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700" firstSheet="4" activeTab="4"/>
  </bookViews>
  <sheets>
    <sheet name="Норматив" sheetId="1" r:id="rId1"/>
    <sheet name="С 01.01.2012" sheetId="8" r:id="rId2"/>
    <sheet name="1 куб.м. с 01.07.2012" sheetId="6" r:id="rId3"/>
    <sheet name="1 куб.м. с 01.09.2012" sheetId="7" r:id="rId4"/>
    <sheet name="до 30.06.2012  1" sheetId="10" r:id="rId5"/>
  </sheets>
  <definedNames>
    <definedName name="_xlnm.Print_Titles" localSheetId="4">'до 30.06.2012  1'!$A:$Q,'до 30.06.2012  1'!$9:$11</definedName>
  </definedNames>
  <calcPr calcId="125725"/>
</workbook>
</file>

<file path=xl/calcChain.xml><?xml version="1.0" encoding="utf-8"?>
<calcChain xmlns="http://schemas.openxmlformats.org/spreadsheetml/2006/main">
  <c r="H21" i="10"/>
  <c r="H19"/>
  <c r="I19" s="1"/>
  <c r="H18"/>
  <c r="I18" s="1"/>
  <c r="H17"/>
  <c r="H16"/>
  <c r="I16" s="1"/>
  <c r="H15"/>
  <c r="I17"/>
  <c r="I20"/>
  <c r="I21"/>
  <c r="I22"/>
  <c r="I23"/>
  <c r="I24"/>
  <c r="F16"/>
  <c r="F17"/>
  <c r="F18"/>
  <c r="F19"/>
  <c r="F20"/>
  <c r="L20" s="1"/>
  <c r="P20" s="1"/>
  <c r="F21"/>
  <c r="F22"/>
  <c r="F24"/>
  <c r="L24" s="1"/>
  <c r="P24" s="1"/>
  <c r="F15"/>
  <c r="E16"/>
  <c r="E17"/>
  <c r="E18"/>
  <c r="E19"/>
  <c r="E20"/>
  <c r="J20" s="1"/>
  <c r="N20" s="1"/>
  <c r="E21"/>
  <c r="E22"/>
  <c r="J22" s="1"/>
  <c r="N22" s="1"/>
  <c r="E24"/>
  <c r="J24" s="1"/>
  <c r="N24" s="1"/>
  <c r="F23"/>
  <c r="L23" s="1"/>
  <c r="E15"/>
  <c r="I62" i="6"/>
  <c r="I67" s="1"/>
  <c r="J67" s="1"/>
  <c r="I62" i="7"/>
  <c r="I44"/>
  <c r="I35"/>
  <c r="I26"/>
  <c r="I17"/>
  <c r="I44" i="6"/>
  <c r="I35"/>
  <c r="I26"/>
  <c r="I17"/>
  <c r="I62" i="8"/>
  <c r="I44"/>
  <c r="I35"/>
  <c r="I26"/>
  <c r="I17"/>
  <c r="I8" i="6"/>
  <c r="I8" i="8"/>
  <c r="I85"/>
  <c r="J85" s="1"/>
  <c r="D85"/>
  <c r="C85"/>
  <c r="F85" s="1"/>
  <c r="L85" s="1"/>
  <c r="N85" s="1"/>
  <c r="B85"/>
  <c r="E85" s="1"/>
  <c r="K85" s="1"/>
  <c r="M85" s="1"/>
  <c r="I84"/>
  <c r="J84" s="1"/>
  <c r="C84"/>
  <c r="F84" s="1"/>
  <c r="L84" s="1"/>
  <c r="N84" s="1"/>
  <c r="B84"/>
  <c r="E84" s="1"/>
  <c r="K84" s="1"/>
  <c r="M84" s="1"/>
  <c r="I81"/>
  <c r="J81" s="1"/>
  <c r="D81"/>
  <c r="C81"/>
  <c r="F81" s="1"/>
  <c r="L81" s="1"/>
  <c r="N81" s="1"/>
  <c r="B81"/>
  <c r="E81" s="1"/>
  <c r="K81" s="1"/>
  <c r="M81" s="1"/>
  <c r="I80"/>
  <c r="J80" s="1"/>
  <c r="C80"/>
  <c r="F80" s="1"/>
  <c r="L80" s="1"/>
  <c r="N80" s="1"/>
  <c r="B80"/>
  <c r="E80" s="1"/>
  <c r="K80" s="1"/>
  <c r="M80" s="1"/>
  <c r="H77"/>
  <c r="I77" s="1"/>
  <c r="J77" s="1"/>
  <c r="D77"/>
  <c r="C77"/>
  <c r="F77" s="1"/>
  <c r="L77" s="1"/>
  <c r="N77" s="1"/>
  <c r="B77"/>
  <c r="E77" s="1"/>
  <c r="K77" s="1"/>
  <c r="M77" s="1"/>
  <c r="H76"/>
  <c r="I76" s="1"/>
  <c r="J76" s="1"/>
  <c r="D76"/>
  <c r="C76"/>
  <c r="F76" s="1"/>
  <c r="L76" s="1"/>
  <c r="N76" s="1"/>
  <c r="B76"/>
  <c r="E76" s="1"/>
  <c r="K76" s="1"/>
  <c r="M76" s="1"/>
  <c r="H75"/>
  <c r="I75" s="1"/>
  <c r="J75" s="1"/>
  <c r="D75"/>
  <c r="C75"/>
  <c r="F75" s="1"/>
  <c r="L75" s="1"/>
  <c r="N75" s="1"/>
  <c r="B75"/>
  <c r="E75" s="1"/>
  <c r="K75" s="1"/>
  <c r="M75" s="1"/>
  <c r="I73"/>
  <c r="J73" s="1"/>
  <c r="D73"/>
  <c r="C73"/>
  <c r="F73" s="1"/>
  <c r="L73" s="1"/>
  <c r="N73" s="1"/>
  <c r="B73"/>
  <c r="E73" s="1"/>
  <c r="K73" s="1"/>
  <c r="M73" s="1"/>
  <c r="I72"/>
  <c r="J72" s="1"/>
  <c r="C72"/>
  <c r="F72" s="1"/>
  <c r="L72" s="1"/>
  <c r="N72" s="1"/>
  <c r="B72"/>
  <c r="E72" s="1"/>
  <c r="K72" s="1"/>
  <c r="M72" s="1"/>
  <c r="H67"/>
  <c r="D67"/>
  <c r="C67"/>
  <c r="F67" s="1"/>
  <c r="B67"/>
  <c r="E67" s="1"/>
  <c r="H66"/>
  <c r="D66"/>
  <c r="C66"/>
  <c r="F66" s="1"/>
  <c r="B66"/>
  <c r="E66" s="1"/>
  <c r="H65"/>
  <c r="D65"/>
  <c r="C65"/>
  <c r="F65" s="1"/>
  <c r="B65"/>
  <c r="E65" s="1"/>
  <c r="D63"/>
  <c r="C63"/>
  <c r="F63" s="1"/>
  <c r="B63"/>
  <c r="E63" s="1"/>
  <c r="I67"/>
  <c r="J67" s="1"/>
  <c r="C62"/>
  <c r="F62" s="1"/>
  <c r="B62"/>
  <c r="E62" s="1"/>
  <c r="H58"/>
  <c r="I58" s="1"/>
  <c r="J58" s="1"/>
  <c r="D58"/>
  <c r="C58"/>
  <c r="F58" s="1"/>
  <c r="L58" s="1"/>
  <c r="N58" s="1"/>
  <c r="B58"/>
  <c r="E58" s="1"/>
  <c r="K58" s="1"/>
  <c r="M58" s="1"/>
  <c r="H57"/>
  <c r="I57" s="1"/>
  <c r="J57" s="1"/>
  <c r="D57"/>
  <c r="C57"/>
  <c r="F57" s="1"/>
  <c r="L57" s="1"/>
  <c r="N57" s="1"/>
  <c r="B57"/>
  <c r="E57" s="1"/>
  <c r="K57" s="1"/>
  <c r="M57" s="1"/>
  <c r="H56"/>
  <c r="I56" s="1"/>
  <c r="J56" s="1"/>
  <c r="D56"/>
  <c r="C56"/>
  <c r="F56" s="1"/>
  <c r="L56" s="1"/>
  <c r="N56" s="1"/>
  <c r="B56"/>
  <c r="E56" s="1"/>
  <c r="K56" s="1"/>
  <c r="M56" s="1"/>
  <c r="I54"/>
  <c r="J54" s="1"/>
  <c r="D54"/>
  <c r="C54"/>
  <c r="F54" s="1"/>
  <c r="L54" s="1"/>
  <c r="N54" s="1"/>
  <c r="B54"/>
  <c r="E54" s="1"/>
  <c r="K54" s="1"/>
  <c r="M54" s="1"/>
  <c r="I53"/>
  <c r="J53" s="1"/>
  <c r="C53"/>
  <c r="F53" s="1"/>
  <c r="L53" s="1"/>
  <c r="N53" s="1"/>
  <c r="B53"/>
  <c r="E53" s="1"/>
  <c r="K53" s="1"/>
  <c r="M53" s="1"/>
  <c r="I49"/>
  <c r="J49" s="1"/>
  <c r="H49"/>
  <c r="D49"/>
  <c r="C49"/>
  <c r="F49" s="1"/>
  <c r="L49" s="1"/>
  <c r="N49" s="1"/>
  <c r="B49"/>
  <c r="E49" s="1"/>
  <c r="K49" s="1"/>
  <c r="M49" s="1"/>
  <c r="I48"/>
  <c r="J48" s="1"/>
  <c r="H48"/>
  <c r="D48"/>
  <c r="C48"/>
  <c r="F48" s="1"/>
  <c r="B48"/>
  <c r="E48" s="1"/>
  <c r="K48" s="1"/>
  <c r="M48" s="1"/>
  <c r="I47"/>
  <c r="J47" s="1"/>
  <c r="H47"/>
  <c r="D47"/>
  <c r="C47"/>
  <c r="F47" s="1"/>
  <c r="L47" s="1"/>
  <c r="N47" s="1"/>
  <c r="B47"/>
  <c r="E47" s="1"/>
  <c r="K47" s="1"/>
  <c r="M47" s="1"/>
  <c r="I45"/>
  <c r="J45" s="1"/>
  <c r="H45"/>
  <c r="D45"/>
  <c r="C45"/>
  <c r="F45" s="1"/>
  <c r="B45"/>
  <c r="E45" s="1"/>
  <c r="K45" s="1"/>
  <c r="M45" s="1"/>
  <c r="J44"/>
  <c r="C44"/>
  <c r="F44" s="1"/>
  <c r="L44" s="1"/>
  <c r="N44" s="1"/>
  <c r="B44"/>
  <c r="E44" s="1"/>
  <c r="K44" s="1"/>
  <c r="M44" s="1"/>
  <c r="I40"/>
  <c r="J40" s="1"/>
  <c r="H40"/>
  <c r="D40"/>
  <c r="C40"/>
  <c r="F40" s="1"/>
  <c r="L40" s="1"/>
  <c r="N40" s="1"/>
  <c r="B40"/>
  <c r="E40" s="1"/>
  <c r="K40" s="1"/>
  <c r="M40" s="1"/>
  <c r="I39"/>
  <c r="J39" s="1"/>
  <c r="H39"/>
  <c r="D39"/>
  <c r="C39"/>
  <c r="F39" s="1"/>
  <c r="L39" s="1"/>
  <c r="N39" s="1"/>
  <c r="B39"/>
  <c r="E39" s="1"/>
  <c r="K39" s="1"/>
  <c r="M39" s="1"/>
  <c r="I38"/>
  <c r="J38" s="1"/>
  <c r="H38"/>
  <c r="D38"/>
  <c r="C38"/>
  <c r="F38" s="1"/>
  <c r="L38" s="1"/>
  <c r="N38" s="1"/>
  <c r="B38"/>
  <c r="E38" s="1"/>
  <c r="K38" s="1"/>
  <c r="M38" s="1"/>
  <c r="I36"/>
  <c r="J36" s="1"/>
  <c r="H36"/>
  <c r="D36"/>
  <c r="C36"/>
  <c r="F36" s="1"/>
  <c r="L36" s="1"/>
  <c r="N36" s="1"/>
  <c r="B36"/>
  <c r="E36" s="1"/>
  <c r="K36" s="1"/>
  <c r="M36" s="1"/>
  <c r="J35"/>
  <c r="C35"/>
  <c r="F35" s="1"/>
  <c r="L35" s="1"/>
  <c r="N35" s="1"/>
  <c r="B35"/>
  <c r="E35" s="1"/>
  <c r="K35" s="1"/>
  <c r="M35" s="1"/>
  <c r="I31"/>
  <c r="J31" s="1"/>
  <c r="H31"/>
  <c r="D31"/>
  <c r="C31"/>
  <c r="F31" s="1"/>
  <c r="L31" s="1"/>
  <c r="N31" s="1"/>
  <c r="B31"/>
  <c r="E31" s="1"/>
  <c r="K31" s="1"/>
  <c r="M31" s="1"/>
  <c r="I30"/>
  <c r="J30" s="1"/>
  <c r="H30"/>
  <c r="D30"/>
  <c r="C30"/>
  <c r="F30" s="1"/>
  <c r="B30"/>
  <c r="E30" s="1"/>
  <c r="K30" s="1"/>
  <c r="M30" s="1"/>
  <c r="I29"/>
  <c r="J29" s="1"/>
  <c r="H29"/>
  <c r="D29"/>
  <c r="C29"/>
  <c r="F29" s="1"/>
  <c r="L29" s="1"/>
  <c r="N29" s="1"/>
  <c r="B29"/>
  <c r="E29" s="1"/>
  <c r="K29" s="1"/>
  <c r="M29" s="1"/>
  <c r="I27"/>
  <c r="J27" s="1"/>
  <c r="H27"/>
  <c r="D27"/>
  <c r="C27"/>
  <c r="F27" s="1"/>
  <c r="B27"/>
  <c r="E27" s="1"/>
  <c r="K27" s="1"/>
  <c r="M27" s="1"/>
  <c r="J26"/>
  <c r="C26"/>
  <c r="F26" s="1"/>
  <c r="L26" s="1"/>
  <c r="N26" s="1"/>
  <c r="B26"/>
  <c r="E26" s="1"/>
  <c r="K26" s="1"/>
  <c r="M26" s="1"/>
  <c r="H22"/>
  <c r="D22"/>
  <c r="C22"/>
  <c r="F22" s="1"/>
  <c r="B22"/>
  <c r="E22" s="1"/>
  <c r="I21"/>
  <c r="J21" s="1"/>
  <c r="H21"/>
  <c r="D21"/>
  <c r="C21"/>
  <c r="F21" s="1"/>
  <c r="B21"/>
  <c r="E21" s="1"/>
  <c r="K21" s="1"/>
  <c r="M21" s="1"/>
  <c r="I20"/>
  <c r="J20" s="1"/>
  <c r="H20"/>
  <c r="D20"/>
  <c r="C20"/>
  <c r="F20" s="1"/>
  <c r="L20" s="1"/>
  <c r="N20" s="1"/>
  <c r="B20"/>
  <c r="E20" s="1"/>
  <c r="K20" s="1"/>
  <c r="M20" s="1"/>
  <c r="I18"/>
  <c r="I22" s="1"/>
  <c r="J22" s="1"/>
  <c r="H18"/>
  <c r="D18"/>
  <c r="C18"/>
  <c r="F18" s="1"/>
  <c r="B18"/>
  <c r="E18" s="1"/>
  <c r="J17"/>
  <c r="C17"/>
  <c r="F17" s="1"/>
  <c r="L17" s="1"/>
  <c r="N17" s="1"/>
  <c r="B17"/>
  <c r="E17" s="1"/>
  <c r="K17" s="1"/>
  <c r="M17" s="1"/>
  <c r="H13"/>
  <c r="D13"/>
  <c r="C13"/>
  <c r="F13" s="1"/>
  <c r="B13"/>
  <c r="E13" s="1"/>
  <c r="H12"/>
  <c r="D12"/>
  <c r="C12"/>
  <c r="F12" s="1"/>
  <c r="B12"/>
  <c r="E12" s="1"/>
  <c r="H11"/>
  <c r="D11"/>
  <c r="C11"/>
  <c r="F11" s="1"/>
  <c r="B11"/>
  <c r="E11" s="1"/>
  <c r="H9"/>
  <c r="D9"/>
  <c r="C9"/>
  <c r="F9" s="1"/>
  <c r="B9"/>
  <c r="E9" s="1"/>
  <c r="I13"/>
  <c r="J13" s="1"/>
  <c r="C8"/>
  <c r="F8" s="1"/>
  <c r="B8"/>
  <c r="E8" s="1"/>
  <c r="I84" i="7"/>
  <c r="J84" s="1"/>
  <c r="D84"/>
  <c r="C84"/>
  <c r="F84" s="1"/>
  <c r="L84" s="1"/>
  <c r="N84" s="1"/>
  <c r="B84"/>
  <c r="E84" s="1"/>
  <c r="K84" s="1"/>
  <c r="M84" s="1"/>
  <c r="I83"/>
  <c r="J83" s="1"/>
  <c r="C83"/>
  <c r="F83" s="1"/>
  <c r="L83" s="1"/>
  <c r="N83" s="1"/>
  <c r="B83"/>
  <c r="E83" s="1"/>
  <c r="K83" s="1"/>
  <c r="M83" s="1"/>
  <c r="I80"/>
  <c r="J80" s="1"/>
  <c r="D80"/>
  <c r="C80"/>
  <c r="F80" s="1"/>
  <c r="L80" s="1"/>
  <c r="N80" s="1"/>
  <c r="B80"/>
  <c r="E80" s="1"/>
  <c r="K80" s="1"/>
  <c r="M80" s="1"/>
  <c r="I79"/>
  <c r="J79" s="1"/>
  <c r="C79"/>
  <c r="F79" s="1"/>
  <c r="L79" s="1"/>
  <c r="N79" s="1"/>
  <c r="B79"/>
  <c r="E79" s="1"/>
  <c r="K79" s="1"/>
  <c r="M79" s="1"/>
  <c r="H76"/>
  <c r="I76" s="1"/>
  <c r="J76" s="1"/>
  <c r="D76"/>
  <c r="C76"/>
  <c r="F76" s="1"/>
  <c r="L76" s="1"/>
  <c r="N76" s="1"/>
  <c r="B76"/>
  <c r="E76" s="1"/>
  <c r="K76" s="1"/>
  <c r="M76" s="1"/>
  <c r="H75"/>
  <c r="I75" s="1"/>
  <c r="J75" s="1"/>
  <c r="D75"/>
  <c r="C75"/>
  <c r="F75" s="1"/>
  <c r="L75" s="1"/>
  <c r="N75" s="1"/>
  <c r="B75"/>
  <c r="E75" s="1"/>
  <c r="K75" s="1"/>
  <c r="M75" s="1"/>
  <c r="H74"/>
  <c r="I74" s="1"/>
  <c r="J74" s="1"/>
  <c r="D74"/>
  <c r="C74"/>
  <c r="F74" s="1"/>
  <c r="L74" s="1"/>
  <c r="N74" s="1"/>
  <c r="B74"/>
  <c r="E74" s="1"/>
  <c r="K74" s="1"/>
  <c r="M74" s="1"/>
  <c r="I72"/>
  <c r="J72" s="1"/>
  <c r="D72"/>
  <c r="C72"/>
  <c r="F72" s="1"/>
  <c r="L72" s="1"/>
  <c r="N72" s="1"/>
  <c r="B72"/>
  <c r="E72" s="1"/>
  <c r="K72" s="1"/>
  <c r="M72" s="1"/>
  <c r="I71"/>
  <c r="J71" s="1"/>
  <c r="C71"/>
  <c r="F71" s="1"/>
  <c r="L71" s="1"/>
  <c r="N71" s="1"/>
  <c r="B71"/>
  <c r="E71" s="1"/>
  <c r="K71" s="1"/>
  <c r="M71" s="1"/>
  <c r="H67"/>
  <c r="D67"/>
  <c r="C67"/>
  <c r="F67" s="1"/>
  <c r="B67"/>
  <c r="E67" s="1"/>
  <c r="H66"/>
  <c r="D66"/>
  <c r="C66"/>
  <c r="F66" s="1"/>
  <c r="B66"/>
  <c r="E66" s="1"/>
  <c r="H65"/>
  <c r="D65"/>
  <c r="C65"/>
  <c r="F65" s="1"/>
  <c r="B65"/>
  <c r="E65" s="1"/>
  <c r="D63"/>
  <c r="C63"/>
  <c r="F63" s="1"/>
  <c r="B63"/>
  <c r="E63" s="1"/>
  <c r="I67"/>
  <c r="J67" s="1"/>
  <c r="C62"/>
  <c r="F62" s="1"/>
  <c r="B62"/>
  <c r="E62" s="1"/>
  <c r="H58"/>
  <c r="I58" s="1"/>
  <c r="J58" s="1"/>
  <c r="D58"/>
  <c r="C58"/>
  <c r="F58" s="1"/>
  <c r="L58" s="1"/>
  <c r="N58" s="1"/>
  <c r="B58"/>
  <c r="E58" s="1"/>
  <c r="K58" s="1"/>
  <c r="M58" s="1"/>
  <c r="H57"/>
  <c r="I57" s="1"/>
  <c r="J57" s="1"/>
  <c r="D57"/>
  <c r="C57"/>
  <c r="F57" s="1"/>
  <c r="L57" s="1"/>
  <c r="N57" s="1"/>
  <c r="B57"/>
  <c r="E57" s="1"/>
  <c r="K57" s="1"/>
  <c r="M57" s="1"/>
  <c r="H56"/>
  <c r="I56" s="1"/>
  <c r="J56" s="1"/>
  <c r="D56"/>
  <c r="C56"/>
  <c r="F56" s="1"/>
  <c r="L56" s="1"/>
  <c r="N56" s="1"/>
  <c r="B56"/>
  <c r="E56" s="1"/>
  <c r="K56" s="1"/>
  <c r="M56" s="1"/>
  <c r="I54"/>
  <c r="J54" s="1"/>
  <c r="D54"/>
  <c r="C54"/>
  <c r="F54" s="1"/>
  <c r="L54" s="1"/>
  <c r="N54" s="1"/>
  <c r="B54"/>
  <c r="E54" s="1"/>
  <c r="K54" s="1"/>
  <c r="M54" s="1"/>
  <c r="I53"/>
  <c r="J53" s="1"/>
  <c r="C53"/>
  <c r="F53" s="1"/>
  <c r="L53" s="1"/>
  <c r="N53" s="1"/>
  <c r="B53"/>
  <c r="E53" s="1"/>
  <c r="K53" s="1"/>
  <c r="M53" s="1"/>
  <c r="I49"/>
  <c r="J49" s="1"/>
  <c r="H49"/>
  <c r="D49"/>
  <c r="C49"/>
  <c r="F49" s="1"/>
  <c r="L49" s="1"/>
  <c r="N49" s="1"/>
  <c r="B49"/>
  <c r="E49" s="1"/>
  <c r="K49" s="1"/>
  <c r="M49" s="1"/>
  <c r="I48"/>
  <c r="J48" s="1"/>
  <c r="H48"/>
  <c r="D48"/>
  <c r="C48"/>
  <c r="F48" s="1"/>
  <c r="L48" s="1"/>
  <c r="N48" s="1"/>
  <c r="B48"/>
  <c r="E48" s="1"/>
  <c r="K48" s="1"/>
  <c r="M48" s="1"/>
  <c r="I47"/>
  <c r="J47" s="1"/>
  <c r="H47"/>
  <c r="D47"/>
  <c r="C47"/>
  <c r="F47" s="1"/>
  <c r="L47" s="1"/>
  <c r="N47" s="1"/>
  <c r="B47"/>
  <c r="E47" s="1"/>
  <c r="K47" s="1"/>
  <c r="M47" s="1"/>
  <c r="I45"/>
  <c r="J45" s="1"/>
  <c r="H45"/>
  <c r="D45"/>
  <c r="C45"/>
  <c r="F45" s="1"/>
  <c r="L45" s="1"/>
  <c r="N45" s="1"/>
  <c r="B45"/>
  <c r="E45" s="1"/>
  <c r="K45" s="1"/>
  <c r="M45" s="1"/>
  <c r="J44"/>
  <c r="C44"/>
  <c r="F44" s="1"/>
  <c r="L44" s="1"/>
  <c r="N44" s="1"/>
  <c r="B44"/>
  <c r="E44" s="1"/>
  <c r="K44" s="1"/>
  <c r="M44" s="1"/>
  <c r="I40"/>
  <c r="J40" s="1"/>
  <c r="H40"/>
  <c r="D40"/>
  <c r="C40"/>
  <c r="F40" s="1"/>
  <c r="L40" s="1"/>
  <c r="N40" s="1"/>
  <c r="B40"/>
  <c r="E40" s="1"/>
  <c r="K40" s="1"/>
  <c r="M40" s="1"/>
  <c r="I39"/>
  <c r="J39" s="1"/>
  <c r="H39"/>
  <c r="D39"/>
  <c r="C39"/>
  <c r="F39" s="1"/>
  <c r="L39" s="1"/>
  <c r="N39" s="1"/>
  <c r="B39"/>
  <c r="E39" s="1"/>
  <c r="K39" s="1"/>
  <c r="M39" s="1"/>
  <c r="I38"/>
  <c r="J38" s="1"/>
  <c r="H38"/>
  <c r="D38"/>
  <c r="C38"/>
  <c r="F38" s="1"/>
  <c r="L38" s="1"/>
  <c r="N38" s="1"/>
  <c r="B38"/>
  <c r="E38" s="1"/>
  <c r="K38" s="1"/>
  <c r="M38" s="1"/>
  <c r="I36"/>
  <c r="J36" s="1"/>
  <c r="H36"/>
  <c r="D36"/>
  <c r="C36"/>
  <c r="F36" s="1"/>
  <c r="L36" s="1"/>
  <c r="N36" s="1"/>
  <c r="B36"/>
  <c r="E36" s="1"/>
  <c r="K36" s="1"/>
  <c r="M36" s="1"/>
  <c r="J35"/>
  <c r="C35"/>
  <c r="F35" s="1"/>
  <c r="L35" s="1"/>
  <c r="N35" s="1"/>
  <c r="B35"/>
  <c r="E35" s="1"/>
  <c r="K35" s="1"/>
  <c r="M35" s="1"/>
  <c r="I31"/>
  <c r="J31" s="1"/>
  <c r="H31"/>
  <c r="D31"/>
  <c r="C31"/>
  <c r="F31" s="1"/>
  <c r="L31" s="1"/>
  <c r="N31" s="1"/>
  <c r="B31"/>
  <c r="E31" s="1"/>
  <c r="K31" s="1"/>
  <c r="M31" s="1"/>
  <c r="I30"/>
  <c r="J30" s="1"/>
  <c r="H30"/>
  <c r="D30"/>
  <c r="C30"/>
  <c r="F30" s="1"/>
  <c r="L30" s="1"/>
  <c r="N30" s="1"/>
  <c r="B30"/>
  <c r="E30" s="1"/>
  <c r="K30" s="1"/>
  <c r="M30" s="1"/>
  <c r="I29"/>
  <c r="J29" s="1"/>
  <c r="H29"/>
  <c r="D29"/>
  <c r="C29"/>
  <c r="F29" s="1"/>
  <c r="L29" s="1"/>
  <c r="N29" s="1"/>
  <c r="B29"/>
  <c r="E29" s="1"/>
  <c r="K29" s="1"/>
  <c r="M29" s="1"/>
  <c r="I27"/>
  <c r="J27" s="1"/>
  <c r="H27"/>
  <c r="D27"/>
  <c r="C27"/>
  <c r="F27" s="1"/>
  <c r="L27" s="1"/>
  <c r="N27" s="1"/>
  <c r="B27"/>
  <c r="E27" s="1"/>
  <c r="K27" s="1"/>
  <c r="M27" s="1"/>
  <c r="J26"/>
  <c r="C26"/>
  <c r="F26" s="1"/>
  <c r="L26" s="1"/>
  <c r="N26" s="1"/>
  <c r="B26"/>
  <c r="E26" s="1"/>
  <c r="K26" s="1"/>
  <c r="M26" s="1"/>
  <c r="H22"/>
  <c r="D22"/>
  <c r="C22"/>
  <c r="F22" s="1"/>
  <c r="B22"/>
  <c r="E22" s="1"/>
  <c r="I21"/>
  <c r="J21" s="1"/>
  <c r="H21"/>
  <c r="D21"/>
  <c r="C21"/>
  <c r="F21" s="1"/>
  <c r="L21" s="1"/>
  <c r="N21" s="1"/>
  <c r="B21"/>
  <c r="E21" s="1"/>
  <c r="K21" s="1"/>
  <c r="M21" s="1"/>
  <c r="I20"/>
  <c r="J20" s="1"/>
  <c r="H20"/>
  <c r="D20"/>
  <c r="C20"/>
  <c r="F20" s="1"/>
  <c r="L20" s="1"/>
  <c r="N20" s="1"/>
  <c r="B20"/>
  <c r="E20" s="1"/>
  <c r="K20" s="1"/>
  <c r="M20" s="1"/>
  <c r="I18"/>
  <c r="I22" s="1"/>
  <c r="J22" s="1"/>
  <c r="H18"/>
  <c r="D18"/>
  <c r="C18"/>
  <c r="F18" s="1"/>
  <c r="B18"/>
  <c r="E18" s="1"/>
  <c r="J17"/>
  <c r="C17"/>
  <c r="F17" s="1"/>
  <c r="L17" s="1"/>
  <c r="N17" s="1"/>
  <c r="B17"/>
  <c r="E17" s="1"/>
  <c r="K17" s="1"/>
  <c r="M17" s="1"/>
  <c r="H13"/>
  <c r="D13"/>
  <c r="C13"/>
  <c r="F13" s="1"/>
  <c r="B13"/>
  <c r="E13" s="1"/>
  <c r="H12"/>
  <c r="D12"/>
  <c r="C12"/>
  <c r="F12" s="1"/>
  <c r="B12"/>
  <c r="E12" s="1"/>
  <c r="H11"/>
  <c r="D11"/>
  <c r="C11"/>
  <c r="F11" s="1"/>
  <c r="B11"/>
  <c r="E11" s="1"/>
  <c r="H9"/>
  <c r="D9"/>
  <c r="C9"/>
  <c r="F9" s="1"/>
  <c r="B9"/>
  <c r="E9" s="1"/>
  <c r="I8"/>
  <c r="I13" s="1"/>
  <c r="J13" s="1"/>
  <c r="C8"/>
  <c r="F8" s="1"/>
  <c r="B8"/>
  <c r="E8" s="1"/>
  <c r="I84" i="6"/>
  <c r="J84" s="1"/>
  <c r="D84"/>
  <c r="C84"/>
  <c r="B84"/>
  <c r="E84" s="1"/>
  <c r="K84" s="1"/>
  <c r="M84" s="1"/>
  <c r="I83"/>
  <c r="J83" s="1"/>
  <c r="C83"/>
  <c r="F83" s="1"/>
  <c r="L83" s="1"/>
  <c r="N83" s="1"/>
  <c r="B83"/>
  <c r="E83" s="1"/>
  <c r="K83" s="1"/>
  <c r="M83" s="1"/>
  <c r="I80"/>
  <c r="J80" s="1"/>
  <c r="D80"/>
  <c r="C80"/>
  <c r="F80" s="1"/>
  <c r="B80"/>
  <c r="E80" s="1"/>
  <c r="I79"/>
  <c r="J79" s="1"/>
  <c r="C79"/>
  <c r="F79" s="1"/>
  <c r="B79"/>
  <c r="E79" s="1"/>
  <c r="H76"/>
  <c r="I76" s="1"/>
  <c r="J76" s="1"/>
  <c r="D76"/>
  <c r="C76"/>
  <c r="B76"/>
  <c r="H75"/>
  <c r="I75" s="1"/>
  <c r="J75" s="1"/>
  <c r="D75"/>
  <c r="C75"/>
  <c r="B75"/>
  <c r="E75" s="1"/>
  <c r="H74"/>
  <c r="I74" s="1"/>
  <c r="J74" s="1"/>
  <c r="D74"/>
  <c r="C74"/>
  <c r="B74"/>
  <c r="E74" s="1"/>
  <c r="I72"/>
  <c r="J72" s="1"/>
  <c r="D72"/>
  <c r="C72"/>
  <c r="B72"/>
  <c r="E72" s="1"/>
  <c r="I71"/>
  <c r="J71" s="1"/>
  <c r="C71"/>
  <c r="F71" s="1"/>
  <c r="B71"/>
  <c r="E71" s="1"/>
  <c r="H67"/>
  <c r="D67"/>
  <c r="C67"/>
  <c r="B67"/>
  <c r="H66"/>
  <c r="D66"/>
  <c r="C66"/>
  <c r="B66"/>
  <c r="H65"/>
  <c r="D65"/>
  <c r="C65"/>
  <c r="B65"/>
  <c r="D63"/>
  <c r="C63"/>
  <c r="B63"/>
  <c r="C62"/>
  <c r="F62" s="1"/>
  <c r="B62"/>
  <c r="E62" s="1"/>
  <c r="H58"/>
  <c r="I58" s="1"/>
  <c r="J58" s="1"/>
  <c r="D58"/>
  <c r="C58"/>
  <c r="B58"/>
  <c r="E58" s="1"/>
  <c r="H57"/>
  <c r="I57" s="1"/>
  <c r="J57" s="1"/>
  <c r="D57"/>
  <c r="C57"/>
  <c r="B57"/>
  <c r="E57" s="1"/>
  <c r="H56"/>
  <c r="I56" s="1"/>
  <c r="J56" s="1"/>
  <c r="D56"/>
  <c r="C56"/>
  <c r="B56"/>
  <c r="E56" s="1"/>
  <c r="I54"/>
  <c r="J54" s="1"/>
  <c r="D54"/>
  <c r="C54"/>
  <c r="F54" s="1"/>
  <c r="B54"/>
  <c r="I53"/>
  <c r="J53" s="1"/>
  <c r="C53"/>
  <c r="F53" s="1"/>
  <c r="B53"/>
  <c r="E53" s="1"/>
  <c r="I49"/>
  <c r="J49" s="1"/>
  <c r="H49"/>
  <c r="D49"/>
  <c r="C49"/>
  <c r="B49"/>
  <c r="E49" s="1"/>
  <c r="I48"/>
  <c r="J48" s="1"/>
  <c r="H48"/>
  <c r="D48"/>
  <c r="C48"/>
  <c r="B48"/>
  <c r="I47"/>
  <c r="J47" s="1"/>
  <c r="H47"/>
  <c r="D47"/>
  <c r="C47"/>
  <c r="F47" s="1"/>
  <c r="B47"/>
  <c r="E47" s="1"/>
  <c r="I45"/>
  <c r="J45" s="1"/>
  <c r="H45"/>
  <c r="D45"/>
  <c r="C45"/>
  <c r="B45"/>
  <c r="J44"/>
  <c r="C44"/>
  <c r="F44" s="1"/>
  <c r="B44"/>
  <c r="E44" s="1"/>
  <c r="K44" s="1"/>
  <c r="M44" s="1"/>
  <c r="I40"/>
  <c r="J40" s="1"/>
  <c r="H40"/>
  <c r="D40"/>
  <c r="C40"/>
  <c r="B40"/>
  <c r="I39"/>
  <c r="J39" s="1"/>
  <c r="H39"/>
  <c r="D39"/>
  <c r="C39"/>
  <c r="B39"/>
  <c r="I38"/>
  <c r="J38" s="1"/>
  <c r="H38"/>
  <c r="D38"/>
  <c r="C38"/>
  <c r="B38"/>
  <c r="E38" s="1"/>
  <c r="K38" s="1"/>
  <c r="M38" s="1"/>
  <c r="I36"/>
  <c r="J36" s="1"/>
  <c r="H36"/>
  <c r="D36"/>
  <c r="C36"/>
  <c r="B36"/>
  <c r="E36" s="1"/>
  <c r="K36" s="1"/>
  <c r="M36" s="1"/>
  <c r="J35"/>
  <c r="C35"/>
  <c r="F35" s="1"/>
  <c r="B35"/>
  <c r="E35" s="1"/>
  <c r="K35" s="1"/>
  <c r="M35" s="1"/>
  <c r="H31"/>
  <c r="D31"/>
  <c r="C31"/>
  <c r="B31"/>
  <c r="E31" s="1"/>
  <c r="H30"/>
  <c r="D30"/>
  <c r="C30"/>
  <c r="B30"/>
  <c r="H29"/>
  <c r="D29"/>
  <c r="C29"/>
  <c r="B29"/>
  <c r="E29" s="1"/>
  <c r="H27"/>
  <c r="D27"/>
  <c r="C27"/>
  <c r="B27"/>
  <c r="J26"/>
  <c r="I31"/>
  <c r="J31" s="1"/>
  <c r="C26"/>
  <c r="F26" s="1"/>
  <c r="B26"/>
  <c r="E26" s="1"/>
  <c r="K26" s="1"/>
  <c r="M26" s="1"/>
  <c r="H22"/>
  <c r="D22"/>
  <c r="C22"/>
  <c r="B22"/>
  <c r="E22" s="1"/>
  <c r="I21"/>
  <c r="J21" s="1"/>
  <c r="H21"/>
  <c r="D21"/>
  <c r="C21"/>
  <c r="F21" s="1"/>
  <c r="B21"/>
  <c r="I20"/>
  <c r="J20" s="1"/>
  <c r="H20"/>
  <c r="D20"/>
  <c r="C20"/>
  <c r="B20"/>
  <c r="I18"/>
  <c r="I22" s="1"/>
  <c r="J22" s="1"/>
  <c r="H18"/>
  <c r="D18"/>
  <c r="C18"/>
  <c r="B18"/>
  <c r="J17"/>
  <c r="C17"/>
  <c r="F17" s="1"/>
  <c r="B17"/>
  <c r="E17" s="1"/>
  <c r="I13"/>
  <c r="J13" s="1"/>
  <c r="H13"/>
  <c r="D13"/>
  <c r="C13"/>
  <c r="B13"/>
  <c r="I12"/>
  <c r="J12" s="1"/>
  <c r="H12"/>
  <c r="D12"/>
  <c r="C12"/>
  <c r="B12"/>
  <c r="E12" s="1"/>
  <c r="K12" s="1"/>
  <c r="M12" s="1"/>
  <c r="I11"/>
  <c r="J11" s="1"/>
  <c r="H11"/>
  <c r="D11"/>
  <c r="C11"/>
  <c r="B11"/>
  <c r="E11" s="1"/>
  <c r="K11" s="1"/>
  <c r="M11" s="1"/>
  <c r="I9"/>
  <c r="J9" s="1"/>
  <c r="H9"/>
  <c r="D9"/>
  <c r="C9"/>
  <c r="B9"/>
  <c r="J8"/>
  <c r="C8"/>
  <c r="F8" s="1"/>
  <c r="L8" s="1"/>
  <c r="N8" s="1"/>
  <c r="B8"/>
  <c r="E8" s="1"/>
  <c r="K8" s="1"/>
  <c r="M8" s="1"/>
  <c r="C11" i="1"/>
  <c r="F11"/>
  <c r="K11"/>
  <c r="C13"/>
  <c r="F13"/>
  <c r="K13"/>
  <c r="C14"/>
  <c r="F14"/>
  <c r="K14"/>
  <c r="C15"/>
  <c r="F15"/>
  <c r="K15"/>
  <c r="C10"/>
  <c r="G10"/>
  <c r="K10"/>
  <c r="H15"/>
  <c r="L15"/>
  <c r="N15"/>
  <c r="H14"/>
  <c r="L14"/>
  <c r="N14"/>
  <c r="H11"/>
  <c r="L11"/>
  <c r="N11"/>
  <c r="I10"/>
  <c r="M10"/>
  <c r="O10"/>
  <c r="H13"/>
  <c r="L13"/>
  <c r="N13"/>
  <c r="F10"/>
  <c r="G15"/>
  <c r="G14"/>
  <c r="G13"/>
  <c r="G11"/>
  <c r="I13"/>
  <c r="M13"/>
  <c r="O13"/>
  <c r="I15"/>
  <c r="M15"/>
  <c r="O15"/>
  <c r="I11"/>
  <c r="M11"/>
  <c r="O11"/>
  <c r="M14"/>
  <c r="O14"/>
  <c r="I14"/>
  <c r="L10"/>
  <c r="N10"/>
  <c r="H10"/>
  <c r="E23" i="10" l="1"/>
  <c r="J23" s="1"/>
  <c r="L21"/>
  <c r="P21" s="1"/>
  <c r="J17"/>
  <c r="N17" s="1"/>
  <c r="E9" i="6"/>
  <c r="K9" s="1"/>
  <c r="M9" s="1"/>
  <c r="E20"/>
  <c r="E40"/>
  <c r="K40" s="1"/>
  <c r="M40" s="1"/>
  <c r="E13"/>
  <c r="K13" s="1"/>
  <c r="M13" s="1"/>
  <c r="L26"/>
  <c r="N26" s="1"/>
  <c r="F29"/>
  <c r="F30"/>
  <c r="L35"/>
  <c r="N35" s="1"/>
  <c r="E39"/>
  <c r="K39" s="1"/>
  <c r="M39" s="1"/>
  <c r="F48"/>
  <c r="F20"/>
  <c r="E65"/>
  <c r="E67"/>
  <c r="K71"/>
  <c r="M71" s="1"/>
  <c r="F74"/>
  <c r="F75"/>
  <c r="L75" s="1"/>
  <c r="N75" s="1"/>
  <c r="F76"/>
  <c r="E76"/>
  <c r="L22" i="10"/>
  <c r="P22" s="1"/>
  <c r="J21"/>
  <c r="N21" s="1"/>
  <c r="L19"/>
  <c r="P19" s="1"/>
  <c r="J19"/>
  <c r="N19" s="1"/>
  <c r="J18"/>
  <c r="N18" s="1"/>
  <c r="L18"/>
  <c r="P18" s="1"/>
  <c r="L17"/>
  <c r="P17" s="1"/>
  <c r="L45" i="8"/>
  <c r="N45" s="1"/>
  <c r="L48"/>
  <c r="N48" s="1"/>
  <c r="L30"/>
  <c r="N30" s="1"/>
  <c r="L27"/>
  <c r="N27" s="1"/>
  <c r="L21"/>
  <c r="N21" s="1"/>
  <c r="L80" i="6"/>
  <c r="N80" s="1"/>
  <c r="L54"/>
  <c r="N54" s="1"/>
  <c r="K75"/>
  <c r="M75" s="1"/>
  <c r="E63"/>
  <c r="F65"/>
  <c r="F66"/>
  <c r="F67"/>
  <c r="L71"/>
  <c r="N71" s="1"/>
  <c r="L16" i="10"/>
  <c r="P16" s="1"/>
  <c r="J16"/>
  <c r="N16" s="1"/>
  <c r="I15"/>
  <c r="F9" i="6"/>
  <c r="L9" s="1"/>
  <c r="N9" s="1"/>
  <c r="F12"/>
  <c r="L12" s="1"/>
  <c r="N12" s="1"/>
  <c r="E18"/>
  <c r="E21"/>
  <c r="E27"/>
  <c r="E30"/>
  <c r="F36"/>
  <c r="L36" s="1"/>
  <c r="N36" s="1"/>
  <c r="F39"/>
  <c r="L39" s="1"/>
  <c r="N39" s="1"/>
  <c r="E45"/>
  <c r="K45" s="1"/>
  <c r="M45" s="1"/>
  <c r="E48"/>
  <c r="K53"/>
  <c r="M53" s="1"/>
  <c r="L53"/>
  <c r="N53" s="1"/>
  <c r="E54"/>
  <c r="K56"/>
  <c r="M56" s="1"/>
  <c r="K57"/>
  <c r="M57" s="1"/>
  <c r="K58"/>
  <c r="M58" s="1"/>
  <c r="E66"/>
  <c r="K72"/>
  <c r="M72" s="1"/>
  <c r="K79"/>
  <c r="M79" s="1"/>
  <c r="L79"/>
  <c r="N79" s="1"/>
  <c r="L47"/>
  <c r="N47" s="1"/>
  <c r="J18"/>
  <c r="K18" s="1"/>
  <c r="M18" s="1"/>
  <c r="K13" i="8"/>
  <c r="M13" s="1"/>
  <c r="L13"/>
  <c r="N13" s="1"/>
  <c r="K22"/>
  <c r="M22" s="1"/>
  <c r="L22"/>
  <c r="N22" s="1"/>
  <c r="J8"/>
  <c r="K8" s="1"/>
  <c r="M8" s="1"/>
  <c r="I9"/>
  <c r="J9" s="1"/>
  <c r="K9" s="1"/>
  <c r="M9" s="1"/>
  <c r="I11"/>
  <c r="J11" s="1"/>
  <c r="K11" s="1"/>
  <c r="M11" s="1"/>
  <c r="I12"/>
  <c r="J12" s="1"/>
  <c r="K12" s="1"/>
  <c r="M12" s="1"/>
  <c r="J18"/>
  <c r="K18" s="1"/>
  <c r="M18" s="1"/>
  <c r="K67"/>
  <c r="M67" s="1"/>
  <c r="L67"/>
  <c r="N67" s="1"/>
  <c r="J62"/>
  <c r="K62" s="1"/>
  <c r="M62" s="1"/>
  <c r="I63"/>
  <c r="J63" s="1"/>
  <c r="K63" s="1"/>
  <c r="M63" s="1"/>
  <c r="I65"/>
  <c r="J65" s="1"/>
  <c r="K65" s="1"/>
  <c r="M65" s="1"/>
  <c r="I66"/>
  <c r="J66" s="1"/>
  <c r="K66" s="1"/>
  <c r="M66" s="1"/>
  <c r="K13" i="7"/>
  <c r="M13" s="1"/>
  <c r="L13"/>
  <c r="N13" s="1"/>
  <c r="K22"/>
  <c r="M22" s="1"/>
  <c r="L22"/>
  <c r="N22" s="1"/>
  <c r="J8"/>
  <c r="K8" s="1"/>
  <c r="M8" s="1"/>
  <c r="I9"/>
  <c r="J9" s="1"/>
  <c r="K9" s="1"/>
  <c r="M9" s="1"/>
  <c r="I11"/>
  <c r="J11" s="1"/>
  <c r="K11" s="1"/>
  <c r="M11" s="1"/>
  <c r="I12"/>
  <c r="J12" s="1"/>
  <c r="K12" s="1"/>
  <c r="M12" s="1"/>
  <c r="J18"/>
  <c r="K18" s="1"/>
  <c r="M18" s="1"/>
  <c r="K67"/>
  <c r="M67" s="1"/>
  <c r="L67"/>
  <c r="N67" s="1"/>
  <c r="J62"/>
  <c r="K62" s="1"/>
  <c r="M62" s="1"/>
  <c r="I63"/>
  <c r="J63" s="1"/>
  <c r="K63" s="1"/>
  <c r="M63" s="1"/>
  <c r="I65"/>
  <c r="J65" s="1"/>
  <c r="K65" s="1"/>
  <c r="M65" s="1"/>
  <c r="I66"/>
  <c r="J66" s="1"/>
  <c r="K66" s="1"/>
  <c r="M66" s="1"/>
  <c r="L20" i="6"/>
  <c r="N20" s="1"/>
  <c r="K17"/>
  <c r="M17" s="1"/>
  <c r="L44"/>
  <c r="N44" s="1"/>
  <c r="K47"/>
  <c r="M47" s="1"/>
  <c r="L48"/>
  <c r="N48" s="1"/>
  <c r="K48"/>
  <c r="M48" s="1"/>
  <c r="K49"/>
  <c r="M49" s="1"/>
  <c r="L17"/>
  <c r="N17" s="1"/>
  <c r="K20"/>
  <c r="M20" s="1"/>
  <c r="L21"/>
  <c r="N21" s="1"/>
  <c r="K21"/>
  <c r="M21" s="1"/>
  <c r="F84"/>
  <c r="L84" s="1"/>
  <c r="N84" s="1"/>
  <c r="F45"/>
  <c r="L45" s="1"/>
  <c r="N45" s="1"/>
  <c r="F49"/>
  <c r="L49" s="1"/>
  <c r="N49" s="1"/>
  <c r="F27"/>
  <c r="F31"/>
  <c r="L31" s="1"/>
  <c r="N31" s="1"/>
  <c r="F18"/>
  <c r="L18" s="1"/>
  <c r="N18" s="1"/>
  <c r="F22"/>
  <c r="L22" s="1"/>
  <c r="N22" s="1"/>
  <c r="F56"/>
  <c r="L56" s="1"/>
  <c r="N56" s="1"/>
  <c r="F58"/>
  <c r="L58" s="1"/>
  <c r="N58" s="1"/>
  <c r="F63"/>
  <c r="F11"/>
  <c r="L11" s="1"/>
  <c r="N11" s="1"/>
  <c r="F13"/>
  <c r="L13" s="1"/>
  <c r="N13" s="1"/>
  <c r="F38"/>
  <c r="L38" s="1"/>
  <c r="N38" s="1"/>
  <c r="F40"/>
  <c r="L40" s="1"/>
  <c r="N40" s="1"/>
  <c r="F57"/>
  <c r="L57" s="1"/>
  <c r="N57" s="1"/>
  <c r="F72"/>
  <c r="L72" s="1"/>
  <c r="N72" s="1"/>
  <c r="K54"/>
  <c r="M54" s="1"/>
  <c r="L67"/>
  <c r="N67" s="1"/>
  <c r="K67"/>
  <c r="M67" s="1"/>
  <c r="K80"/>
  <c r="M80" s="1"/>
  <c r="K22"/>
  <c r="M22" s="1"/>
  <c r="K31"/>
  <c r="M31" s="1"/>
  <c r="L74"/>
  <c r="N74" s="1"/>
  <c r="K74"/>
  <c r="M74" s="1"/>
  <c r="L76"/>
  <c r="N76" s="1"/>
  <c r="K76"/>
  <c r="M76" s="1"/>
  <c r="I27"/>
  <c r="J27" s="1"/>
  <c r="K27" s="1"/>
  <c r="M27" s="1"/>
  <c r="I29"/>
  <c r="J29" s="1"/>
  <c r="L29" s="1"/>
  <c r="N29" s="1"/>
  <c r="I30"/>
  <c r="J30" s="1"/>
  <c r="K30" s="1"/>
  <c r="M30" s="1"/>
  <c r="J62"/>
  <c r="L62" s="1"/>
  <c r="N62" s="1"/>
  <c r="I63"/>
  <c r="J63" s="1"/>
  <c r="I65"/>
  <c r="J65" s="1"/>
  <c r="K65" s="1"/>
  <c r="M65" s="1"/>
  <c r="I66"/>
  <c r="J66" s="1"/>
  <c r="K66" s="1"/>
  <c r="M66" s="1"/>
  <c r="L63" l="1"/>
  <c r="N63" s="1"/>
  <c r="L15" i="10"/>
  <c r="P15" s="1"/>
  <c r="J15"/>
  <c r="N15" s="1"/>
  <c r="L66" i="8"/>
  <c r="N66" s="1"/>
  <c r="L65"/>
  <c r="N65" s="1"/>
  <c r="L63"/>
  <c r="N63" s="1"/>
  <c r="L62"/>
  <c r="N62" s="1"/>
  <c r="L18"/>
  <c r="N18" s="1"/>
  <c r="L12"/>
  <c r="N12" s="1"/>
  <c r="L11"/>
  <c r="N11" s="1"/>
  <c r="L9"/>
  <c r="N9" s="1"/>
  <c r="L8"/>
  <c r="N8" s="1"/>
  <c r="L66" i="7"/>
  <c r="N66" s="1"/>
  <c r="L65"/>
  <c r="N65" s="1"/>
  <c r="L63"/>
  <c r="N63" s="1"/>
  <c r="L62"/>
  <c r="N62" s="1"/>
  <c r="L18"/>
  <c r="N18" s="1"/>
  <c r="L12"/>
  <c r="N12" s="1"/>
  <c r="L11"/>
  <c r="N11" s="1"/>
  <c r="L9"/>
  <c r="N9" s="1"/>
  <c r="L8"/>
  <c r="N8" s="1"/>
  <c r="L66" i="6"/>
  <c r="N66" s="1"/>
  <c r="K29"/>
  <c r="M29" s="1"/>
  <c r="L65"/>
  <c r="N65" s="1"/>
  <c r="K63"/>
  <c r="M63" s="1"/>
  <c r="L30"/>
  <c r="N30" s="1"/>
  <c r="L27"/>
  <c r="N27" s="1"/>
  <c r="K62"/>
  <c r="M62" s="1"/>
</calcChain>
</file>

<file path=xl/comments1.xml><?xml version="1.0" encoding="utf-8"?>
<comments xmlns="http://schemas.openxmlformats.org/spreadsheetml/2006/main">
  <authors>
    <author>Chnv</author>
  </authors>
  <commentList>
    <comment ref="H21" authorId="0">
      <text>
        <r>
          <rPr>
            <b/>
            <sz val="8"/>
            <color indexed="81"/>
            <rFont val="Tahoma"/>
            <family val="2"/>
            <charset val="204"/>
          </rPr>
          <t>Chnv:</t>
        </r>
        <r>
          <rPr>
            <sz val="8"/>
            <color indexed="81"/>
            <rFont val="Tahoma"/>
            <family val="2"/>
            <charset val="204"/>
          </rPr>
          <t xml:space="preserve">
не установлен</t>
        </r>
      </text>
    </comment>
    <comment ref="D23" authorId="0">
      <text>
        <r>
          <rPr>
            <b/>
            <sz val="8"/>
            <color indexed="81"/>
            <rFont val="Tahoma"/>
            <charset val="1"/>
          </rPr>
          <t>Chnv:</t>
        </r>
        <r>
          <rPr>
            <sz val="8"/>
            <color indexed="81"/>
            <rFont val="Tahoma"/>
            <charset val="1"/>
          </rPr>
          <t xml:space="preserve">
не меняла тариф</t>
        </r>
      </text>
    </comment>
  </commentList>
</comments>
</file>

<file path=xl/sharedStrings.xml><?xml version="1.0" encoding="utf-8"?>
<sst xmlns="http://schemas.openxmlformats.org/spreadsheetml/2006/main" count="393" uniqueCount="105">
  <si>
    <t>Жилые дома</t>
  </si>
  <si>
    <t>при наличии ванн</t>
  </si>
  <si>
    <t>при отсутствии ванн</t>
  </si>
  <si>
    <t>Общежития</t>
  </si>
  <si>
    <t>с общими душевыми</t>
  </si>
  <si>
    <t>с душами при всех жилых комнатах</t>
  </si>
  <si>
    <t>с общими кухнями и блоками душевых на этажах при жилых комнатах в каждой секции здания</t>
  </si>
  <si>
    <t>Норматив потребления по горячему водоснабжению, л/сут.</t>
  </si>
  <si>
    <t>Средняя часовая тепловая нагрузка горячего водоснабжения в отопительный период, Гкал/ч</t>
  </si>
  <si>
    <t>Коэффициент учитывающий тепловые потери</t>
  </si>
  <si>
    <t>с полотенцесушителем</t>
  </si>
  <si>
    <t>без полотенцесушителя</t>
  </si>
  <si>
    <t>Средняя часовая тепловая нагрузка с учетом потерь, Гкал/ч</t>
  </si>
  <si>
    <t>Отопительный период</t>
  </si>
  <si>
    <t>Летний период</t>
  </si>
  <si>
    <t>Средняя часовая тепловая нагрузка в летний период, Гкал/ч</t>
  </si>
  <si>
    <t>Продолжительность отопительного периода, сут.</t>
  </si>
  <si>
    <t>Продолжительность неотопительного периода, сут.</t>
  </si>
  <si>
    <t>А</t>
  </si>
  <si>
    <t>6=стр.2*(1+стр.4)</t>
  </si>
  <si>
    <t>7=стр.5*0,8*(60-15)/(60-5)</t>
  </si>
  <si>
    <t>8=стр.6*0,8*(60-15)/(60-5)</t>
  </si>
  <si>
    <t>Годовая потребность в тепловой энергии на ГВС, Гкал</t>
  </si>
  <si>
    <t>11=стр.5*24*стр.9+стр.7*24*стр.10</t>
  </si>
  <si>
    <t>12=стр.6*24*стр.9+стр.8*24*стр.10</t>
  </si>
  <si>
    <t>Степень благоустройства</t>
  </si>
  <si>
    <t>Среднемесячная потребность в тепловой энергии на ГВС, Гкал</t>
  </si>
  <si>
    <t>Расчет стоимости 1 куб.м. по горячему водоснабжению в разрезе по организациям коммунального комплекса</t>
  </si>
  <si>
    <t>Норматив потребления по горячему водоснабжению, куб.м./месяц</t>
  </si>
  <si>
    <t xml:space="preserve">базовая 2006 года </t>
  </si>
  <si>
    <t>ВСЕГО затраты на нужды горячего водоснабжения, руб/мес.</t>
  </si>
  <si>
    <t>Затраты на химически очищенную воду руб/мес.</t>
  </si>
  <si>
    <t>Затраты на нагрев холодной воды в месяц, руб./мес.</t>
  </si>
  <si>
    <t>2=стр.1х (60-5)/1000000/24</t>
  </si>
  <si>
    <t>5=стр.2 х (1+стр.3)</t>
  </si>
  <si>
    <t xml:space="preserve">Расчет количества тепловой энергии необходимых </t>
  </si>
  <si>
    <t xml:space="preserve">на нужды горячего водоснабжения </t>
  </si>
  <si>
    <t>(расчет произведен в соответствии с МДК 4-05.2004)</t>
  </si>
  <si>
    <t>1.Жилые дома</t>
  </si>
  <si>
    <t>2. Общежития</t>
  </si>
  <si>
    <t>1.1. При наличии ванн</t>
  </si>
  <si>
    <t>1.2. При отсутствии ванн</t>
  </si>
  <si>
    <t>2.1.С общими душе-выми</t>
  </si>
  <si>
    <t>2.2. С душами при всех жилых комнатах</t>
  </si>
  <si>
    <t>2.3. С общими кухнями и блоками душевых на этажах при жилых комнатах в каждой секции здания</t>
  </si>
  <si>
    <t>10=стр.4 +стр.9</t>
  </si>
  <si>
    <t>11=стр.5 +стр.9</t>
  </si>
  <si>
    <t>4=стр.1 х стр.3</t>
  </si>
  <si>
    <t>5=стр.2 х стр.3</t>
  </si>
  <si>
    <t>9=стр.6 х стр.8</t>
  </si>
  <si>
    <t>I. ОАО "Енисейская ТГК (ТГК-13)"</t>
  </si>
  <si>
    <t xml:space="preserve"> II.ОАО "Красноярский жилищно-коммунальный комплекс"</t>
  </si>
  <si>
    <t xml:space="preserve"> III.ОАО "Красноярская теплоэнергетическая компания"</t>
  </si>
  <si>
    <t>IV. ООО "КраМЗнерго"</t>
  </si>
  <si>
    <t xml:space="preserve"> V. Красноярский ЭВРЗ</t>
  </si>
  <si>
    <t xml:space="preserve"> VI. ЗАО "Санаторий Енисей"</t>
  </si>
  <si>
    <t xml:space="preserve"> IX. ООО "Курорт "Озеро Учум"</t>
  </si>
  <si>
    <t>ПРИМЕЧАНИЕ:</t>
  </si>
  <si>
    <t>КНЦ СО РАН производит отпуск горячей воды по тарифам ОАО "Енисейская ТГК (ТГК-13)"</t>
  </si>
  <si>
    <t xml:space="preserve">                                  * Тариф на теплоснабжение, утверждается соответствующими постановлениями Региональной энергетической комиссии </t>
  </si>
  <si>
    <t xml:space="preserve">                                    Красноярского края</t>
  </si>
  <si>
    <t>12=стр.10/стр.6*1,18</t>
  </si>
  <si>
    <t>13=стр.11/стр.6*1,18</t>
  </si>
  <si>
    <t>Тариф на горячее водоснабжение, руб/куб.м. с учетом НДС</t>
  </si>
  <si>
    <t xml:space="preserve"> VII. ООО "ФармЭнерго"</t>
  </si>
  <si>
    <t>8=стр.7х 1,073 х1,102 х1,082*1,125</t>
  </si>
  <si>
    <t xml:space="preserve"> X. ООО "Электросан"</t>
  </si>
  <si>
    <t xml:space="preserve"> XI. ОАО "Орбита"</t>
  </si>
  <si>
    <t>Тариф на теплоснабжение, руб/Гкал,  с НДС*</t>
  </si>
  <si>
    <t>Тариф на теплоноситель с учетом НДС, руб/куб.м.</t>
  </si>
  <si>
    <t xml:space="preserve">расчетная 2012 года </t>
  </si>
  <si>
    <t>Организация коммунального комплекса</t>
  </si>
  <si>
    <r>
      <t>Расчетный объем  тепловой энергии необходимой для нагрева холодной воды  (</t>
    </r>
    <r>
      <rPr>
        <b/>
        <sz val="10"/>
        <rFont val="Times New Roman"/>
        <family val="1"/>
        <charset val="204"/>
      </rPr>
      <t xml:space="preserve">О </t>
    </r>
    <r>
      <rPr>
        <b/>
        <vertAlign val="subscript"/>
        <sz val="10"/>
        <rFont val="Times New Roman"/>
        <family val="1"/>
        <charset val="204"/>
      </rPr>
      <t>Гкал</t>
    </r>
    <r>
      <rPr>
        <sz val="10"/>
        <rFont val="Times New Roman"/>
        <family val="1"/>
        <charset val="204"/>
      </rPr>
      <t>), Гкал/месяц</t>
    </r>
  </si>
  <si>
    <t>ВСЕГО  расчетные затраты на нужды горячего водоснабжения, руб./мес.</t>
  </si>
  <si>
    <t>4=гр.1 х гр.3</t>
  </si>
  <si>
    <t>5=гр.2 х гр.3</t>
  </si>
  <si>
    <t>8=гр.6 х гр.7</t>
  </si>
  <si>
    <t>9=гр.4 +  г р.8</t>
  </si>
  <si>
    <t>10=гр.5 + гр.8</t>
  </si>
  <si>
    <t>11=гр.9/гр.6</t>
  </si>
  <si>
    <t>ОАО "Енисейская ТГК (ТГК-13)"</t>
  </si>
  <si>
    <t>ООО "Красноярский жилищно-коммунальный комплекс"</t>
  </si>
  <si>
    <t>ООО "КраМЗЭнерго"</t>
  </si>
  <si>
    <t>ОАО «Красноярский ЭВРЗ»</t>
  </si>
  <si>
    <t>ООО "ФармЭнерго"</t>
  </si>
  <si>
    <t>ООО "Курорт "Озеро Учум"</t>
  </si>
  <si>
    <t>ООО «Электросан»</t>
  </si>
  <si>
    <t>12=гр.10/6</t>
  </si>
  <si>
    <t>Расчетная стоимость на горячее водоснабжение, руб./куб.м. (с учетом НДС)</t>
  </si>
  <si>
    <t>ООО «Орбита РГ»</t>
  </si>
  <si>
    <t>ООО "Красноярская теплоэнергетическая компания"</t>
  </si>
  <si>
    <t>ОАО "Санаторий Енисей"</t>
  </si>
  <si>
    <t>Тариф на тепловую энергию, руб/Гкал (с НДС)</t>
  </si>
  <si>
    <t xml:space="preserve">          Тарифы на тепловую энергию и теплоноситель утверждаются соответствующими приказами Региональной энергетической комиссией Красноярского края </t>
  </si>
  <si>
    <t>с подключе-нием полотенцесушителя к системе горячего водоснаб-жения</t>
  </si>
  <si>
    <t xml:space="preserve">с подключе-нием полотен-цесушителя к системе отопления </t>
  </si>
  <si>
    <t>с подключе-нием полотенце-сушителя к системе горячего водоснаб-жения</t>
  </si>
  <si>
    <t xml:space="preserve">с подключе-нием  полотенце-сушителя к системе отопления </t>
  </si>
  <si>
    <t>Норматив потребле-ния по горячему водоснаб-жению, куб.м./мес.</t>
  </si>
  <si>
    <t>Тариф на теплоноси-тель, руб./куб.м (с НДС)</t>
  </si>
  <si>
    <t>Затраты на теплоноси-тель руб/мес.</t>
  </si>
  <si>
    <t>(если многоквартирный дом не оборудован индивидуальным тепловым пунктом)</t>
  </si>
  <si>
    <t>Определение расчетной стоимости 1 куб.м. по горячему водоснабжению в разрезе по теплоснабжающим организациям</t>
  </si>
  <si>
    <t xml:space="preserve"> на период с 01.01.2012 по 30.06.2012</t>
  </si>
  <si>
    <t>Таблица 1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</si>
</sst>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top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5"/>
  <sheetViews>
    <sheetView topLeftCell="A10" workbookViewId="0">
      <selection activeCell="A8" sqref="A8"/>
    </sheetView>
  </sheetViews>
  <sheetFormatPr defaultRowHeight="18.75"/>
  <cols>
    <col min="1" max="1" width="32" style="1" customWidth="1"/>
    <col min="2" max="2" width="16.5703125" style="1" customWidth="1"/>
    <col min="3" max="3" width="14.5703125" style="1" customWidth="1"/>
    <col min="4" max="5" width="10.5703125" style="1" customWidth="1"/>
    <col min="6" max="6" width="12.7109375" style="1" customWidth="1"/>
    <col min="7" max="7" width="11.85546875" style="1" customWidth="1"/>
    <col min="8" max="8" width="11" style="1" customWidth="1"/>
    <col min="9" max="9" width="12.5703125" style="1" customWidth="1"/>
    <col min="10" max="11" width="9.140625" style="1"/>
    <col min="12" max="12" width="11.5703125" style="1" customWidth="1"/>
    <col min="13" max="13" width="0.140625" style="1" customWidth="1"/>
    <col min="14" max="14" width="14.7109375" style="1" customWidth="1"/>
    <col min="15" max="15" width="16.5703125" style="1" customWidth="1"/>
    <col min="16" max="16384" width="9.140625" style="1"/>
  </cols>
  <sheetData>
    <row r="2" spans="1:15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>
      <c r="A3" s="37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>
      <c r="A4" s="37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>
      <c r="C5" s="38" t="s">
        <v>13</v>
      </c>
      <c r="D5" s="38"/>
      <c r="E5" s="38"/>
      <c r="F5" s="38"/>
      <c r="G5" s="38"/>
      <c r="H5" s="38" t="s">
        <v>14</v>
      </c>
      <c r="I5" s="38"/>
    </row>
    <row r="6" spans="1:15" ht="55.5" customHeight="1">
      <c r="A6" s="36" t="s">
        <v>25</v>
      </c>
      <c r="B6" s="36" t="s">
        <v>7</v>
      </c>
      <c r="C6" s="36" t="s">
        <v>8</v>
      </c>
      <c r="D6" s="39" t="s">
        <v>9</v>
      </c>
      <c r="E6" s="39"/>
      <c r="F6" s="36" t="s">
        <v>12</v>
      </c>
      <c r="G6" s="36"/>
      <c r="H6" s="36" t="s">
        <v>15</v>
      </c>
      <c r="I6" s="36"/>
      <c r="J6" s="36" t="s">
        <v>16</v>
      </c>
      <c r="K6" s="36" t="s">
        <v>17</v>
      </c>
      <c r="L6" s="36" t="s">
        <v>22</v>
      </c>
      <c r="M6" s="36"/>
      <c r="N6" s="36" t="s">
        <v>26</v>
      </c>
      <c r="O6" s="36"/>
    </row>
    <row r="7" spans="1:15" ht="77.25" customHeight="1">
      <c r="A7" s="36"/>
      <c r="B7" s="36"/>
      <c r="C7" s="36"/>
      <c r="D7" s="3" t="s">
        <v>10</v>
      </c>
      <c r="E7" s="3" t="s">
        <v>11</v>
      </c>
      <c r="F7" s="3" t="s">
        <v>10</v>
      </c>
      <c r="G7" s="3" t="s">
        <v>11</v>
      </c>
      <c r="H7" s="3" t="s">
        <v>10</v>
      </c>
      <c r="I7" s="3" t="s">
        <v>11</v>
      </c>
      <c r="J7" s="36"/>
      <c r="K7" s="36"/>
      <c r="L7" s="3" t="s">
        <v>10</v>
      </c>
      <c r="M7" s="3" t="s">
        <v>11</v>
      </c>
      <c r="N7" s="3" t="s">
        <v>10</v>
      </c>
      <c r="O7" s="3" t="s">
        <v>11</v>
      </c>
    </row>
    <row r="8" spans="1:15" ht="57" customHeight="1">
      <c r="A8" s="3">
        <v>1</v>
      </c>
      <c r="B8" s="3">
        <v>2</v>
      </c>
      <c r="C8" s="3" t="s">
        <v>33</v>
      </c>
      <c r="D8" s="3">
        <v>3</v>
      </c>
      <c r="E8" s="3">
        <v>4</v>
      </c>
      <c r="F8" s="3" t="s">
        <v>34</v>
      </c>
      <c r="G8" s="3" t="s">
        <v>19</v>
      </c>
      <c r="H8" s="3" t="s">
        <v>20</v>
      </c>
      <c r="I8" s="3" t="s">
        <v>21</v>
      </c>
      <c r="J8" s="3">
        <v>9</v>
      </c>
      <c r="K8" s="3">
        <v>10</v>
      </c>
      <c r="L8" s="3" t="s">
        <v>23</v>
      </c>
      <c r="M8" s="3" t="s">
        <v>24</v>
      </c>
      <c r="N8" s="3">
        <v>3</v>
      </c>
      <c r="O8" s="3">
        <v>4</v>
      </c>
    </row>
    <row r="9" spans="1:15" ht="30.75" customHeight="1">
      <c r="A9" s="33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ht="20.25" customHeight="1">
      <c r="A10" s="4" t="s">
        <v>1</v>
      </c>
      <c r="B10" s="2">
        <v>176</v>
      </c>
      <c r="C10" s="5">
        <f>B10*(60-5)/1000000/24</f>
        <v>4.0333333333333329E-4</v>
      </c>
      <c r="D10" s="5">
        <v>0.3</v>
      </c>
      <c r="E10" s="5">
        <v>0.2</v>
      </c>
      <c r="F10" s="5">
        <f>C10*(1+D10)</f>
        <v>5.2433333333333325E-4</v>
      </c>
      <c r="G10" s="5">
        <f>C10*(1+E10)</f>
        <v>4.8399999999999995E-4</v>
      </c>
      <c r="H10" s="5">
        <f>F10*0.8*(60-15)/(60-5)</f>
        <v>3.4319999999999994E-4</v>
      </c>
      <c r="I10" s="5">
        <f>G10*0.8*(60-15)/(60-5)</f>
        <v>3.1679999999999995E-4</v>
      </c>
      <c r="J10" s="5">
        <v>234</v>
      </c>
      <c r="K10" s="5">
        <f>365-J10</f>
        <v>131</v>
      </c>
      <c r="L10" s="5">
        <f>J10*24*F10+K10*24*H10</f>
        <v>4.0236767999999996</v>
      </c>
      <c r="M10" s="5">
        <f>J10*24*G10+K10*24*I10</f>
        <v>3.7141631999999998</v>
      </c>
      <c r="N10" s="6">
        <f>ROUND(L10/12,3)</f>
        <v>0.33500000000000002</v>
      </c>
      <c r="O10" s="6">
        <f>ROUND(M10/12,3)</f>
        <v>0.31</v>
      </c>
    </row>
    <row r="11" spans="1:15" ht="20.25" customHeight="1">
      <c r="A11" s="4" t="s">
        <v>2</v>
      </c>
      <c r="B11" s="2">
        <v>100</v>
      </c>
      <c r="C11" s="5">
        <f>B11*(60-5)/1000000/24</f>
        <v>2.2916666666666666E-4</v>
      </c>
      <c r="D11" s="5">
        <v>0.3</v>
      </c>
      <c r="E11" s="5">
        <v>0.2</v>
      </c>
      <c r="F11" s="5">
        <f>C11*(1+D11)</f>
        <v>2.9791666666666665E-4</v>
      </c>
      <c r="G11" s="5">
        <f>C11*(1+E11)</f>
        <v>2.7499999999999996E-4</v>
      </c>
      <c r="H11" s="5">
        <f>F11*0.8*(60-15)/(60-5)</f>
        <v>1.95E-4</v>
      </c>
      <c r="I11" s="5">
        <f>G11*0.8*(60-15)/(60-5)</f>
        <v>1.7999999999999998E-4</v>
      </c>
      <c r="J11" s="5">
        <v>234</v>
      </c>
      <c r="K11" s="5">
        <f>365-J11</f>
        <v>131</v>
      </c>
      <c r="L11" s="5">
        <f>J11*24*F11+K11*24*H11</f>
        <v>2.2861799999999999</v>
      </c>
      <c r="M11" s="5">
        <f>J11*24*G11+K11*24*I11</f>
        <v>2.1103199999999998</v>
      </c>
      <c r="N11" s="6">
        <f>ROUND(L11/12,3)</f>
        <v>0.191</v>
      </c>
      <c r="O11" s="6">
        <f>ROUND(M11/12,3)</f>
        <v>0.17599999999999999</v>
      </c>
    </row>
    <row r="12" spans="1:15" ht="54.75" customHeight="1">
      <c r="A12" s="33" t="s">
        <v>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/>
    </row>
    <row r="13" spans="1:15" ht="20.25" customHeight="1">
      <c r="A13" s="7" t="s">
        <v>4</v>
      </c>
      <c r="B13" s="2">
        <v>60</v>
      </c>
      <c r="C13" s="5">
        <f>B13*(60-5)/1000000/24</f>
        <v>1.3750000000000001E-4</v>
      </c>
      <c r="D13" s="5">
        <v>0.3</v>
      </c>
      <c r="E13" s="5">
        <v>0.2</v>
      </c>
      <c r="F13" s="5">
        <f>C13*(1+D13)</f>
        <v>1.7875000000000001E-4</v>
      </c>
      <c r="G13" s="5">
        <f>C13*(1+E13)</f>
        <v>1.65E-4</v>
      </c>
      <c r="H13" s="5">
        <f t="shared" ref="H13:I15" si="0">F13*0.8*(60-15)/(60-5)</f>
        <v>1.1700000000000001E-4</v>
      </c>
      <c r="I13" s="5">
        <f t="shared" si="0"/>
        <v>1.0800000000000001E-4</v>
      </c>
      <c r="J13" s="5">
        <v>234</v>
      </c>
      <c r="K13" s="5">
        <f>365-J13</f>
        <v>131</v>
      </c>
      <c r="L13" s="5">
        <f>J13*24*F13+K13*24*H13</f>
        <v>1.3717079999999999</v>
      </c>
      <c r="M13" s="5">
        <f>J13*24*G13+K13*24*I13</f>
        <v>1.266192</v>
      </c>
      <c r="N13" s="6">
        <f t="shared" ref="N13:O15" si="1">ROUND(L13/12,3)</f>
        <v>0.114</v>
      </c>
      <c r="O13" s="6">
        <f t="shared" si="1"/>
        <v>0.106</v>
      </c>
    </row>
    <row r="14" spans="1:15" ht="37.5">
      <c r="A14" s="7" t="s">
        <v>5</v>
      </c>
      <c r="B14" s="2">
        <v>70</v>
      </c>
      <c r="C14" s="5">
        <f>B14*(60-5)/1000000/24</f>
        <v>1.6041666666666667E-4</v>
      </c>
      <c r="D14" s="5">
        <v>0.3</v>
      </c>
      <c r="E14" s="5">
        <v>0.2</v>
      </c>
      <c r="F14" s="5">
        <f>C14*(1+D14)</f>
        <v>2.0854166666666669E-4</v>
      </c>
      <c r="G14" s="5">
        <f>C14*(1+E14)</f>
        <v>1.9249999999999999E-4</v>
      </c>
      <c r="H14" s="5">
        <f t="shared" si="0"/>
        <v>1.3650000000000001E-4</v>
      </c>
      <c r="I14" s="5">
        <f t="shared" si="0"/>
        <v>1.26E-4</v>
      </c>
      <c r="J14" s="5">
        <v>234</v>
      </c>
      <c r="K14" s="5">
        <f>365-J14</f>
        <v>131</v>
      </c>
      <c r="L14" s="5">
        <f>J14*24*F14+K14*24*H14</f>
        <v>1.6003260000000001</v>
      </c>
      <c r="M14" s="5">
        <f>J14*24*G14+K14*24*I14</f>
        <v>1.4772240000000001</v>
      </c>
      <c r="N14" s="6">
        <f t="shared" si="1"/>
        <v>0.13300000000000001</v>
      </c>
      <c r="O14" s="6">
        <f t="shared" si="1"/>
        <v>0.123</v>
      </c>
    </row>
    <row r="15" spans="1:15" ht="88.5" customHeight="1">
      <c r="A15" s="7" t="s">
        <v>6</v>
      </c>
      <c r="B15" s="2">
        <v>90</v>
      </c>
      <c r="C15" s="5">
        <f>B15*(60-5)/1000000/24</f>
        <v>2.0625000000000003E-4</v>
      </c>
      <c r="D15" s="5">
        <v>0.3</v>
      </c>
      <c r="E15" s="5">
        <v>0.2</v>
      </c>
      <c r="F15" s="5">
        <f>C15*(1+D15)</f>
        <v>2.6812500000000003E-4</v>
      </c>
      <c r="G15" s="5">
        <f>C15*(1+E15)</f>
        <v>2.475E-4</v>
      </c>
      <c r="H15" s="5">
        <f t="shared" si="0"/>
        <v>1.7550000000000004E-4</v>
      </c>
      <c r="I15" s="5">
        <f t="shared" si="0"/>
        <v>1.6200000000000003E-4</v>
      </c>
      <c r="J15" s="5">
        <v>234</v>
      </c>
      <c r="K15" s="5">
        <f>365-J15</f>
        <v>131</v>
      </c>
      <c r="L15" s="5">
        <f>J15*24*F15+K15*24*H15</f>
        <v>2.0575620000000003</v>
      </c>
      <c r="M15" s="5">
        <f>J15*24*G15+K15*24*I15</f>
        <v>1.8992880000000003</v>
      </c>
      <c r="N15" s="6">
        <f t="shared" si="1"/>
        <v>0.17100000000000001</v>
      </c>
      <c r="O15" s="6">
        <f t="shared" si="1"/>
        <v>0.158</v>
      </c>
    </row>
  </sheetData>
  <mergeCells count="17">
    <mergeCell ref="A2:O2"/>
    <mergeCell ref="K6:K7"/>
    <mergeCell ref="L6:M6"/>
    <mergeCell ref="C5:G5"/>
    <mergeCell ref="H5:I5"/>
    <mergeCell ref="H6:I6"/>
    <mergeCell ref="J6:J7"/>
    <mergeCell ref="D6:E6"/>
    <mergeCell ref="C6:C7"/>
    <mergeCell ref="A3:O3"/>
    <mergeCell ref="A4:O4"/>
    <mergeCell ref="A12:O12"/>
    <mergeCell ref="B6:B7"/>
    <mergeCell ref="F6:G6"/>
    <mergeCell ref="N6:O6"/>
    <mergeCell ref="A9:O9"/>
    <mergeCell ref="A6:A7"/>
  </mergeCells>
  <phoneticPr fontId="1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3"/>
  <sheetViews>
    <sheetView topLeftCell="A50" workbookViewId="0">
      <selection activeCell="D84" sqref="D84"/>
    </sheetView>
  </sheetViews>
  <sheetFormatPr defaultRowHeight="15"/>
  <cols>
    <col min="1" max="1" width="21" style="14" customWidth="1"/>
    <col min="2" max="2" width="7.7109375" style="14" customWidth="1"/>
    <col min="3" max="3" width="8.28515625" style="14" customWidth="1"/>
    <col min="4" max="4" width="9.7109375" style="14" customWidth="1"/>
    <col min="5" max="5" width="8.7109375" style="14" customWidth="1"/>
    <col min="6" max="6" width="9.28515625" style="14" customWidth="1"/>
    <col min="7" max="7" width="10" style="14" customWidth="1"/>
    <col min="8" max="8" width="7.7109375" style="14" customWidth="1"/>
    <col min="9" max="9" width="8" style="14" customWidth="1"/>
    <col min="10" max="10" width="8.28515625" style="14" customWidth="1"/>
    <col min="11" max="11" width="9.42578125" style="14" customWidth="1"/>
    <col min="12" max="12" width="9.85546875" style="14" customWidth="1"/>
    <col min="13" max="13" width="10.7109375" style="14" customWidth="1"/>
    <col min="14" max="14" width="10.42578125" style="14" customWidth="1"/>
    <col min="15" max="16384" width="9.140625" style="14"/>
  </cols>
  <sheetData>
    <row r="1" spans="1:14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3" spans="1:14" ht="75" customHeight="1">
      <c r="A3" s="46" t="s">
        <v>25</v>
      </c>
      <c r="B3" s="46" t="s">
        <v>26</v>
      </c>
      <c r="C3" s="46"/>
      <c r="D3" s="47" t="s">
        <v>68</v>
      </c>
      <c r="E3" s="46" t="s">
        <v>32</v>
      </c>
      <c r="F3" s="46"/>
      <c r="G3" s="49" t="s">
        <v>28</v>
      </c>
      <c r="H3" s="51" t="s">
        <v>69</v>
      </c>
      <c r="I3" s="52"/>
      <c r="J3" s="49" t="s">
        <v>31</v>
      </c>
      <c r="K3" s="51" t="s">
        <v>30</v>
      </c>
      <c r="L3" s="52"/>
      <c r="M3" s="46" t="s">
        <v>63</v>
      </c>
      <c r="N3" s="46"/>
    </row>
    <row r="4" spans="1:14" ht="72.75" customHeight="1">
      <c r="A4" s="46"/>
      <c r="B4" s="24" t="s">
        <v>10</v>
      </c>
      <c r="C4" s="24" t="s">
        <v>11</v>
      </c>
      <c r="D4" s="48"/>
      <c r="E4" s="24" t="s">
        <v>10</v>
      </c>
      <c r="F4" s="24" t="s">
        <v>11</v>
      </c>
      <c r="G4" s="50"/>
      <c r="H4" s="24" t="s">
        <v>29</v>
      </c>
      <c r="I4" s="24" t="s">
        <v>70</v>
      </c>
      <c r="J4" s="50"/>
      <c r="K4" s="24" t="s">
        <v>10</v>
      </c>
      <c r="L4" s="24" t="s">
        <v>11</v>
      </c>
      <c r="M4" s="24" t="s">
        <v>10</v>
      </c>
      <c r="N4" s="24" t="s">
        <v>11</v>
      </c>
    </row>
    <row r="5" spans="1:14" ht="90" customHeight="1">
      <c r="A5" s="24" t="s">
        <v>18</v>
      </c>
      <c r="B5" s="24">
        <v>1</v>
      </c>
      <c r="C5" s="24">
        <v>2</v>
      </c>
      <c r="D5" s="24">
        <v>3</v>
      </c>
      <c r="E5" s="24" t="s">
        <v>47</v>
      </c>
      <c r="F5" s="24" t="s">
        <v>48</v>
      </c>
      <c r="G5" s="24">
        <v>6</v>
      </c>
      <c r="H5" s="24">
        <v>7</v>
      </c>
      <c r="I5" s="24">
        <v>8</v>
      </c>
      <c r="J5" s="24" t="s">
        <v>49</v>
      </c>
      <c r="K5" s="24" t="s">
        <v>45</v>
      </c>
      <c r="L5" s="24" t="s">
        <v>46</v>
      </c>
      <c r="M5" s="24" t="s">
        <v>61</v>
      </c>
      <c r="N5" s="24" t="s">
        <v>62</v>
      </c>
    </row>
    <row r="6" spans="1:14" ht="15.75" customHeight="1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ht="18.75" customHeight="1">
      <c r="A7" s="40" t="s">
        <v>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33.75" customHeight="1">
      <c r="A8" s="8" t="s">
        <v>40</v>
      </c>
      <c r="B8" s="10">
        <f>Норматив!N10</f>
        <v>0.33500000000000002</v>
      </c>
      <c r="C8" s="10">
        <f>Норматив!O10</f>
        <v>0.31</v>
      </c>
      <c r="D8" s="9">
        <v>975.72</v>
      </c>
      <c r="E8" s="11">
        <f>ROUND(B8*D8,2)</f>
        <v>326.87</v>
      </c>
      <c r="F8" s="11">
        <f>ROUND(C8*D8,2)</f>
        <v>302.47000000000003</v>
      </c>
      <c r="G8" s="9">
        <v>5.35</v>
      </c>
      <c r="H8" s="9"/>
      <c r="I8" s="11">
        <f>ROUND(2.91*1.18,2)</f>
        <v>3.43</v>
      </c>
      <c r="J8" s="11">
        <f>ROUND(G8*I8,2)</f>
        <v>18.350000000000001</v>
      </c>
      <c r="K8" s="11">
        <f>ROUND(E8+J8,2)</f>
        <v>345.22</v>
      </c>
      <c r="L8" s="11">
        <f>ROUND(F8+J8,2)</f>
        <v>320.82</v>
      </c>
      <c r="M8" s="11">
        <f>ROUND(K8/G8,2)</f>
        <v>64.53</v>
      </c>
      <c r="N8" s="11">
        <f>ROUND(L8/G8,2)</f>
        <v>59.97</v>
      </c>
    </row>
    <row r="9" spans="1:14" ht="30.75" hidden="1" customHeight="1">
      <c r="A9" s="8" t="s">
        <v>41</v>
      </c>
      <c r="B9" s="10">
        <f>Норматив!N11</f>
        <v>0.191</v>
      </c>
      <c r="C9" s="10">
        <f>Норматив!O11</f>
        <v>0.17599999999999999</v>
      </c>
      <c r="D9" s="9">
        <f>D8</f>
        <v>975.72</v>
      </c>
      <c r="E9" s="11">
        <f>ROUND(B9*D9,2)</f>
        <v>186.36</v>
      </c>
      <c r="F9" s="11">
        <f>ROUND(C9*D9,2)</f>
        <v>171.73</v>
      </c>
      <c r="G9" s="9">
        <v>3.04</v>
      </c>
      <c r="H9" s="9">
        <f>H8</f>
        <v>0</v>
      </c>
      <c r="I9" s="11">
        <f>I8</f>
        <v>3.43</v>
      </c>
      <c r="J9" s="11">
        <f>ROUND(G9*I9,2)</f>
        <v>10.43</v>
      </c>
      <c r="K9" s="11">
        <f>ROUND(E9+J9,2)</f>
        <v>196.79</v>
      </c>
      <c r="L9" s="11">
        <f>ROUND(F9+J9,2)</f>
        <v>182.16</v>
      </c>
      <c r="M9" s="11">
        <f>ROUND(K9/G9,2)</f>
        <v>64.73</v>
      </c>
      <c r="N9" s="11">
        <f>ROUND(L9/G9,2)</f>
        <v>59.92</v>
      </c>
    </row>
    <row r="10" spans="1:14" ht="15.75" hidden="1" customHeight="1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35.25" hidden="1" customHeight="1">
      <c r="A11" s="12" t="s">
        <v>42</v>
      </c>
      <c r="B11" s="10">
        <f>Норматив!N13</f>
        <v>0.114</v>
      </c>
      <c r="C11" s="10">
        <f>Норматив!O13</f>
        <v>0.106</v>
      </c>
      <c r="D11" s="9">
        <f>D8</f>
        <v>975.72</v>
      </c>
      <c r="E11" s="11">
        <f>ROUND(B11*D11,2)</f>
        <v>111.23</v>
      </c>
      <c r="F11" s="11">
        <f>ROUND(C11*D11,2)</f>
        <v>103.43</v>
      </c>
      <c r="G11" s="9">
        <v>1.82</v>
      </c>
      <c r="H11" s="9">
        <f>H8</f>
        <v>0</v>
      </c>
      <c r="I11" s="11">
        <f>I8</f>
        <v>3.43</v>
      </c>
      <c r="J11" s="11">
        <f>ROUND(G11*I11,2)</f>
        <v>6.24</v>
      </c>
      <c r="K11" s="11">
        <f>ROUND(E11+J11,2)</f>
        <v>117.47</v>
      </c>
      <c r="L11" s="11">
        <f>ROUND(F11+J11,2)</f>
        <v>109.67</v>
      </c>
      <c r="M11" s="11">
        <f>ROUND(K11/G11,2)</f>
        <v>64.540000000000006</v>
      </c>
      <c r="N11" s="11">
        <f>ROUND(L11/G11,2)</f>
        <v>60.26</v>
      </c>
    </row>
    <row r="12" spans="1:14" ht="37.5" hidden="1" customHeight="1">
      <c r="A12" s="13" t="s">
        <v>43</v>
      </c>
      <c r="B12" s="10">
        <f>Норматив!N14</f>
        <v>0.13300000000000001</v>
      </c>
      <c r="C12" s="10">
        <f>Норматив!O14</f>
        <v>0.123</v>
      </c>
      <c r="D12" s="9">
        <f>D8</f>
        <v>975.72</v>
      </c>
      <c r="E12" s="11">
        <f>ROUND(B12*D12,2)</f>
        <v>129.77000000000001</v>
      </c>
      <c r="F12" s="11">
        <f>ROUND(C12*D12,2)</f>
        <v>120.01</v>
      </c>
      <c r="G12" s="9">
        <v>2.13</v>
      </c>
      <c r="H12" s="9">
        <f>H8</f>
        <v>0</v>
      </c>
      <c r="I12" s="11">
        <f>I8</f>
        <v>3.43</v>
      </c>
      <c r="J12" s="11">
        <f>ROUND(G12*I12,2)</f>
        <v>7.31</v>
      </c>
      <c r="K12" s="11">
        <f>ROUND(E12+J12,2)</f>
        <v>137.08000000000001</v>
      </c>
      <c r="L12" s="11">
        <f>ROUND(F12+J12,2)</f>
        <v>127.32</v>
      </c>
      <c r="M12" s="11">
        <f>ROUND(K12/G12,2)</f>
        <v>64.36</v>
      </c>
      <c r="N12" s="11">
        <f>ROUND(L12/G12,2)</f>
        <v>59.77</v>
      </c>
    </row>
    <row r="13" spans="1:14" ht="78" hidden="1" customHeight="1">
      <c r="A13" s="13" t="s">
        <v>44</v>
      </c>
      <c r="B13" s="10">
        <f>Норматив!N15</f>
        <v>0.17100000000000001</v>
      </c>
      <c r="C13" s="10">
        <f>Норматив!O15</f>
        <v>0.158</v>
      </c>
      <c r="D13" s="9">
        <f>D8</f>
        <v>975.72</v>
      </c>
      <c r="E13" s="11">
        <f>ROUND(B13*D13,2)</f>
        <v>166.85</v>
      </c>
      <c r="F13" s="11">
        <f>ROUND(C13*D13,2)</f>
        <v>154.16</v>
      </c>
      <c r="G13" s="9">
        <v>2.74</v>
      </c>
      <c r="H13" s="9">
        <f>H8</f>
        <v>0</v>
      </c>
      <c r="I13" s="11">
        <f>I8</f>
        <v>3.43</v>
      </c>
      <c r="J13" s="11">
        <f>ROUND(G13*I13,2)</f>
        <v>9.4</v>
      </c>
      <c r="K13" s="11">
        <f>ROUND(E13+J13,2)</f>
        <v>176.25</v>
      </c>
      <c r="L13" s="11">
        <f>ROUND(F13+J13,2)</f>
        <v>163.56</v>
      </c>
      <c r="M13" s="11">
        <f>ROUND(K13/G13,2)</f>
        <v>64.319999999999993</v>
      </c>
      <c r="N13" s="11">
        <f>ROUND(L13/G13,2)</f>
        <v>59.69</v>
      </c>
    </row>
    <row r="15" spans="1:14">
      <c r="A15" s="43" t="s">
        <v>51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1:14">
      <c r="A16" s="40" t="s">
        <v>38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1:14">
      <c r="A17" s="8" t="s">
        <v>40</v>
      </c>
      <c r="B17" s="10">
        <f>Норматив!N10</f>
        <v>0.33500000000000002</v>
      </c>
      <c r="C17" s="10">
        <f>Норматив!O10</f>
        <v>0.31</v>
      </c>
      <c r="D17" s="9">
        <v>1630.39</v>
      </c>
      <c r="E17" s="11">
        <f>ROUND(B17*D17,2)</f>
        <v>546.17999999999995</v>
      </c>
      <c r="F17" s="11">
        <f>ROUND(C17*D17,2)</f>
        <v>505.42</v>
      </c>
      <c r="G17" s="9">
        <v>5.35</v>
      </c>
      <c r="H17" s="9"/>
      <c r="I17" s="11">
        <f>ROUND(16.63*1.18,2)</f>
        <v>19.62</v>
      </c>
      <c r="J17" s="11">
        <f>ROUND(G17*I17,2)</f>
        <v>104.97</v>
      </c>
      <c r="K17" s="11">
        <f>ROUND(E17+J17,2)</f>
        <v>651.15</v>
      </c>
      <c r="L17" s="11">
        <f>ROUND(F17+J17,2)</f>
        <v>610.39</v>
      </c>
      <c r="M17" s="11">
        <f t="shared" ref="M17:M18" si="0">ROUND(K17/G17,2)</f>
        <v>121.71</v>
      </c>
      <c r="N17" s="11">
        <f t="shared" ref="N17:N18" si="1">ROUND(L17/G17,2)</f>
        <v>114.09</v>
      </c>
    </row>
    <row r="18" spans="1:14" ht="30" hidden="1">
      <c r="A18" s="8" t="s">
        <v>41</v>
      </c>
      <c r="B18" s="10">
        <f>Норматив!N11</f>
        <v>0.191</v>
      </c>
      <c r="C18" s="10">
        <f>Норматив!O11</f>
        <v>0.17599999999999999</v>
      </c>
      <c r="D18" s="9">
        <f>D17</f>
        <v>1630.39</v>
      </c>
      <c r="E18" s="11">
        <f>ROUND(B18*D18,2)</f>
        <v>311.39999999999998</v>
      </c>
      <c r="F18" s="11">
        <f>ROUND(C18*D18,2)</f>
        <v>286.95</v>
      </c>
      <c r="G18" s="9">
        <v>3.04</v>
      </c>
      <c r="H18" s="9">
        <f>H17</f>
        <v>0</v>
      </c>
      <c r="I18" s="11">
        <f>I17</f>
        <v>19.62</v>
      </c>
      <c r="J18" s="11">
        <f>ROUND(G18*I18,2)</f>
        <v>59.64</v>
      </c>
      <c r="K18" s="11">
        <f>ROUND(E18+J18,2)</f>
        <v>371.04</v>
      </c>
      <c r="L18" s="11">
        <f>ROUND(F18+J18,2)</f>
        <v>346.59</v>
      </c>
      <c r="M18" s="11">
        <f t="shared" si="0"/>
        <v>122.05</v>
      </c>
      <c r="N18" s="11">
        <f t="shared" si="1"/>
        <v>114.01</v>
      </c>
    </row>
    <row r="19" spans="1:14" hidden="1">
      <c r="A19" s="40" t="s">
        <v>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1:14" ht="30" hidden="1">
      <c r="A20" s="12" t="s">
        <v>42</v>
      </c>
      <c r="B20" s="10">
        <f>Норматив!N13</f>
        <v>0.114</v>
      </c>
      <c r="C20" s="10">
        <f>Норматив!O13</f>
        <v>0.106</v>
      </c>
      <c r="D20" s="9">
        <f>D17</f>
        <v>1630.39</v>
      </c>
      <c r="E20" s="11">
        <f>ROUND(B20*D20,2)</f>
        <v>185.86</v>
      </c>
      <c r="F20" s="11">
        <f>ROUND(C20*D20,2)</f>
        <v>172.82</v>
      </c>
      <c r="G20" s="9">
        <v>1.82</v>
      </c>
      <c r="H20" s="9">
        <f>H17</f>
        <v>0</v>
      </c>
      <c r="I20" s="11">
        <f>I17</f>
        <v>19.62</v>
      </c>
      <c r="J20" s="11">
        <f>ROUND(G20*I20,2)</f>
        <v>35.71</v>
      </c>
      <c r="K20" s="11">
        <f>ROUND(E20+J20,2)</f>
        <v>221.57</v>
      </c>
      <c r="L20" s="11">
        <f>ROUND(F20+J20,2)</f>
        <v>208.53</v>
      </c>
      <c r="M20" s="11">
        <f t="shared" ref="M20:M22" si="2">ROUND(K20/G20,2)</f>
        <v>121.74</v>
      </c>
      <c r="N20" s="11">
        <f t="shared" ref="N20:N22" si="3">ROUND(L20/G20,2)</f>
        <v>114.58</v>
      </c>
    </row>
    <row r="21" spans="1:14" ht="30" hidden="1">
      <c r="A21" s="13" t="s">
        <v>43</v>
      </c>
      <c r="B21" s="10">
        <f>Норматив!N14</f>
        <v>0.13300000000000001</v>
      </c>
      <c r="C21" s="10">
        <f>Норматив!O14</f>
        <v>0.123</v>
      </c>
      <c r="D21" s="9">
        <f>D17</f>
        <v>1630.39</v>
      </c>
      <c r="E21" s="11">
        <f>ROUND(B21*D21,2)</f>
        <v>216.84</v>
      </c>
      <c r="F21" s="11">
        <f>ROUND(C21*D21,2)</f>
        <v>200.54</v>
      </c>
      <c r="G21" s="9">
        <v>2.13</v>
      </c>
      <c r="H21" s="9">
        <f>H17</f>
        <v>0</v>
      </c>
      <c r="I21" s="11">
        <f>I17</f>
        <v>19.62</v>
      </c>
      <c r="J21" s="11">
        <f>ROUND(G21*I21,2)</f>
        <v>41.79</v>
      </c>
      <c r="K21" s="11">
        <f>ROUND(E21+J21,2)</f>
        <v>258.63</v>
      </c>
      <c r="L21" s="11">
        <f>ROUND(F21+J21,2)</f>
        <v>242.33</v>
      </c>
      <c r="M21" s="11">
        <f t="shared" si="2"/>
        <v>121.42</v>
      </c>
      <c r="N21" s="11">
        <f t="shared" si="3"/>
        <v>113.77</v>
      </c>
    </row>
    <row r="22" spans="1:14" ht="77.25" hidden="1" customHeight="1">
      <c r="A22" s="13" t="s">
        <v>44</v>
      </c>
      <c r="B22" s="10">
        <f>Норматив!N15</f>
        <v>0.17100000000000001</v>
      </c>
      <c r="C22" s="10">
        <f>Норматив!O15</f>
        <v>0.158</v>
      </c>
      <c r="D22" s="9">
        <f>D17</f>
        <v>1630.39</v>
      </c>
      <c r="E22" s="11">
        <f>ROUND(B22*D22,2)</f>
        <v>278.8</v>
      </c>
      <c r="F22" s="11">
        <f>ROUND(C22*D22,2)</f>
        <v>257.60000000000002</v>
      </c>
      <c r="G22" s="9">
        <v>2.74</v>
      </c>
      <c r="H22" s="9">
        <f>H17</f>
        <v>0</v>
      </c>
      <c r="I22" s="11">
        <f>I18</f>
        <v>19.62</v>
      </c>
      <c r="J22" s="11">
        <f>ROUND(G22*I22,2)</f>
        <v>53.76</v>
      </c>
      <c r="K22" s="11">
        <f>ROUND(E22+J22,2)</f>
        <v>332.56</v>
      </c>
      <c r="L22" s="11">
        <f>ROUND(F22+J22,2)</f>
        <v>311.36</v>
      </c>
      <c r="M22" s="11">
        <f t="shared" si="2"/>
        <v>121.37</v>
      </c>
      <c r="N22" s="11">
        <f t="shared" si="3"/>
        <v>113.64</v>
      </c>
    </row>
    <row r="24" spans="1:14">
      <c r="A24" s="43" t="s">
        <v>52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1:14">
      <c r="A25" s="40" t="s">
        <v>38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>
      <c r="A26" s="8" t="s">
        <v>40</v>
      </c>
      <c r="B26" s="10">
        <f>Норматив!N10</f>
        <v>0.33500000000000002</v>
      </c>
      <c r="C26" s="10">
        <f>Норматив!O10</f>
        <v>0.31</v>
      </c>
      <c r="D26" s="9">
        <v>1075.82</v>
      </c>
      <c r="E26" s="11">
        <f>ROUND(B26*D26,2)</f>
        <v>360.4</v>
      </c>
      <c r="F26" s="11">
        <f>ROUND(C26*D26,2)</f>
        <v>333.5</v>
      </c>
      <c r="G26" s="9">
        <v>5.35</v>
      </c>
      <c r="H26" s="9"/>
      <c r="I26" s="11">
        <f>ROUND(14.16*1.18,2)</f>
        <v>16.71</v>
      </c>
      <c r="J26" s="11">
        <f>ROUND(G26*I26,2)</f>
        <v>89.4</v>
      </c>
      <c r="K26" s="11">
        <f>ROUND(E26+J26,2)</f>
        <v>449.8</v>
      </c>
      <c r="L26" s="11">
        <f>ROUND(F26+J26,2)</f>
        <v>422.9</v>
      </c>
      <c r="M26" s="11">
        <f t="shared" ref="M26:M27" si="4">ROUND(K26/G26,2)</f>
        <v>84.07</v>
      </c>
      <c r="N26" s="11">
        <f t="shared" ref="N26:N27" si="5">ROUND(L26/G26,2)</f>
        <v>79.05</v>
      </c>
    </row>
    <row r="27" spans="1:14" ht="30" hidden="1">
      <c r="A27" s="8" t="s">
        <v>41</v>
      </c>
      <c r="B27" s="10">
        <f>Норматив!N11</f>
        <v>0.191</v>
      </c>
      <c r="C27" s="10">
        <f>Норматив!O11</f>
        <v>0.17599999999999999</v>
      </c>
      <c r="D27" s="9">
        <f>D26</f>
        <v>1075.82</v>
      </c>
      <c r="E27" s="11">
        <f>ROUND(B27*D27,2)</f>
        <v>205.48</v>
      </c>
      <c r="F27" s="11">
        <f>ROUND(C27*D27,2)</f>
        <v>189.34</v>
      </c>
      <c r="G27" s="9">
        <v>3.04</v>
      </c>
      <c r="H27" s="9">
        <f>H26</f>
        <v>0</v>
      </c>
      <c r="I27" s="11">
        <f>I26</f>
        <v>16.71</v>
      </c>
      <c r="J27" s="11">
        <f>ROUND(G27*I27,2)</f>
        <v>50.8</v>
      </c>
      <c r="K27" s="11">
        <f>ROUND(E27+J27,2)</f>
        <v>256.27999999999997</v>
      </c>
      <c r="L27" s="11">
        <f>ROUND(F27+J27,2)</f>
        <v>240.14</v>
      </c>
      <c r="M27" s="11">
        <f t="shared" si="4"/>
        <v>84.3</v>
      </c>
      <c r="N27" s="11">
        <f t="shared" si="5"/>
        <v>78.989999999999995</v>
      </c>
    </row>
    <row r="28" spans="1:14" hidden="1">
      <c r="A28" s="40" t="s">
        <v>39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</row>
    <row r="29" spans="1:14" ht="30" hidden="1">
      <c r="A29" s="12" t="s">
        <v>42</v>
      </c>
      <c r="B29" s="10">
        <f>Норматив!N13</f>
        <v>0.114</v>
      </c>
      <c r="C29" s="10">
        <f>Норматив!O13</f>
        <v>0.106</v>
      </c>
      <c r="D29" s="9">
        <f>D26</f>
        <v>1075.82</v>
      </c>
      <c r="E29" s="11">
        <f>ROUND(B29*D29,2)</f>
        <v>122.64</v>
      </c>
      <c r="F29" s="11">
        <f>ROUND(C29*D29,2)</f>
        <v>114.04</v>
      </c>
      <c r="G29" s="9">
        <v>1.82</v>
      </c>
      <c r="H29" s="9">
        <f>H26</f>
        <v>0</v>
      </c>
      <c r="I29" s="11">
        <f>I26</f>
        <v>16.71</v>
      </c>
      <c r="J29" s="11">
        <f>ROUND(G29*I29,2)</f>
        <v>30.41</v>
      </c>
      <c r="K29" s="11">
        <f>ROUND(E29+J29,2)</f>
        <v>153.05000000000001</v>
      </c>
      <c r="L29" s="11">
        <f>ROUND(F29+J29,2)</f>
        <v>144.44999999999999</v>
      </c>
      <c r="M29" s="11">
        <f t="shared" ref="M29:M31" si="6">ROUND(K29/G29,2)</f>
        <v>84.09</v>
      </c>
      <c r="N29" s="11">
        <f t="shared" ref="N29:N31" si="7">ROUND(L29/G29,2)</f>
        <v>79.37</v>
      </c>
    </row>
    <row r="30" spans="1:14" ht="30" hidden="1">
      <c r="A30" s="13" t="s">
        <v>43</v>
      </c>
      <c r="B30" s="10">
        <f>Норматив!N14</f>
        <v>0.13300000000000001</v>
      </c>
      <c r="C30" s="10">
        <f>Норматив!O14</f>
        <v>0.123</v>
      </c>
      <c r="D30" s="9">
        <f>D26</f>
        <v>1075.82</v>
      </c>
      <c r="E30" s="11">
        <f>ROUND(B30*D30,2)</f>
        <v>143.08000000000001</v>
      </c>
      <c r="F30" s="11">
        <f>ROUND(C30*D30,2)</f>
        <v>132.33000000000001</v>
      </c>
      <c r="G30" s="9">
        <v>2.13</v>
      </c>
      <c r="H30" s="9">
        <f>H26</f>
        <v>0</v>
      </c>
      <c r="I30" s="11">
        <f>I26</f>
        <v>16.71</v>
      </c>
      <c r="J30" s="11">
        <f>ROUND(G30*I30,2)</f>
        <v>35.590000000000003</v>
      </c>
      <c r="K30" s="11">
        <f>ROUND(E30+J30,2)</f>
        <v>178.67</v>
      </c>
      <c r="L30" s="11">
        <f>ROUND(F30+J30,2)</f>
        <v>167.92</v>
      </c>
      <c r="M30" s="11">
        <f t="shared" si="6"/>
        <v>83.88</v>
      </c>
      <c r="N30" s="11">
        <f t="shared" si="7"/>
        <v>78.84</v>
      </c>
    </row>
    <row r="31" spans="1:14" ht="78.75" hidden="1" customHeight="1">
      <c r="A31" s="13" t="s">
        <v>44</v>
      </c>
      <c r="B31" s="10">
        <f>Норматив!N15</f>
        <v>0.17100000000000001</v>
      </c>
      <c r="C31" s="10">
        <f>Норматив!O15</f>
        <v>0.158</v>
      </c>
      <c r="D31" s="9">
        <f>D26</f>
        <v>1075.82</v>
      </c>
      <c r="E31" s="11">
        <f>ROUND(B31*D31,2)</f>
        <v>183.97</v>
      </c>
      <c r="F31" s="11">
        <f>ROUND(C31*D31,2)</f>
        <v>169.98</v>
      </c>
      <c r="G31" s="9">
        <v>2.74</v>
      </c>
      <c r="H31" s="9">
        <f>H26</f>
        <v>0</v>
      </c>
      <c r="I31" s="11">
        <f>I26</f>
        <v>16.71</v>
      </c>
      <c r="J31" s="11">
        <f>ROUND(G31*I31,2)</f>
        <v>45.79</v>
      </c>
      <c r="K31" s="11">
        <f>ROUND(E31+J31,2)</f>
        <v>229.76</v>
      </c>
      <c r="L31" s="11">
        <f>ROUND(F31+J31,2)</f>
        <v>215.77</v>
      </c>
      <c r="M31" s="11">
        <f t="shared" si="6"/>
        <v>83.85</v>
      </c>
      <c r="N31" s="11">
        <f t="shared" si="7"/>
        <v>78.75</v>
      </c>
    </row>
    <row r="33" spans="1:14">
      <c r="A33" s="43" t="s">
        <v>53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>
      <c r="A34" s="40" t="s">
        <v>38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</row>
    <row r="35" spans="1:14">
      <c r="A35" s="8" t="s">
        <v>40</v>
      </c>
      <c r="B35" s="10">
        <f>Норматив!N10</f>
        <v>0.33500000000000002</v>
      </c>
      <c r="C35" s="10">
        <f>Норматив!O10</f>
        <v>0.31</v>
      </c>
      <c r="D35" s="9">
        <v>973.25</v>
      </c>
      <c r="E35" s="11">
        <f>ROUND(B35*D35,2)</f>
        <v>326.04000000000002</v>
      </c>
      <c r="F35" s="11">
        <f>ROUND(C35*D35,2)</f>
        <v>301.70999999999998</v>
      </c>
      <c r="G35" s="9">
        <v>5.35</v>
      </c>
      <c r="H35" s="9"/>
      <c r="I35" s="11">
        <f>ROUND(16.33*1.18,2)</f>
        <v>19.27</v>
      </c>
      <c r="J35" s="11">
        <f>ROUND(G35*I35,2)</f>
        <v>103.09</v>
      </c>
      <c r="K35" s="11">
        <f>ROUND(E35+J35,2)</f>
        <v>429.13</v>
      </c>
      <c r="L35" s="11">
        <f>ROUND(F35+J35,2)</f>
        <v>404.8</v>
      </c>
      <c r="M35" s="11">
        <f t="shared" ref="M35:M36" si="8">ROUND(K35/G35,2)</f>
        <v>80.209999999999994</v>
      </c>
      <c r="N35" s="11">
        <f t="shared" ref="N35:N36" si="9">ROUND(L35/G35,2)</f>
        <v>75.66</v>
      </c>
    </row>
    <row r="36" spans="1:14" ht="30" hidden="1">
      <c r="A36" s="8" t="s">
        <v>41</v>
      </c>
      <c r="B36" s="10">
        <f>Норматив!N11</f>
        <v>0.191</v>
      </c>
      <c r="C36" s="10">
        <f>Норматив!O11</f>
        <v>0.17599999999999999</v>
      </c>
      <c r="D36" s="9">
        <f>D35</f>
        <v>973.25</v>
      </c>
      <c r="E36" s="11">
        <f>ROUND(B36*D36,2)</f>
        <v>185.89</v>
      </c>
      <c r="F36" s="11">
        <f>ROUND(C36*D36,2)</f>
        <v>171.29</v>
      </c>
      <c r="G36" s="9">
        <v>3.04</v>
      </c>
      <c r="H36" s="9">
        <f>H35</f>
        <v>0</v>
      </c>
      <c r="I36" s="11">
        <f>I35</f>
        <v>19.27</v>
      </c>
      <c r="J36" s="11">
        <f>ROUND(G36*I36,2)</f>
        <v>58.58</v>
      </c>
      <c r="K36" s="11">
        <f>ROUND(E36+J36,2)</f>
        <v>244.47</v>
      </c>
      <c r="L36" s="11">
        <f>ROUND(F36+J36,2)</f>
        <v>229.87</v>
      </c>
      <c r="M36" s="11">
        <f t="shared" si="8"/>
        <v>80.42</v>
      </c>
      <c r="N36" s="11">
        <f t="shared" si="9"/>
        <v>75.62</v>
      </c>
    </row>
    <row r="37" spans="1:14" hidden="1">
      <c r="A37" s="40" t="s">
        <v>39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14" ht="30" hidden="1">
      <c r="A38" s="12" t="s">
        <v>42</v>
      </c>
      <c r="B38" s="10">
        <f>Норматив!N13</f>
        <v>0.114</v>
      </c>
      <c r="C38" s="10">
        <f>Норматив!O13</f>
        <v>0.106</v>
      </c>
      <c r="D38" s="9">
        <f>D35</f>
        <v>973.25</v>
      </c>
      <c r="E38" s="11">
        <f>ROUND(B38*D38,2)</f>
        <v>110.95</v>
      </c>
      <c r="F38" s="11">
        <f>ROUND(C38*D38,2)</f>
        <v>103.16</v>
      </c>
      <c r="G38" s="9">
        <v>1.82</v>
      </c>
      <c r="H38" s="9">
        <f>H35</f>
        <v>0</v>
      </c>
      <c r="I38" s="11">
        <f>I35</f>
        <v>19.27</v>
      </c>
      <c r="J38" s="11">
        <f>ROUND(G38*I38,2)</f>
        <v>35.07</v>
      </c>
      <c r="K38" s="11">
        <f>ROUND(E38+J38,2)</f>
        <v>146.02000000000001</v>
      </c>
      <c r="L38" s="11">
        <f>ROUND(F38+J38,2)</f>
        <v>138.22999999999999</v>
      </c>
      <c r="M38" s="11">
        <f t="shared" ref="M38:M40" si="10">ROUND(K38/G38,2)</f>
        <v>80.23</v>
      </c>
      <c r="N38" s="11">
        <f t="shared" ref="N38:N40" si="11">ROUND(L38/G38,2)</f>
        <v>75.95</v>
      </c>
    </row>
    <row r="39" spans="1:14" ht="30" hidden="1">
      <c r="A39" s="13" t="s">
        <v>43</v>
      </c>
      <c r="B39" s="10">
        <f>Норматив!N14</f>
        <v>0.13300000000000001</v>
      </c>
      <c r="C39" s="10">
        <f>Норматив!O14</f>
        <v>0.123</v>
      </c>
      <c r="D39" s="9">
        <f>D35</f>
        <v>973.25</v>
      </c>
      <c r="E39" s="11">
        <f>ROUND(B39*D39,2)</f>
        <v>129.44</v>
      </c>
      <c r="F39" s="11">
        <f>ROUND(C39*D39,2)</f>
        <v>119.71</v>
      </c>
      <c r="G39" s="9">
        <v>2.13</v>
      </c>
      <c r="H39" s="9">
        <f>H35</f>
        <v>0</v>
      </c>
      <c r="I39" s="11">
        <f>I35</f>
        <v>19.27</v>
      </c>
      <c r="J39" s="11">
        <f>ROUND(G39*I39,2)</f>
        <v>41.05</v>
      </c>
      <c r="K39" s="11">
        <f>ROUND(E39+J39,2)</f>
        <v>170.49</v>
      </c>
      <c r="L39" s="11">
        <f>ROUND(F39+J39,2)</f>
        <v>160.76</v>
      </c>
      <c r="M39" s="11">
        <f t="shared" si="10"/>
        <v>80.040000000000006</v>
      </c>
      <c r="N39" s="11">
        <f t="shared" si="11"/>
        <v>75.47</v>
      </c>
    </row>
    <row r="40" spans="1:14" ht="79.5" hidden="1" customHeight="1">
      <c r="A40" s="13" t="s">
        <v>44</v>
      </c>
      <c r="B40" s="10">
        <f>Норматив!N15</f>
        <v>0.17100000000000001</v>
      </c>
      <c r="C40" s="10">
        <f>Норматив!O15</f>
        <v>0.158</v>
      </c>
      <c r="D40" s="9">
        <f>D35</f>
        <v>973.25</v>
      </c>
      <c r="E40" s="11">
        <f>ROUND(B40*D40,2)</f>
        <v>166.43</v>
      </c>
      <c r="F40" s="11">
        <f>ROUND(C40*D40,2)</f>
        <v>153.77000000000001</v>
      </c>
      <c r="G40" s="9">
        <v>2.74</v>
      </c>
      <c r="H40" s="9">
        <f>H35</f>
        <v>0</v>
      </c>
      <c r="I40" s="11">
        <f>I35</f>
        <v>19.27</v>
      </c>
      <c r="J40" s="11">
        <f>ROUND(G40*I40,2)</f>
        <v>52.8</v>
      </c>
      <c r="K40" s="11">
        <f>ROUND(E40+J40,2)</f>
        <v>219.23</v>
      </c>
      <c r="L40" s="11">
        <f>ROUND(F40+J40,2)</f>
        <v>206.57</v>
      </c>
      <c r="M40" s="11">
        <f t="shared" si="10"/>
        <v>80.010000000000005</v>
      </c>
      <c r="N40" s="11">
        <f t="shared" si="11"/>
        <v>75.39</v>
      </c>
    </row>
    <row r="42" spans="1:14">
      <c r="A42" s="43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1:14">
      <c r="A43" s="40" t="s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</row>
    <row r="44" spans="1:14">
      <c r="A44" s="8" t="s">
        <v>40</v>
      </c>
      <c r="B44" s="10">
        <f>Норматив!N10</f>
        <v>0.33500000000000002</v>
      </c>
      <c r="C44" s="10">
        <f>Норматив!O10</f>
        <v>0.31</v>
      </c>
      <c r="D44" s="9">
        <v>884.32</v>
      </c>
      <c r="E44" s="11">
        <f>ROUND(B44*D44,2)</f>
        <v>296.25</v>
      </c>
      <c r="F44" s="11">
        <f>ROUND(C44*D44,2)</f>
        <v>274.14</v>
      </c>
      <c r="G44" s="9">
        <v>5.35</v>
      </c>
      <c r="H44" s="15"/>
      <c r="I44" s="11">
        <f>ROUND(28.1*1.18,2)</f>
        <v>33.159999999999997</v>
      </c>
      <c r="J44" s="11">
        <f>ROUND(G44*I44,2)</f>
        <v>177.41</v>
      </c>
      <c r="K44" s="11">
        <f>ROUND(E44+J44,2)</f>
        <v>473.66</v>
      </c>
      <c r="L44" s="11">
        <f>ROUND(F44+J44,2)</f>
        <v>451.55</v>
      </c>
      <c r="M44" s="11">
        <f t="shared" ref="M44:M45" si="12">ROUND(K44/G44,2)</f>
        <v>88.53</v>
      </c>
      <c r="N44" s="11">
        <f t="shared" ref="N44:N45" si="13">ROUND(L44/G44,2)</f>
        <v>84.4</v>
      </c>
    </row>
    <row r="45" spans="1:14" ht="30" hidden="1">
      <c r="A45" s="8" t="s">
        <v>41</v>
      </c>
      <c r="B45" s="10">
        <f>Норматив!N11</f>
        <v>0.191</v>
      </c>
      <c r="C45" s="10">
        <f>Норматив!O11</f>
        <v>0.17599999999999999</v>
      </c>
      <c r="D45" s="9">
        <f>D44</f>
        <v>884.32</v>
      </c>
      <c r="E45" s="11">
        <f>ROUND(B45*D45,2)</f>
        <v>168.91</v>
      </c>
      <c r="F45" s="11">
        <f>ROUND(C45*D45,2)</f>
        <v>155.63999999999999</v>
      </c>
      <c r="G45" s="9">
        <v>3.04</v>
      </c>
      <c r="H45" s="15">
        <f>H44</f>
        <v>0</v>
      </c>
      <c r="I45" s="11">
        <f>I44</f>
        <v>33.159999999999997</v>
      </c>
      <c r="J45" s="11">
        <f>ROUND(G45*I45,2)</f>
        <v>100.81</v>
      </c>
      <c r="K45" s="11">
        <f>ROUND(E45+J45,2)</f>
        <v>269.72000000000003</v>
      </c>
      <c r="L45" s="11">
        <f>ROUND(F45+J45,2)</f>
        <v>256.45</v>
      </c>
      <c r="M45" s="11">
        <f t="shared" si="12"/>
        <v>88.72</v>
      </c>
      <c r="N45" s="11">
        <f t="shared" si="13"/>
        <v>84.36</v>
      </c>
    </row>
    <row r="46" spans="1:14" hidden="1">
      <c r="A46" s="40" t="s">
        <v>39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</row>
    <row r="47" spans="1:14" ht="30" hidden="1">
      <c r="A47" s="12" t="s">
        <v>42</v>
      </c>
      <c r="B47" s="10">
        <f>Норматив!N13</f>
        <v>0.114</v>
      </c>
      <c r="C47" s="10">
        <f>Норматив!O13</f>
        <v>0.106</v>
      </c>
      <c r="D47" s="9">
        <f>D44</f>
        <v>884.32</v>
      </c>
      <c r="E47" s="11">
        <f>ROUND(B47*D47,2)</f>
        <v>100.81</v>
      </c>
      <c r="F47" s="11">
        <f>ROUND(C47*D47,2)</f>
        <v>93.74</v>
      </c>
      <c r="G47" s="9">
        <v>1.82</v>
      </c>
      <c r="H47" s="15">
        <f>H44</f>
        <v>0</v>
      </c>
      <c r="I47" s="11">
        <f>I44</f>
        <v>33.159999999999997</v>
      </c>
      <c r="J47" s="11">
        <f>ROUND(G47*I47,2)</f>
        <v>60.35</v>
      </c>
      <c r="K47" s="11">
        <f>ROUND(E47+J47,2)</f>
        <v>161.16</v>
      </c>
      <c r="L47" s="11">
        <f>ROUND(F47+J47,2)</f>
        <v>154.09</v>
      </c>
      <c r="M47" s="11">
        <f t="shared" ref="M47:M49" si="14">ROUND(K47/G47,2)</f>
        <v>88.55</v>
      </c>
      <c r="N47" s="11">
        <f t="shared" ref="N47:N49" si="15">ROUND(L47/G47,2)</f>
        <v>84.66</v>
      </c>
    </row>
    <row r="48" spans="1:14" ht="30" hidden="1">
      <c r="A48" s="13" t="s">
        <v>43</v>
      </c>
      <c r="B48" s="10">
        <f>Норматив!N14</f>
        <v>0.13300000000000001</v>
      </c>
      <c r="C48" s="10">
        <f>Норматив!O14</f>
        <v>0.123</v>
      </c>
      <c r="D48" s="9">
        <f>D44</f>
        <v>884.32</v>
      </c>
      <c r="E48" s="11">
        <f>ROUND(B48*D48,2)</f>
        <v>117.61</v>
      </c>
      <c r="F48" s="11">
        <f>ROUND(C48*D48,2)</f>
        <v>108.77</v>
      </c>
      <c r="G48" s="9">
        <v>2.13</v>
      </c>
      <c r="H48" s="15">
        <f>H44</f>
        <v>0</v>
      </c>
      <c r="I48" s="11">
        <f>I44</f>
        <v>33.159999999999997</v>
      </c>
      <c r="J48" s="11">
        <f>ROUND(G48*I48,2)</f>
        <v>70.63</v>
      </c>
      <c r="K48" s="11">
        <f>ROUND(E48+J48,2)</f>
        <v>188.24</v>
      </c>
      <c r="L48" s="11">
        <f>ROUND(F48+J48,2)</f>
        <v>179.4</v>
      </c>
      <c r="M48" s="11">
        <f t="shared" si="14"/>
        <v>88.38</v>
      </c>
      <c r="N48" s="11">
        <f t="shared" si="15"/>
        <v>84.23</v>
      </c>
    </row>
    <row r="49" spans="1:14" ht="79.5" hidden="1" customHeight="1">
      <c r="A49" s="13" t="s">
        <v>44</v>
      </c>
      <c r="B49" s="10">
        <f>Норматив!N15</f>
        <v>0.17100000000000001</v>
      </c>
      <c r="C49" s="10">
        <f>Норматив!O15</f>
        <v>0.158</v>
      </c>
      <c r="D49" s="9">
        <f>D44</f>
        <v>884.32</v>
      </c>
      <c r="E49" s="11">
        <f>ROUND(B49*D49,2)</f>
        <v>151.22</v>
      </c>
      <c r="F49" s="11">
        <f>ROUND(C49*D49,2)</f>
        <v>139.72</v>
      </c>
      <c r="G49" s="9">
        <v>2.74</v>
      </c>
      <c r="H49" s="15">
        <f>H44</f>
        <v>0</v>
      </c>
      <c r="I49" s="11">
        <f>I44</f>
        <v>33.159999999999997</v>
      </c>
      <c r="J49" s="11">
        <f>ROUND(G49*I49,2)</f>
        <v>90.86</v>
      </c>
      <c r="K49" s="11">
        <f>ROUND(E49+J49,2)</f>
        <v>242.08</v>
      </c>
      <c r="L49" s="11">
        <f>ROUND(F49+J49,2)</f>
        <v>230.58</v>
      </c>
      <c r="M49" s="11">
        <f t="shared" si="14"/>
        <v>88.35</v>
      </c>
      <c r="N49" s="11">
        <f t="shared" si="15"/>
        <v>84.15</v>
      </c>
    </row>
    <row r="51" spans="1:14">
      <c r="A51" s="43" t="s">
        <v>55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>
      <c r="A52" s="40" t="s">
        <v>38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</row>
    <row r="53" spans="1:14">
      <c r="A53" s="8" t="s">
        <v>40</v>
      </c>
      <c r="B53" s="10">
        <f>Норматив!N10</f>
        <v>0.33500000000000002</v>
      </c>
      <c r="C53" s="10">
        <f>Норматив!O10</f>
        <v>0.31</v>
      </c>
      <c r="D53" s="15">
        <v>1228.9000000000001</v>
      </c>
      <c r="E53" s="11">
        <f>ROUND(B53*D53,2)</f>
        <v>411.68</v>
      </c>
      <c r="F53" s="11">
        <f>ROUND(C53*D53,2)</f>
        <v>380.96</v>
      </c>
      <c r="G53" s="9">
        <v>5.35</v>
      </c>
      <c r="H53" s="15">
        <v>0</v>
      </c>
      <c r="I53" s="11">
        <f t="shared" ref="I53:I58" si="16">ROUND(H53*1.073*1.102*1.082,2)</f>
        <v>0</v>
      </c>
      <c r="J53" s="11">
        <f>ROUND(G53*I53,2)</f>
        <v>0</v>
      </c>
      <c r="K53" s="11">
        <f>ROUND(E53+J53,2)</f>
        <v>411.68</v>
      </c>
      <c r="L53" s="11">
        <f>ROUND(F53+J53,2)</f>
        <v>380.96</v>
      </c>
      <c r="M53" s="11">
        <f t="shared" ref="M53:M54" si="17">ROUND(K53/G53,2)</f>
        <v>76.95</v>
      </c>
      <c r="N53" s="11">
        <f t="shared" ref="N53:N54" si="18">ROUND(L53/G53,2)</f>
        <v>71.209999999999994</v>
      </c>
    </row>
    <row r="54" spans="1:14" ht="30" hidden="1">
      <c r="A54" s="8" t="s">
        <v>41</v>
      </c>
      <c r="B54" s="10">
        <f>Норматив!N11</f>
        <v>0.191</v>
      </c>
      <c r="C54" s="10">
        <f>Норматив!O11</f>
        <v>0.17599999999999999</v>
      </c>
      <c r="D54" s="9">
        <f>D53</f>
        <v>1228.9000000000001</v>
      </c>
      <c r="E54" s="11">
        <f>ROUND(B54*D54,2)</f>
        <v>234.72</v>
      </c>
      <c r="F54" s="11">
        <f>ROUND(C54*D54,2)</f>
        <v>216.29</v>
      </c>
      <c r="G54" s="9">
        <v>3.04</v>
      </c>
      <c r="H54" s="15">
        <v>0</v>
      </c>
      <c r="I54" s="11">
        <f t="shared" si="16"/>
        <v>0</v>
      </c>
      <c r="J54" s="11">
        <f>ROUND(G54*I54,2)</f>
        <v>0</v>
      </c>
      <c r="K54" s="11">
        <f>ROUND(E54+J54,2)</f>
        <v>234.72</v>
      </c>
      <c r="L54" s="11">
        <f>ROUND(F54+J54,2)</f>
        <v>216.29</v>
      </c>
      <c r="M54" s="11">
        <f t="shared" si="17"/>
        <v>77.209999999999994</v>
      </c>
      <c r="N54" s="11">
        <f t="shared" si="18"/>
        <v>71.150000000000006</v>
      </c>
    </row>
    <row r="55" spans="1:14" hidden="1">
      <c r="A55" s="40" t="s">
        <v>39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</row>
    <row r="56" spans="1:14" ht="30" hidden="1">
      <c r="A56" s="12" t="s">
        <v>42</v>
      </c>
      <c r="B56" s="10">
        <f>Норматив!N13</f>
        <v>0.114</v>
      </c>
      <c r="C56" s="10">
        <f>Норматив!O13</f>
        <v>0.106</v>
      </c>
      <c r="D56" s="9">
        <f>D53</f>
        <v>1228.9000000000001</v>
      </c>
      <c r="E56" s="11">
        <f>ROUND(B56*D56,2)</f>
        <v>140.09</v>
      </c>
      <c r="F56" s="11">
        <f>ROUND(C56*D56,2)</f>
        <v>130.26</v>
      </c>
      <c r="G56" s="9">
        <v>1.82</v>
      </c>
      <c r="H56" s="15">
        <f>H53</f>
        <v>0</v>
      </c>
      <c r="I56" s="11">
        <f t="shared" si="16"/>
        <v>0</v>
      </c>
      <c r="J56" s="11">
        <f>ROUND(G56*I56,2)</f>
        <v>0</v>
      </c>
      <c r="K56" s="11">
        <f>ROUND(E56+J56,2)</f>
        <v>140.09</v>
      </c>
      <c r="L56" s="11">
        <f>ROUND(F56+J56,2)</f>
        <v>130.26</v>
      </c>
      <c r="M56" s="11">
        <f t="shared" ref="M56:M58" si="19">ROUND(K56/G56,2)</f>
        <v>76.97</v>
      </c>
      <c r="N56" s="11">
        <f t="shared" ref="N56:N58" si="20">ROUND(L56/G56,2)</f>
        <v>71.569999999999993</v>
      </c>
    </row>
    <row r="57" spans="1:14" ht="30" hidden="1">
      <c r="A57" s="13" t="s">
        <v>43</v>
      </c>
      <c r="B57" s="10">
        <f>Норматив!N14</f>
        <v>0.13300000000000001</v>
      </c>
      <c r="C57" s="10">
        <f>Норматив!O14</f>
        <v>0.123</v>
      </c>
      <c r="D57" s="9">
        <f>D53</f>
        <v>1228.9000000000001</v>
      </c>
      <c r="E57" s="11">
        <f>ROUND(B57*D57,2)</f>
        <v>163.44</v>
      </c>
      <c r="F57" s="11">
        <f>ROUND(C57*D57,2)</f>
        <v>151.15</v>
      </c>
      <c r="G57" s="9">
        <v>2.13</v>
      </c>
      <c r="H57" s="15">
        <f>H53</f>
        <v>0</v>
      </c>
      <c r="I57" s="11">
        <f t="shared" si="16"/>
        <v>0</v>
      </c>
      <c r="J57" s="11">
        <f>ROUND(G57*I57,2)</f>
        <v>0</v>
      </c>
      <c r="K57" s="11">
        <f>ROUND(E57+J57,2)</f>
        <v>163.44</v>
      </c>
      <c r="L57" s="11">
        <f>ROUND(F57+J57,2)</f>
        <v>151.15</v>
      </c>
      <c r="M57" s="11">
        <f t="shared" si="19"/>
        <v>76.73</v>
      </c>
      <c r="N57" s="11">
        <f t="shared" si="20"/>
        <v>70.959999999999994</v>
      </c>
    </row>
    <row r="58" spans="1:14" ht="78.75" hidden="1" customHeight="1">
      <c r="A58" s="13" t="s">
        <v>44</v>
      </c>
      <c r="B58" s="10">
        <f>Норматив!N15</f>
        <v>0.17100000000000001</v>
      </c>
      <c r="C58" s="10">
        <f>Норматив!O15</f>
        <v>0.158</v>
      </c>
      <c r="D58" s="9">
        <f>D53</f>
        <v>1228.9000000000001</v>
      </c>
      <c r="E58" s="11">
        <f>ROUND(B58*D58,2)</f>
        <v>210.14</v>
      </c>
      <c r="F58" s="11">
        <f>ROUND(C58*D58,2)</f>
        <v>194.17</v>
      </c>
      <c r="G58" s="9">
        <v>2.74</v>
      </c>
      <c r="H58" s="15">
        <f>H53</f>
        <v>0</v>
      </c>
      <c r="I58" s="11">
        <f t="shared" si="16"/>
        <v>0</v>
      </c>
      <c r="J58" s="11">
        <f>ROUND(G58*I58,2)</f>
        <v>0</v>
      </c>
      <c r="K58" s="11">
        <f>ROUND(E58+J58,2)</f>
        <v>210.14</v>
      </c>
      <c r="L58" s="11">
        <f>ROUND(F58+J58,2)</f>
        <v>194.17</v>
      </c>
      <c r="M58" s="11">
        <f t="shared" si="19"/>
        <v>76.69</v>
      </c>
      <c r="N58" s="11">
        <f t="shared" si="20"/>
        <v>70.86</v>
      </c>
    </row>
    <row r="60" spans="1:14">
      <c r="A60" s="43" t="s">
        <v>64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</row>
    <row r="61" spans="1:14">
      <c r="A61" s="40" t="s">
        <v>38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4">
      <c r="A62" s="8" t="s">
        <v>40</v>
      </c>
      <c r="B62" s="10">
        <f>Норматив!N10</f>
        <v>0.33500000000000002</v>
      </c>
      <c r="C62" s="10">
        <f>Норматив!O10</f>
        <v>0.31</v>
      </c>
      <c r="D62" s="15">
        <v>1417.62</v>
      </c>
      <c r="E62" s="11">
        <f>ROUND(B62*D62,2)</f>
        <v>474.9</v>
      </c>
      <c r="F62" s="11">
        <f>ROUND(C62*D62,2)</f>
        <v>439.46</v>
      </c>
      <c r="G62" s="9">
        <v>5.35</v>
      </c>
      <c r="H62" s="15">
        <v>12.04</v>
      </c>
      <c r="I62" s="26">
        <f>ROUND(H62*1.073*1.102*1.082*1.125*1.18,2)</f>
        <v>20.45</v>
      </c>
      <c r="J62" s="11">
        <f>ROUND(G62*I62,2)</f>
        <v>109.41</v>
      </c>
      <c r="K62" s="11">
        <f>ROUND(E62+J62,2)</f>
        <v>584.30999999999995</v>
      </c>
      <c r="L62" s="11">
        <f>ROUND(F62+J62,2)</f>
        <v>548.87</v>
      </c>
      <c r="M62" s="11">
        <f t="shared" ref="M62:M63" si="21">ROUND(K62/G62,2)</f>
        <v>109.22</v>
      </c>
      <c r="N62" s="11">
        <f t="shared" ref="N62:N63" si="22">ROUND(L62/G62,2)</f>
        <v>102.59</v>
      </c>
    </row>
    <row r="63" spans="1:14" ht="30" hidden="1">
      <c r="A63" s="8" t="s">
        <v>41</v>
      </c>
      <c r="B63" s="10">
        <f>Норматив!N11</f>
        <v>0.191</v>
      </c>
      <c r="C63" s="10">
        <f>Норматив!O11</f>
        <v>0.17599999999999999</v>
      </c>
      <c r="D63" s="9">
        <f>D62</f>
        <v>1417.62</v>
      </c>
      <c r="E63" s="11">
        <f>ROUND(B63*D63,2)</f>
        <v>270.77</v>
      </c>
      <c r="F63" s="11">
        <f>ROUND(C63*D63,2)</f>
        <v>249.5</v>
      </c>
      <c r="G63" s="9">
        <v>3.04</v>
      </c>
      <c r="H63" s="15">
        <v>12.04</v>
      </c>
      <c r="I63" s="11">
        <f>I62</f>
        <v>20.45</v>
      </c>
      <c r="J63" s="11">
        <f>ROUND(G63*I63,2)</f>
        <v>62.17</v>
      </c>
      <c r="K63" s="11">
        <f>ROUND(E63+J63,2)</f>
        <v>332.94</v>
      </c>
      <c r="L63" s="11">
        <f>ROUND(F63+J63,2)</f>
        <v>311.67</v>
      </c>
      <c r="M63" s="11">
        <f t="shared" si="21"/>
        <v>109.52</v>
      </c>
      <c r="N63" s="11">
        <f t="shared" si="22"/>
        <v>102.52</v>
      </c>
    </row>
    <row r="64" spans="1:14" hidden="1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</row>
    <row r="65" spans="1:14" ht="30" hidden="1">
      <c r="A65" s="12" t="s">
        <v>42</v>
      </c>
      <c r="B65" s="10">
        <f>Норматив!N13</f>
        <v>0.114</v>
      </c>
      <c r="C65" s="10">
        <f>Норматив!O13</f>
        <v>0.106</v>
      </c>
      <c r="D65" s="9">
        <f>D62</f>
        <v>1417.62</v>
      </c>
      <c r="E65" s="11">
        <f>ROUND(B65*D65,2)</f>
        <v>161.61000000000001</v>
      </c>
      <c r="F65" s="11">
        <f>ROUND(C65*D65,2)</f>
        <v>150.27000000000001</v>
      </c>
      <c r="G65" s="9">
        <v>1.82</v>
      </c>
      <c r="H65" s="15">
        <f>H62</f>
        <v>12.04</v>
      </c>
      <c r="I65" s="11">
        <f>I62</f>
        <v>20.45</v>
      </c>
      <c r="J65" s="11">
        <f>ROUND(G65*I65,2)</f>
        <v>37.22</v>
      </c>
      <c r="K65" s="11">
        <f>ROUND(E65+J65,2)</f>
        <v>198.83</v>
      </c>
      <c r="L65" s="11">
        <f>ROUND(F65+J65,2)</f>
        <v>187.49</v>
      </c>
      <c r="M65" s="11">
        <f t="shared" ref="M65:M67" si="23">ROUND(K65/G65,2)</f>
        <v>109.25</v>
      </c>
      <c r="N65" s="11">
        <f t="shared" ref="N65:N67" si="24">ROUND(L65/G65,2)</f>
        <v>103.02</v>
      </c>
    </row>
    <row r="66" spans="1:14" ht="30" hidden="1">
      <c r="A66" s="13" t="s">
        <v>43</v>
      </c>
      <c r="B66" s="10">
        <f>Норматив!N14</f>
        <v>0.13300000000000001</v>
      </c>
      <c r="C66" s="10">
        <f>Норматив!O14</f>
        <v>0.123</v>
      </c>
      <c r="D66" s="9">
        <f>D62</f>
        <v>1417.62</v>
      </c>
      <c r="E66" s="11">
        <f>ROUND(B66*D66,2)</f>
        <v>188.54</v>
      </c>
      <c r="F66" s="11">
        <f>ROUND(C66*D66,2)</f>
        <v>174.37</v>
      </c>
      <c r="G66" s="9">
        <v>2.13</v>
      </c>
      <c r="H66" s="15">
        <f>H62</f>
        <v>12.04</v>
      </c>
      <c r="I66" s="11">
        <f>I62</f>
        <v>20.45</v>
      </c>
      <c r="J66" s="11">
        <f>ROUND(G66*I66,2)</f>
        <v>43.56</v>
      </c>
      <c r="K66" s="11">
        <f>ROUND(E66+J66,2)</f>
        <v>232.1</v>
      </c>
      <c r="L66" s="11">
        <f>ROUND(F66+J66,2)</f>
        <v>217.93</v>
      </c>
      <c r="M66" s="11">
        <f t="shared" si="23"/>
        <v>108.97</v>
      </c>
      <c r="N66" s="11">
        <f t="shared" si="24"/>
        <v>102.31</v>
      </c>
    </row>
    <row r="67" spans="1:14" ht="80.25" hidden="1" customHeight="1">
      <c r="A67" s="13" t="s">
        <v>44</v>
      </c>
      <c r="B67" s="10">
        <f>Норматив!N15</f>
        <v>0.17100000000000001</v>
      </c>
      <c r="C67" s="10">
        <f>Норматив!O15</f>
        <v>0.158</v>
      </c>
      <c r="D67" s="9">
        <f>D62</f>
        <v>1417.62</v>
      </c>
      <c r="E67" s="11">
        <f>ROUND(B67*D67,2)</f>
        <v>242.41</v>
      </c>
      <c r="F67" s="11">
        <f>ROUND(C67*D67,2)</f>
        <v>223.98</v>
      </c>
      <c r="G67" s="9">
        <v>2.74</v>
      </c>
      <c r="H67" s="15">
        <f>H62</f>
        <v>12.04</v>
      </c>
      <c r="I67" s="11">
        <f>I62</f>
        <v>20.45</v>
      </c>
      <c r="J67" s="11">
        <f>ROUND(G67*I67,2)</f>
        <v>56.03</v>
      </c>
      <c r="K67" s="11">
        <f>ROUND(E67+J67,2)</f>
        <v>298.44</v>
      </c>
      <c r="L67" s="11">
        <f>ROUND(F67+J67,2)</f>
        <v>280.01</v>
      </c>
      <c r="M67" s="11">
        <f t="shared" si="23"/>
        <v>108.92</v>
      </c>
      <c r="N67" s="11">
        <f t="shared" si="24"/>
        <v>102.19</v>
      </c>
    </row>
    <row r="70" spans="1:14">
      <c r="A70" s="43" t="s">
        <v>56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</row>
    <row r="71" spans="1:14">
      <c r="A71" s="40" t="s">
        <v>38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2"/>
    </row>
    <row r="72" spans="1:14">
      <c r="A72" s="8" t="s">
        <v>40</v>
      </c>
      <c r="B72" s="10">
        <f>Норматив!N10</f>
        <v>0.33500000000000002</v>
      </c>
      <c r="C72" s="10">
        <f>Норматив!O10</f>
        <v>0.31</v>
      </c>
      <c r="D72" s="23">
        <v>2149.4499999999998</v>
      </c>
      <c r="E72" s="11">
        <f>ROUND(B72*D72,2)</f>
        <v>720.07</v>
      </c>
      <c r="F72" s="11">
        <f>ROUND(C72*D72,2)</f>
        <v>666.33</v>
      </c>
      <c r="G72" s="9">
        <v>5.35</v>
      </c>
      <c r="H72" s="15">
        <v>0</v>
      </c>
      <c r="I72" s="11">
        <f t="shared" ref="I72:I77" si="25">ROUND(H72*1.073*1.102*1.082,2)</f>
        <v>0</v>
      </c>
      <c r="J72" s="11">
        <f>ROUND(G72*I72,2)</f>
        <v>0</v>
      </c>
      <c r="K72" s="11">
        <f>ROUND(E72+J72,2)</f>
        <v>720.07</v>
      </c>
      <c r="L72" s="11">
        <f>ROUND(F72+J72,2)</f>
        <v>666.33</v>
      </c>
      <c r="M72" s="11">
        <f t="shared" ref="M72:M73" si="26">ROUND(K72/G72,2)</f>
        <v>134.59</v>
      </c>
      <c r="N72" s="11">
        <f t="shared" ref="N72:N73" si="27">ROUND(L72/G72,2)</f>
        <v>124.55</v>
      </c>
    </row>
    <row r="73" spans="1:14" ht="30" hidden="1">
      <c r="A73" s="8" t="s">
        <v>41</v>
      </c>
      <c r="B73" s="10">
        <f>Норматив!N11</f>
        <v>0.191</v>
      </c>
      <c r="C73" s="10">
        <f>Норматив!O11</f>
        <v>0.17599999999999999</v>
      </c>
      <c r="D73" s="9">
        <f>D72</f>
        <v>2149.4499999999998</v>
      </c>
      <c r="E73" s="11">
        <f>ROUND(B73*D73,2)</f>
        <v>410.54</v>
      </c>
      <c r="F73" s="11">
        <f>ROUND(C73*D73,2)</f>
        <v>378.3</v>
      </c>
      <c r="G73" s="9">
        <v>3.04</v>
      </c>
      <c r="H73" s="15">
        <v>0</v>
      </c>
      <c r="I73" s="11">
        <f t="shared" si="25"/>
        <v>0</v>
      </c>
      <c r="J73" s="11">
        <f>ROUND(G73*I73,2)</f>
        <v>0</v>
      </c>
      <c r="K73" s="11">
        <f>ROUND(E73+J73,2)</f>
        <v>410.54</v>
      </c>
      <c r="L73" s="11">
        <f>ROUND(F73+J73,2)</f>
        <v>378.3</v>
      </c>
      <c r="M73" s="11">
        <f t="shared" si="26"/>
        <v>135.05000000000001</v>
      </c>
      <c r="N73" s="11">
        <f t="shared" si="27"/>
        <v>124.44</v>
      </c>
    </row>
    <row r="74" spans="1:14" hidden="1">
      <c r="A74" s="40" t="s">
        <v>39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2"/>
    </row>
    <row r="75" spans="1:14" ht="30" hidden="1">
      <c r="A75" s="12" t="s">
        <v>42</v>
      </c>
      <c r="B75" s="10">
        <f>Норматив!N13</f>
        <v>0.114</v>
      </c>
      <c r="C75" s="10">
        <f>Норматив!O13</f>
        <v>0.106</v>
      </c>
      <c r="D75" s="9">
        <f>D72</f>
        <v>2149.4499999999998</v>
      </c>
      <c r="E75" s="11">
        <f>ROUND(B75*D75,2)</f>
        <v>245.04</v>
      </c>
      <c r="F75" s="11">
        <f>ROUND(C75*D75,2)</f>
        <v>227.84</v>
      </c>
      <c r="G75" s="9">
        <v>1.82</v>
      </c>
      <c r="H75" s="15">
        <f>H72</f>
        <v>0</v>
      </c>
      <c r="I75" s="11">
        <f t="shared" si="25"/>
        <v>0</v>
      </c>
      <c r="J75" s="11">
        <f>ROUND(G75*I75,2)</f>
        <v>0</v>
      </c>
      <c r="K75" s="11">
        <f>ROUND(E75+J75,2)</f>
        <v>245.04</v>
      </c>
      <c r="L75" s="11">
        <f>ROUND(F75+J75,2)</f>
        <v>227.84</v>
      </c>
      <c r="M75" s="11">
        <f t="shared" ref="M75:M77" si="28">ROUND(K75/G75,2)</f>
        <v>134.63999999999999</v>
      </c>
      <c r="N75" s="11">
        <f t="shared" ref="N75:N77" si="29">ROUND(L75/G75,2)</f>
        <v>125.19</v>
      </c>
    </row>
    <row r="76" spans="1:14" ht="30" hidden="1">
      <c r="A76" s="13" t="s">
        <v>43</v>
      </c>
      <c r="B76" s="10">
        <f>Норматив!N14</f>
        <v>0.13300000000000001</v>
      </c>
      <c r="C76" s="10">
        <f>Норматив!O14</f>
        <v>0.123</v>
      </c>
      <c r="D76" s="9">
        <f>D72</f>
        <v>2149.4499999999998</v>
      </c>
      <c r="E76" s="11">
        <f>ROUND(B76*D76,2)</f>
        <v>285.88</v>
      </c>
      <c r="F76" s="11">
        <f>ROUND(C76*D76,2)</f>
        <v>264.38</v>
      </c>
      <c r="G76" s="9">
        <v>2.13</v>
      </c>
      <c r="H76" s="15">
        <f>H72</f>
        <v>0</v>
      </c>
      <c r="I76" s="11">
        <f t="shared" si="25"/>
        <v>0</v>
      </c>
      <c r="J76" s="11">
        <f>ROUND(G76*I76,2)</f>
        <v>0</v>
      </c>
      <c r="K76" s="11">
        <f>ROUND(E76+J76,2)</f>
        <v>285.88</v>
      </c>
      <c r="L76" s="11">
        <f>ROUND(F76+J76,2)</f>
        <v>264.38</v>
      </c>
      <c r="M76" s="11">
        <f t="shared" si="28"/>
        <v>134.22</v>
      </c>
      <c r="N76" s="11">
        <f t="shared" si="29"/>
        <v>124.12</v>
      </c>
    </row>
    <row r="77" spans="1:14" ht="78" hidden="1" customHeight="1">
      <c r="A77" s="13" t="s">
        <v>44</v>
      </c>
      <c r="B77" s="10">
        <f>Норматив!N15</f>
        <v>0.17100000000000001</v>
      </c>
      <c r="C77" s="10">
        <f>Норматив!O15</f>
        <v>0.158</v>
      </c>
      <c r="D77" s="9">
        <f>D72</f>
        <v>2149.4499999999998</v>
      </c>
      <c r="E77" s="11">
        <f>ROUND(B77*D77,2)</f>
        <v>367.56</v>
      </c>
      <c r="F77" s="11">
        <f>ROUND(C77*D77,2)</f>
        <v>339.61</v>
      </c>
      <c r="G77" s="9">
        <v>2.74</v>
      </c>
      <c r="H77" s="15">
        <f>H72</f>
        <v>0</v>
      </c>
      <c r="I77" s="11">
        <f t="shared" si="25"/>
        <v>0</v>
      </c>
      <c r="J77" s="11">
        <f>ROUND(G77*I77,2)</f>
        <v>0</v>
      </c>
      <c r="K77" s="11">
        <f>ROUND(E77+J77,2)</f>
        <v>367.56</v>
      </c>
      <c r="L77" s="11">
        <f>ROUND(F77+J77,2)</f>
        <v>339.61</v>
      </c>
      <c r="M77" s="11">
        <f t="shared" si="28"/>
        <v>134.15</v>
      </c>
      <c r="N77" s="11">
        <f t="shared" si="29"/>
        <v>123.95</v>
      </c>
    </row>
    <row r="78" spans="1:14" ht="23.25" customHeight="1">
      <c r="A78" s="43" t="s">
        <v>66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4"/>
    </row>
    <row r="79" spans="1:14" ht="23.25" customHeight="1">
      <c r="A79" s="40" t="s">
        <v>38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23.25" customHeight="1">
      <c r="A80" s="8" t="s">
        <v>40</v>
      </c>
      <c r="B80" s="10">
        <f>Норматив!N10</f>
        <v>0.33500000000000002</v>
      </c>
      <c r="C80" s="10">
        <f>Норматив!O10</f>
        <v>0.31</v>
      </c>
      <c r="D80" s="15">
        <v>4605.59</v>
      </c>
      <c r="E80" s="11">
        <f>ROUND(B80*D80,2)</f>
        <v>1542.87</v>
      </c>
      <c r="F80" s="11">
        <f>ROUND(C80*D80,2)</f>
        <v>1427.73</v>
      </c>
      <c r="G80" s="9">
        <v>5.35</v>
      </c>
      <c r="H80" s="15">
        <v>0</v>
      </c>
      <c r="I80" s="11">
        <f t="shared" ref="I80:I81" si="30">ROUND(H80*1.073*1.102*1.082,2)</f>
        <v>0</v>
      </c>
      <c r="J80" s="11">
        <f>ROUND(G80*I80,2)</f>
        <v>0</v>
      </c>
      <c r="K80" s="11">
        <f>ROUND(E80+J80,2)</f>
        <v>1542.87</v>
      </c>
      <c r="L80" s="11">
        <f>ROUND(F80+J80,2)</f>
        <v>1427.73</v>
      </c>
      <c r="M80" s="11">
        <f t="shared" ref="M80:M81" si="31">ROUND(K80/G80,2)</f>
        <v>288.39</v>
      </c>
      <c r="N80" s="11">
        <f t="shared" ref="N80:N81" si="32">ROUND(L80/G80,2)</f>
        <v>266.87</v>
      </c>
    </row>
    <row r="81" spans="1:14" ht="30.75" hidden="1" customHeight="1">
      <c r="A81" s="8" t="s">
        <v>41</v>
      </c>
      <c r="B81" s="10">
        <f>Норматив!N11</f>
        <v>0.191</v>
      </c>
      <c r="C81" s="10">
        <f>Норматив!O11</f>
        <v>0.17599999999999999</v>
      </c>
      <c r="D81" s="9">
        <f>D80</f>
        <v>4605.59</v>
      </c>
      <c r="E81" s="11">
        <f>ROUND(B81*D81,2)</f>
        <v>879.67</v>
      </c>
      <c r="F81" s="11">
        <f>ROUND(C81*D81,2)</f>
        <v>810.58</v>
      </c>
      <c r="G81" s="9">
        <v>3.04</v>
      </c>
      <c r="H81" s="15">
        <v>0</v>
      </c>
      <c r="I81" s="11">
        <f t="shared" si="30"/>
        <v>0</v>
      </c>
      <c r="J81" s="11">
        <f>ROUND(G81*I81,2)</f>
        <v>0</v>
      </c>
      <c r="K81" s="11">
        <f>ROUND(E81+J81,2)</f>
        <v>879.67</v>
      </c>
      <c r="L81" s="11">
        <f>ROUND(F81+J81,2)</f>
        <v>810.58</v>
      </c>
      <c r="M81" s="11">
        <f t="shared" si="31"/>
        <v>289.37</v>
      </c>
      <c r="N81" s="11">
        <f t="shared" si="32"/>
        <v>266.64</v>
      </c>
    </row>
    <row r="82" spans="1:14" ht="30.75" customHeight="1">
      <c r="A82" s="43" t="s">
        <v>67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4"/>
    </row>
    <row r="83" spans="1:14" ht="30.75" customHeight="1">
      <c r="A83" s="40" t="s">
        <v>38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2"/>
    </row>
    <row r="84" spans="1:14" ht="30.75" customHeight="1">
      <c r="A84" s="8" t="s">
        <v>40</v>
      </c>
      <c r="B84" s="10">
        <f>Норматив!N10</f>
        <v>0.33500000000000002</v>
      </c>
      <c r="C84" s="10">
        <f>Норматив!O10</f>
        <v>0.31</v>
      </c>
      <c r="D84" s="15">
        <v>2947.26</v>
      </c>
      <c r="E84" s="11">
        <f>ROUND(B84*D84,2)</f>
        <v>987.33</v>
      </c>
      <c r="F84" s="11">
        <f>ROUND(C84*D84,2)</f>
        <v>913.65</v>
      </c>
      <c r="G84" s="9">
        <v>5.35</v>
      </c>
      <c r="H84" s="15">
        <v>0</v>
      </c>
      <c r="I84" s="11">
        <f t="shared" ref="I84:I85" si="33">ROUND(H84*1.073*1.102*1.082,2)</f>
        <v>0</v>
      </c>
      <c r="J84" s="11">
        <f>ROUND(G84*I84,2)</f>
        <v>0</v>
      </c>
      <c r="K84" s="11">
        <f>ROUND(E84+J84,2)</f>
        <v>987.33</v>
      </c>
      <c r="L84" s="11">
        <f>ROUND(F84+J84,2)</f>
        <v>913.65</v>
      </c>
      <c r="M84" s="11">
        <f t="shared" ref="M84:M85" si="34">ROUND(K84/G84,2)</f>
        <v>184.55</v>
      </c>
      <c r="N84" s="11">
        <f t="shared" ref="N84:N85" si="35">ROUND(L84/G84,2)</f>
        <v>170.78</v>
      </c>
    </row>
    <row r="85" spans="1:14" ht="30.75" hidden="1" customHeight="1">
      <c r="A85" s="8" t="s">
        <v>41</v>
      </c>
      <c r="B85" s="10">
        <f>Норматив!N11</f>
        <v>0.191</v>
      </c>
      <c r="C85" s="10">
        <f>Норматив!O11</f>
        <v>0.17599999999999999</v>
      </c>
      <c r="D85" s="9">
        <f>D84</f>
        <v>2947.26</v>
      </c>
      <c r="E85" s="11">
        <f>ROUND(B85*D85,2)</f>
        <v>562.92999999999995</v>
      </c>
      <c r="F85" s="11">
        <f>ROUND(C85*D85,2)</f>
        <v>518.72</v>
      </c>
      <c r="G85" s="9">
        <v>3.04</v>
      </c>
      <c r="H85" s="15">
        <v>0</v>
      </c>
      <c r="I85" s="11">
        <f t="shared" si="33"/>
        <v>0</v>
      </c>
      <c r="J85" s="11">
        <f>ROUND(G85*I85,2)</f>
        <v>0</v>
      </c>
      <c r="K85" s="11">
        <f>ROUND(E85+J85,2)</f>
        <v>562.92999999999995</v>
      </c>
      <c r="L85" s="11">
        <f>ROUND(F85+J85,2)</f>
        <v>518.72</v>
      </c>
      <c r="M85" s="11">
        <f t="shared" si="34"/>
        <v>185.17</v>
      </c>
      <c r="N85" s="11">
        <f t="shared" si="35"/>
        <v>170.63</v>
      </c>
    </row>
    <row r="86" spans="1:14" ht="30.75" customHeight="1">
      <c r="A86" s="22"/>
      <c r="B86" s="18"/>
      <c r="C86" s="18"/>
      <c r="D86" s="17"/>
      <c r="E86" s="19"/>
      <c r="F86" s="19"/>
      <c r="G86" s="17"/>
      <c r="H86" s="20"/>
      <c r="I86" s="19"/>
      <c r="J86" s="19"/>
      <c r="K86" s="19"/>
      <c r="L86" s="19"/>
      <c r="M86" s="19"/>
      <c r="N86" s="19"/>
    </row>
    <row r="87" spans="1:14" ht="30.75" customHeight="1">
      <c r="A87" s="22"/>
      <c r="B87" s="18"/>
      <c r="C87" s="18"/>
      <c r="D87" s="17"/>
      <c r="E87" s="19"/>
      <c r="F87" s="19"/>
      <c r="G87" s="17"/>
      <c r="H87" s="20"/>
      <c r="I87" s="19"/>
      <c r="J87" s="19"/>
      <c r="K87" s="19"/>
      <c r="L87" s="19"/>
      <c r="M87" s="19"/>
      <c r="N87" s="19"/>
    </row>
    <row r="88" spans="1:14" ht="23.25" customHeight="1">
      <c r="A88" s="16"/>
      <c r="B88" s="18"/>
      <c r="C88" s="18"/>
      <c r="D88" s="17"/>
      <c r="E88" s="19"/>
      <c r="F88" s="19"/>
      <c r="G88" s="17"/>
      <c r="H88" s="20"/>
      <c r="I88" s="19"/>
      <c r="J88" s="19"/>
      <c r="K88" s="19"/>
      <c r="L88" s="19"/>
      <c r="M88" s="19"/>
      <c r="N88" s="19"/>
    </row>
    <row r="89" spans="1:14" ht="23.25" customHeight="1">
      <c r="A89" s="16"/>
      <c r="B89" s="18"/>
      <c r="C89" s="18"/>
      <c r="D89" s="17"/>
      <c r="E89" s="19"/>
      <c r="F89" s="19"/>
      <c r="G89" s="17"/>
      <c r="H89" s="20"/>
      <c r="I89" s="19"/>
      <c r="J89" s="19"/>
      <c r="K89" s="19"/>
      <c r="L89" s="19"/>
      <c r="M89" s="19"/>
      <c r="N89" s="19"/>
    </row>
    <row r="90" spans="1:14" ht="23.25" customHeight="1">
      <c r="A90" s="16"/>
      <c r="B90" s="18"/>
      <c r="C90" s="18"/>
      <c r="D90" s="17"/>
      <c r="E90" s="19"/>
      <c r="F90" s="19"/>
      <c r="G90" s="17"/>
      <c r="H90" s="20"/>
      <c r="I90" s="19"/>
      <c r="J90" s="19"/>
      <c r="K90" s="19"/>
      <c r="L90" s="19"/>
      <c r="M90" s="19"/>
      <c r="N90" s="19"/>
    </row>
    <row r="91" spans="1:14" ht="20.25" customHeight="1">
      <c r="A91" s="16" t="s">
        <v>57</v>
      </c>
      <c r="B91" s="17" t="s">
        <v>58</v>
      </c>
      <c r="C91" s="18"/>
      <c r="D91" s="17"/>
      <c r="E91" s="19"/>
      <c r="F91" s="19"/>
      <c r="G91" s="17"/>
      <c r="H91" s="20"/>
      <c r="I91" s="19"/>
      <c r="J91" s="19"/>
      <c r="K91" s="19"/>
      <c r="L91" s="19"/>
      <c r="M91" s="19"/>
      <c r="N91" s="19"/>
    </row>
    <row r="92" spans="1:14">
      <c r="A92" s="14" t="s">
        <v>59</v>
      </c>
    </row>
    <row r="93" spans="1:14">
      <c r="A93" s="14" t="s">
        <v>60</v>
      </c>
    </row>
  </sheetData>
  <mergeCells count="38">
    <mergeCell ref="A1:N1"/>
    <mergeCell ref="A3:A4"/>
    <mergeCell ref="B3:C3"/>
    <mergeCell ref="D3:D4"/>
    <mergeCell ref="E3:F3"/>
    <mergeCell ref="G3:G4"/>
    <mergeCell ref="H3:I3"/>
    <mergeCell ref="J3:J4"/>
    <mergeCell ref="K3:L3"/>
    <mergeCell ref="M3:N3"/>
    <mergeCell ref="A37:N37"/>
    <mergeCell ref="A6:N6"/>
    <mergeCell ref="A7:N7"/>
    <mergeCell ref="A10:N10"/>
    <mergeCell ref="A15:N15"/>
    <mergeCell ref="A16:N16"/>
    <mergeCell ref="A19:N19"/>
    <mergeCell ref="A24:N24"/>
    <mergeCell ref="A25:N25"/>
    <mergeCell ref="A28:N28"/>
    <mergeCell ref="A33:N33"/>
    <mergeCell ref="A34:N34"/>
    <mergeCell ref="A42:N42"/>
    <mergeCell ref="A43:N43"/>
    <mergeCell ref="A46:N46"/>
    <mergeCell ref="A51:N51"/>
    <mergeCell ref="A52:N52"/>
    <mergeCell ref="A55:N55"/>
    <mergeCell ref="A60:N60"/>
    <mergeCell ref="A61:N61"/>
    <mergeCell ref="A64:N64"/>
    <mergeCell ref="A83:N83"/>
    <mergeCell ref="A70:N70"/>
    <mergeCell ref="A71:N71"/>
    <mergeCell ref="A74:N74"/>
    <mergeCell ref="A78:N78"/>
    <mergeCell ref="A79:N79"/>
    <mergeCell ref="A82:N8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2"/>
  <sheetViews>
    <sheetView topLeftCell="B76" workbookViewId="0">
      <selection activeCell="M83" sqref="M83"/>
    </sheetView>
  </sheetViews>
  <sheetFormatPr defaultRowHeight="15"/>
  <cols>
    <col min="1" max="1" width="21" style="14" customWidth="1"/>
    <col min="2" max="2" width="7.7109375" style="14" customWidth="1"/>
    <col min="3" max="3" width="8.28515625" style="14" customWidth="1"/>
    <col min="4" max="4" width="9.7109375" style="14" customWidth="1"/>
    <col min="5" max="5" width="8.7109375" style="14" customWidth="1"/>
    <col min="6" max="6" width="9.28515625" style="14" customWidth="1"/>
    <col min="7" max="7" width="10" style="14" customWidth="1"/>
    <col min="8" max="8" width="7.7109375" style="14" customWidth="1"/>
    <col min="9" max="9" width="8" style="14" customWidth="1"/>
    <col min="10" max="10" width="8.28515625" style="14" customWidth="1"/>
    <col min="11" max="11" width="9.42578125" style="14" customWidth="1"/>
    <col min="12" max="12" width="9.85546875" style="14" customWidth="1"/>
    <col min="13" max="13" width="10.7109375" style="14" customWidth="1"/>
    <col min="14" max="14" width="10.42578125" style="14" customWidth="1"/>
    <col min="15" max="16384" width="9.140625" style="14"/>
  </cols>
  <sheetData>
    <row r="1" spans="1:14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3" spans="1:14" ht="75" customHeight="1">
      <c r="A3" s="46" t="s">
        <v>25</v>
      </c>
      <c r="B3" s="46" t="s">
        <v>26</v>
      </c>
      <c r="C3" s="46"/>
      <c r="D3" s="47" t="s">
        <v>68</v>
      </c>
      <c r="E3" s="46" t="s">
        <v>32</v>
      </c>
      <c r="F3" s="46"/>
      <c r="G3" s="49" t="s">
        <v>28</v>
      </c>
      <c r="H3" s="51" t="s">
        <v>69</v>
      </c>
      <c r="I3" s="52"/>
      <c r="J3" s="49" t="s">
        <v>31</v>
      </c>
      <c r="K3" s="51" t="s">
        <v>30</v>
      </c>
      <c r="L3" s="52"/>
      <c r="M3" s="46" t="s">
        <v>63</v>
      </c>
      <c r="N3" s="46"/>
    </row>
    <row r="4" spans="1:14" ht="72.75" customHeight="1">
      <c r="A4" s="46"/>
      <c r="B4" s="21" t="s">
        <v>10</v>
      </c>
      <c r="C4" s="21" t="s">
        <v>11</v>
      </c>
      <c r="D4" s="48"/>
      <c r="E4" s="21" t="s">
        <v>10</v>
      </c>
      <c r="F4" s="21" t="s">
        <v>11</v>
      </c>
      <c r="G4" s="50"/>
      <c r="H4" s="21" t="s">
        <v>29</v>
      </c>
      <c r="I4" s="24" t="s">
        <v>70</v>
      </c>
      <c r="J4" s="50"/>
      <c r="K4" s="21" t="s">
        <v>10</v>
      </c>
      <c r="L4" s="21" t="s">
        <v>11</v>
      </c>
      <c r="M4" s="21" t="s">
        <v>10</v>
      </c>
      <c r="N4" s="21" t="s">
        <v>11</v>
      </c>
    </row>
    <row r="5" spans="1:14" ht="90" customHeight="1">
      <c r="A5" s="21" t="s">
        <v>18</v>
      </c>
      <c r="B5" s="21">
        <v>1</v>
      </c>
      <c r="C5" s="21">
        <v>2</v>
      </c>
      <c r="D5" s="21">
        <v>3</v>
      </c>
      <c r="E5" s="21" t="s">
        <v>47</v>
      </c>
      <c r="F5" s="21" t="s">
        <v>48</v>
      </c>
      <c r="G5" s="21">
        <v>6</v>
      </c>
      <c r="H5" s="21">
        <v>7</v>
      </c>
      <c r="I5" s="21" t="s">
        <v>65</v>
      </c>
      <c r="J5" s="21" t="s">
        <v>49</v>
      </c>
      <c r="K5" s="21" t="s">
        <v>45</v>
      </c>
      <c r="L5" s="21" t="s">
        <v>46</v>
      </c>
      <c r="M5" s="21" t="s">
        <v>61</v>
      </c>
      <c r="N5" s="21" t="s">
        <v>62</v>
      </c>
    </row>
    <row r="6" spans="1:14" ht="15.75" customHeight="1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ht="18.75" customHeight="1">
      <c r="A7" s="40" t="s">
        <v>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33.75" customHeight="1">
      <c r="A8" s="8" t="s">
        <v>40</v>
      </c>
      <c r="B8" s="10">
        <f>Норматив!N10</f>
        <v>0.33500000000000002</v>
      </c>
      <c r="C8" s="10">
        <f>Норматив!O10</f>
        <v>0.31</v>
      </c>
      <c r="D8" s="9">
        <v>1034.26</v>
      </c>
      <c r="E8" s="11">
        <f>ROUND(B8*D8,2)</f>
        <v>346.48</v>
      </c>
      <c r="F8" s="11">
        <f>ROUND(C8*D8,2)</f>
        <v>320.62</v>
      </c>
      <c r="G8" s="9">
        <v>5.35</v>
      </c>
      <c r="H8" s="9"/>
      <c r="I8" s="11">
        <f>ROUND(3.08*1.18,2)</f>
        <v>3.63</v>
      </c>
      <c r="J8" s="11">
        <f>ROUND(G8*I8,2)</f>
        <v>19.420000000000002</v>
      </c>
      <c r="K8" s="11">
        <f>ROUND(E8+J8,2)</f>
        <v>365.9</v>
      </c>
      <c r="L8" s="11">
        <f>ROUND(F8+J8,2)</f>
        <v>340.04</v>
      </c>
      <c r="M8" s="11">
        <f>ROUND(K8/G8,2)</f>
        <v>68.39</v>
      </c>
      <c r="N8" s="11">
        <f>ROUND(L8/G8,2)</f>
        <v>63.56</v>
      </c>
    </row>
    <row r="9" spans="1:14" ht="30.75" customHeight="1">
      <c r="A9" s="8" t="s">
        <v>41</v>
      </c>
      <c r="B9" s="10">
        <f>Норматив!N11</f>
        <v>0.191</v>
      </c>
      <c r="C9" s="10">
        <f>Норматив!O11</f>
        <v>0.17599999999999999</v>
      </c>
      <c r="D9" s="9">
        <f>D8</f>
        <v>1034.26</v>
      </c>
      <c r="E9" s="11">
        <f>ROUND(B9*D9,2)</f>
        <v>197.54</v>
      </c>
      <c r="F9" s="11">
        <f>ROUND(C9*D9,2)</f>
        <v>182.03</v>
      </c>
      <c r="G9" s="9">
        <v>3.04</v>
      </c>
      <c r="H9" s="9">
        <f>H8</f>
        <v>0</v>
      </c>
      <c r="I9" s="11">
        <f>I8</f>
        <v>3.63</v>
      </c>
      <c r="J9" s="11">
        <f>ROUND(G9*I9,2)</f>
        <v>11.04</v>
      </c>
      <c r="K9" s="11">
        <f>ROUND(E9+J9,2)</f>
        <v>208.58</v>
      </c>
      <c r="L9" s="11">
        <f>ROUND(F9+J9,2)</f>
        <v>193.07</v>
      </c>
      <c r="M9" s="11">
        <f>ROUND(K9/G9,2)</f>
        <v>68.61</v>
      </c>
      <c r="N9" s="11">
        <f>ROUND(L9/G9,2)</f>
        <v>63.51</v>
      </c>
    </row>
    <row r="10" spans="1:14" ht="15.75" customHeight="1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35.25" customHeight="1">
      <c r="A11" s="12" t="s">
        <v>42</v>
      </c>
      <c r="B11" s="10">
        <f>Норматив!N13</f>
        <v>0.114</v>
      </c>
      <c r="C11" s="10">
        <f>Норматив!O13</f>
        <v>0.106</v>
      </c>
      <c r="D11" s="9">
        <f>D8</f>
        <v>1034.26</v>
      </c>
      <c r="E11" s="11">
        <f>ROUND(B11*D11,2)</f>
        <v>117.91</v>
      </c>
      <c r="F11" s="11">
        <f>ROUND(C11*D11,2)</f>
        <v>109.63</v>
      </c>
      <c r="G11" s="9">
        <v>1.82</v>
      </c>
      <c r="H11" s="9">
        <f>H8</f>
        <v>0</v>
      </c>
      <c r="I11" s="11">
        <f>I8</f>
        <v>3.63</v>
      </c>
      <c r="J11" s="11">
        <f>ROUND(G11*I11,2)</f>
        <v>6.61</v>
      </c>
      <c r="K11" s="11">
        <f>ROUND(E11+J11,2)</f>
        <v>124.52</v>
      </c>
      <c r="L11" s="11">
        <f>ROUND(F11+J11,2)</f>
        <v>116.24</v>
      </c>
      <c r="M11" s="11">
        <f>ROUND(K11/G11,2)</f>
        <v>68.42</v>
      </c>
      <c r="N11" s="11">
        <f>ROUND(L11/G11,2)</f>
        <v>63.87</v>
      </c>
    </row>
    <row r="12" spans="1:14" ht="37.5" customHeight="1">
      <c r="A12" s="13" t="s">
        <v>43</v>
      </c>
      <c r="B12" s="10">
        <f>Норматив!N14</f>
        <v>0.13300000000000001</v>
      </c>
      <c r="C12" s="10">
        <f>Норматив!O14</f>
        <v>0.123</v>
      </c>
      <c r="D12" s="9">
        <f>D8</f>
        <v>1034.26</v>
      </c>
      <c r="E12" s="11">
        <f>ROUND(B12*D12,2)</f>
        <v>137.56</v>
      </c>
      <c r="F12" s="11">
        <f>ROUND(C12*D12,2)</f>
        <v>127.21</v>
      </c>
      <c r="G12" s="9">
        <v>2.13</v>
      </c>
      <c r="H12" s="9">
        <f>H8</f>
        <v>0</v>
      </c>
      <c r="I12" s="11">
        <f>I8</f>
        <v>3.63</v>
      </c>
      <c r="J12" s="11">
        <f>ROUND(G12*I12,2)</f>
        <v>7.73</v>
      </c>
      <c r="K12" s="11">
        <f>ROUND(E12+J12,2)</f>
        <v>145.29</v>
      </c>
      <c r="L12" s="11">
        <f>ROUND(F12+J12,2)</f>
        <v>134.94</v>
      </c>
      <c r="M12" s="11">
        <f>ROUND(K12/G12,2)</f>
        <v>68.209999999999994</v>
      </c>
      <c r="N12" s="11">
        <f>ROUND(L12/G12,2)</f>
        <v>63.35</v>
      </c>
    </row>
    <row r="13" spans="1:14" ht="78" customHeight="1">
      <c r="A13" s="13" t="s">
        <v>44</v>
      </c>
      <c r="B13" s="10">
        <f>Норматив!N15</f>
        <v>0.17100000000000001</v>
      </c>
      <c r="C13" s="10">
        <f>Норматив!O15</f>
        <v>0.158</v>
      </c>
      <c r="D13" s="9">
        <f>D8</f>
        <v>1034.26</v>
      </c>
      <c r="E13" s="11">
        <f>ROUND(B13*D13,2)</f>
        <v>176.86</v>
      </c>
      <c r="F13" s="11">
        <f>ROUND(C13*D13,2)</f>
        <v>163.41</v>
      </c>
      <c r="G13" s="9">
        <v>2.74</v>
      </c>
      <c r="H13" s="9">
        <f>H8</f>
        <v>0</v>
      </c>
      <c r="I13" s="11">
        <f>I8</f>
        <v>3.63</v>
      </c>
      <c r="J13" s="11">
        <f>ROUND(G13*I13,2)</f>
        <v>9.9499999999999993</v>
      </c>
      <c r="K13" s="11">
        <f>ROUND(E13+J13,2)</f>
        <v>186.81</v>
      </c>
      <c r="L13" s="11">
        <f>ROUND(F13+J13,2)</f>
        <v>173.36</v>
      </c>
      <c r="M13" s="11">
        <f>ROUND(K13/G13,2)</f>
        <v>68.180000000000007</v>
      </c>
      <c r="N13" s="11">
        <f>ROUND(L13/G13,2)</f>
        <v>63.27</v>
      </c>
    </row>
    <row r="15" spans="1:14">
      <c r="A15" s="43" t="s">
        <v>51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1:14">
      <c r="A16" s="40" t="s">
        <v>38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1:14">
      <c r="A17" s="8" t="s">
        <v>40</v>
      </c>
      <c r="B17" s="10">
        <f>Норматив!N10</f>
        <v>0.33500000000000002</v>
      </c>
      <c r="C17" s="10">
        <f>Норматив!O10</f>
        <v>0.31</v>
      </c>
      <c r="D17" s="9">
        <v>1728.22</v>
      </c>
      <c r="E17" s="11">
        <f>ROUND(B17*D17,2)</f>
        <v>578.95000000000005</v>
      </c>
      <c r="F17" s="11">
        <f>ROUND(C17*D17,2)</f>
        <v>535.75</v>
      </c>
      <c r="G17" s="9">
        <v>5.35</v>
      </c>
      <c r="H17" s="9"/>
      <c r="I17" s="11">
        <f>ROUND(17.63*1.18,2)</f>
        <v>20.8</v>
      </c>
      <c r="J17" s="11">
        <f>ROUND(G17*I17,2)</f>
        <v>111.28</v>
      </c>
      <c r="K17" s="11">
        <f>ROUND(E17+J17,2)</f>
        <v>690.23</v>
      </c>
      <c r="L17" s="11">
        <f>ROUND(F17+J17,2)</f>
        <v>647.03</v>
      </c>
      <c r="M17" s="11">
        <f t="shared" ref="M17:M18" si="0">ROUND(K17/G17,2)</f>
        <v>129.01</v>
      </c>
      <c r="N17" s="11">
        <f t="shared" ref="N17:N18" si="1">ROUND(L17/G17,2)</f>
        <v>120.94</v>
      </c>
    </row>
    <row r="18" spans="1:14" ht="30">
      <c r="A18" s="8" t="s">
        <v>41</v>
      </c>
      <c r="B18" s="10">
        <f>Норматив!N11</f>
        <v>0.191</v>
      </c>
      <c r="C18" s="10">
        <f>Норматив!O11</f>
        <v>0.17599999999999999</v>
      </c>
      <c r="D18" s="9">
        <f>D17</f>
        <v>1728.22</v>
      </c>
      <c r="E18" s="11">
        <f>ROUND(B18*D18,2)</f>
        <v>330.09</v>
      </c>
      <c r="F18" s="11">
        <f>ROUND(C18*D18,2)</f>
        <v>304.17</v>
      </c>
      <c r="G18" s="9">
        <v>3.04</v>
      </c>
      <c r="H18" s="9">
        <f>H17</f>
        <v>0</v>
      </c>
      <c r="I18" s="11">
        <f>I17</f>
        <v>20.8</v>
      </c>
      <c r="J18" s="11">
        <f>ROUND(G18*I18,2)</f>
        <v>63.23</v>
      </c>
      <c r="K18" s="11">
        <f>ROUND(E18+J18,2)</f>
        <v>393.32</v>
      </c>
      <c r="L18" s="11">
        <f>ROUND(F18+J18,2)</f>
        <v>367.4</v>
      </c>
      <c r="M18" s="11">
        <f t="shared" si="0"/>
        <v>129.38</v>
      </c>
      <c r="N18" s="11">
        <f t="shared" si="1"/>
        <v>120.86</v>
      </c>
    </row>
    <row r="19" spans="1:14">
      <c r="A19" s="40" t="s">
        <v>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1:14" ht="30">
      <c r="A20" s="12" t="s">
        <v>42</v>
      </c>
      <c r="B20" s="10">
        <f>Норматив!N13</f>
        <v>0.114</v>
      </c>
      <c r="C20" s="10">
        <f>Норматив!O13</f>
        <v>0.106</v>
      </c>
      <c r="D20" s="9">
        <f>D17</f>
        <v>1728.22</v>
      </c>
      <c r="E20" s="11">
        <f>ROUND(B20*D20,2)</f>
        <v>197.02</v>
      </c>
      <c r="F20" s="11">
        <f>ROUND(C20*D20,2)</f>
        <v>183.19</v>
      </c>
      <c r="G20" s="9">
        <v>1.82</v>
      </c>
      <c r="H20" s="9">
        <f>H17</f>
        <v>0</v>
      </c>
      <c r="I20" s="11">
        <f>I17</f>
        <v>20.8</v>
      </c>
      <c r="J20" s="11">
        <f>ROUND(G20*I20,2)</f>
        <v>37.86</v>
      </c>
      <c r="K20" s="11">
        <f>ROUND(E20+J20,2)</f>
        <v>234.88</v>
      </c>
      <c r="L20" s="11">
        <f>ROUND(F20+J20,2)</f>
        <v>221.05</v>
      </c>
      <c r="M20" s="11">
        <f t="shared" ref="M20:M22" si="2">ROUND(K20/G20,2)</f>
        <v>129.05000000000001</v>
      </c>
      <c r="N20" s="11">
        <f t="shared" ref="N20:N22" si="3">ROUND(L20/G20,2)</f>
        <v>121.46</v>
      </c>
    </row>
    <row r="21" spans="1:14" ht="30">
      <c r="A21" s="13" t="s">
        <v>43</v>
      </c>
      <c r="B21" s="10">
        <f>Норматив!N14</f>
        <v>0.13300000000000001</v>
      </c>
      <c r="C21" s="10">
        <f>Норматив!O14</f>
        <v>0.123</v>
      </c>
      <c r="D21" s="9">
        <f>D17</f>
        <v>1728.22</v>
      </c>
      <c r="E21" s="11">
        <f>ROUND(B21*D21,2)</f>
        <v>229.85</v>
      </c>
      <c r="F21" s="11">
        <f>ROUND(C21*D21,2)</f>
        <v>212.57</v>
      </c>
      <c r="G21" s="9">
        <v>2.13</v>
      </c>
      <c r="H21" s="9">
        <f>H17</f>
        <v>0</v>
      </c>
      <c r="I21" s="11">
        <f>I17</f>
        <v>20.8</v>
      </c>
      <c r="J21" s="11">
        <f>ROUND(G21*I21,2)</f>
        <v>44.3</v>
      </c>
      <c r="K21" s="11">
        <f>ROUND(E21+J21,2)</f>
        <v>274.14999999999998</v>
      </c>
      <c r="L21" s="11">
        <f>ROUND(F21+J21,2)</f>
        <v>256.87</v>
      </c>
      <c r="M21" s="11">
        <f t="shared" si="2"/>
        <v>128.71</v>
      </c>
      <c r="N21" s="11">
        <f t="shared" si="3"/>
        <v>120.6</v>
      </c>
    </row>
    <row r="22" spans="1:14" ht="77.25" customHeight="1">
      <c r="A22" s="13" t="s">
        <v>44</v>
      </c>
      <c r="B22" s="10">
        <f>Норматив!N15</f>
        <v>0.17100000000000001</v>
      </c>
      <c r="C22" s="10">
        <f>Норматив!O15</f>
        <v>0.158</v>
      </c>
      <c r="D22" s="9">
        <f>D17</f>
        <v>1728.22</v>
      </c>
      <c r="E22" s="11">
        <f>ROUND(B22*D22,2)</f>
        <v>295.52999999999997</v>
      </c>
      <c r="F22" s="11">
        <f>ROUND(C22*D22,2)</f>
        <v>273.06</v>
      </c>
      <c r="G22" s="9">
        <v>2.74</v>
      </c>
      <c r="H22" s="9">
        <f>H17</f>
        <v>0</v>
      </c>
      <c r="I22" s="11">
        <f>I18</f>
        <v>20.8</v>
      </c>
      <c r="J22" s="11">
        <f>ROUND(G22*I22,2)</f>
        <v>56.99</v>
      </c>
      <c r="K22" s="11">
        <f>ROUND(E22+J22,2)</f>
        <v>352.52</v>
      </c>
      <c r="L22" s="11">
        <f>ROUND(F22+J22,2)</f>
        <v>330.05</v>
      </c>
      <c r="M22" s="11">
        <f t="shared" si="2"/>
        <v>128.66</v>
      </c>
      <c r="N22" s="11">
        <f t="shared" si="3"/>
        <v>120.46</v>
      </c>
    </row>
    <row r="24" spans="1:14">
      <c r="A24" s="43" t="s">
        <v>52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1:14">
      <c r="A25" s="40" t="s">
        <v>38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>
      <c r="A26" s="8" t="s">
        <v>40</v>
      </c>
      <c r="B26" s="10">
        <f>Норматив!N10</f>
        <v>0.33500000000000002</v>
      </c>
      <c r="C26" s="10">
        <f>Норматив!O10</f>
        <v>0.31</v>
      </c>
      <c r="D26" s="9">
        <v>1140.3599999999999</v>
      </c>
      <c r="E26" s="11">
        <f>ROUND(B26*D26,2)</f>
        <v>382.02</v>
      </c>
      <c r="F26" s="11">
        <f>ROUND(C26*D26,2)</f>
        <v>353.51</v>
      </c>
      <c r="G26" s="9">
        <v>5.35</v>
      </c>
      <c r="H26" s="9"/>
      <c r="I26" s="11">
        <f>ROUND(15.01*1.18,2)</f>
        <v>17.71</v>
      </c>
      <c r="J26" s="11">
        <f>ROUND(G26*I26,2)</f>
        <v>94.75</v>
      </c>
      <c r="K26" s="11">
        <f>ROUND(E26+J26,2)</f>
        <v>476.77</v>
      </c>
      <c r="L26" s="11">
        <f>ROUND(F26+J26,2)</f>
        <v>448.26</v>
      </c>
      <c r="M26" s="11">
        <f t="shared" ref="M26:M27" si="4">ROUND(K26/G26,2)</f>
        <v>89.12</v>
      </c>
      <c r="N26" s="11">
        <f t="shared" ref="N26:N27" si="5">ROUND(L26/G26,2)</f>
        <v>83.79</v>
      </c>
    </row>
    <row r="27" spans="1:14" ht="30">
      <c r="A27" s="8" t="s">
        <v>41</v>
      </c>
      <c r="B27" s="10">
        <f>Норматив!N11</f>
        <v>0.191</v>
      </c>
      <c r="C27" s="10">
        <f>Норматив!O11</f>
        <v>0.17599999999999999</v>
      </c>
      <c r="D27" s="9">
        <f>D26</f>
        <v>1140.3599999999999</v>
      </c>
      <c r="E27" s="11">
        <f>ROUND(B27*D27,2)</f>
        <v>217.81</v>
      </c>
      <c r="F27" s="11">
        <f>ROUND(C27*D27,2)</f>
        <v>200.7</v>
      </c>
      <c r="G27" s="9">
        <v>3.04</v>
      </c>
      <c r="H27" s="9">
        <f>H26</f>
        <v>0</v>
      </c>
      <c r="I27" s="11">
        <f>I26</f>
        <v>17.71</v>
      </c>
      <c r="J27" s="11">
        <f>ROUND(G27*I27,2)</f>
        <v>53.84</v>
      </c>
      <c r="K27" s="11">
        <f>ROUND(E27+J27,2)</f>
        <v>271.64999999999998</v>
      </c>
      <c r="L27" s="11">
        <f>ROUND(F27+J27,2)</f>
        <v>254.54</v>
      </c>
      <c r="M27" s="11">
        <f t="shared" si="4"/>
        <v>89.36</v>
      </c>
      <c r="N27" s="11">
        <f t="shared" si="5"/>
        <v>83.73</v>
      </c>
    </row>
    <row r="28" spans="1:14">
      <c r="A28" s="40" t="s">
        <v>39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</row>
    <row r="29" spans="1:14" ht="30">
      <c r="A29" s="12" t="s">
        <v>42</v>
      </c>
      <c r="B29" s="10">
        <f>Норматив!N13</f>
        <v>0.114</v>
      </c>
      <c r="C29" s="10">
        <f>Норматив!O13</f>
        <v>0.106</v>
      </c>
      <c r="D29" s="9">
        <f>D26</f>
        <v>1140.3599999999999</v>
      </c>
      <c r="E29" s="11">
        <f>ROUND(B29*D29,2)</f>
        <v>130</v>
      </c>
      <c r="F29" s="11">
        <f>ROUND(C29*D29,2)</f>
        <v>120.88</v>
      </c>
      <c r="G29" s="9">
        <v>1.82</v>
      </c>
      <c r="H29" s="9">
        <f>H26</f>
        <v>0</v>
      </c>
      <c r="I29" s="11">
        <f>I26</f>
        <v>17.71</v>
      </c>
      <c r="J29" s="11">
        <f>ROUND(G29*I29,2)</f>
        <v>32.229999999999997</v>
      </c>
      <c r="K29" s="11">
        <f>ROUND(E29+J29,2)</f>
        <v>162.22999999999999</v>
      </c>
      <c r="L29" s="11">
        <f>ROUND(F29+J29,2)</f>
        <v>153.11000000000001</v>
      </c>
      <c r="M29" s="11">
        <f t="shared" ref="M29:M31" si="6">ROUND(K29/G29,2)</f>
        <v>89.14</v>
      </c>
      <c r="N29" s="11">
        <f t="shared" ref="N29:N31" si="7">ROUND(L29/G29,2)</f>
        <v>84.13</v>
      </c>
    </row>
    <row r="30" spans="1:14" ht="30">
      <c r="A30" s="13" t="s">
        <v>43</v>
      </c>
      <c r="B30" s="10">
        <f>Норматив!N14</f>
        <v>0.13300000000000001</v>
      </c>
      <c r="C30" s="10">
        <f>Норматив!O14</f>
        <v>0.123</v>
      </c>
      <c r="D30" s="9">
        <f>D26</f>
        <v>1140.3599999999999</v>
      </c>
      <c r="E30" s="11">
        <f>ROUND(B30*D30,2)</f>
        <v>151.66999999999999</v>
      </c>
      <c r="F30" s="11">
        <f>ROUND(C30*D30,2)</f>
        <v>140.26</v>
      </c>
      <c r="G30" s="9">
        <v>2.13</v>
      </c>
      <c r="H30" s="9">
        <f>H26</f>
        <v>0</v>
      </c>
      <c r="I30" s="11">
        <f>I26</f>
        <v>17.71</v>
      </c>
      <c r="J30" s="11">
        <f>ROUND(G30*I30,2)</f>
        <v>37.72</v>
      </c>
      <c r="K30" s="11">
        <f>ROUND(E30+J30,2)</f>
        <v>189.39</v>
      </c>
      <c r="L30" s="11">
        <f>ROUND(F30+J30,2)</f>
        <v>177.98</v>
      </c>
      <c r="M30" s="11">
        <f t="shared" si="6"/>
        <v>88.92</v>
      </c>
      <c r="N30" s="11">
        <f t="shared" si="7"/>
        <v>83.56</v>
      </c>
    </row>
    <row r="31" spans="1:14" ht="78.75" customHeight="1">
      <c r="A31" s="13" t="s">
        <v>44</v>
      </c>
      <c r="B31" s="10">
        <f>Норматив!N15</f>
        <v>0.17100000000000001</v>
      </c>
      <c r="C31" s="10">
        <f>Норматив!O15</f>
        <v>0.158</v>
      </c>
      <c r="D31" s="9">
        <f>D26</f>
        <v>1140.3599999999999</v>
      </c>
      <c r="E31" s="11">
        <f>ROUND(B31*D31,2)</f>
        <v>195</v>
      </c>
      <c r="F31" s="11">
        <f>ROUND(C31*D31,2)</f>
        <v>180.18</v>
      </c>
      <c r="G31" s="9">
        <v>2.74</v>
      </c>
      <c r="H31" s="9">
        <f>H26</f>
        <v>0</v>
      </c>
      <c r="I31" s="11">
        <f>I26</f>
        <v>17.71</v>
      </c>
      <c r="J31" s="11">
        <f>ROUND(G31*I31,2)</f>
        <v>48.53</v>
      </c>
      <c r="K31" s="11">
        <f>ROUND(E31+J31,2)</f>
        <v>243.53</v>
      </c>
      <c r="L31" s="11">
        <f>ROUND(F31+J31,2)</f>
        <v>228.71</v>
      </c>
      <c r="M31" s="11">
        <f t="shared" si="6"/>
        <v>88.88</v>
      </c>
      <c r="N31" s="11">
        <f t="shared" si="7"/>
        <v>83.47</v>
      </c>
    </row>
    <row r="33" spans="1:14">
      <c r="A33" s="43" t="s">
        <v>53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>
      <c r="A34" s="40" t="s">
        <v>38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</row>
    <row r="35" spans="1:14">
      <c r="A35" s="8" t="s">
        <v>40</v>
      </c>
      <c r="B35" s="10">
        <f>Норматив!N10</f>
        <v>0.33500000000000002</v>
      </c>
      <c r="C35" s="10">
        <f>Норматив!O10</f>
        <v>0.31</v>
      </c>
      <c r="D35" s="9">
        <v>1031.6500000000001</v>
      </c>
      <c r="E35" s="11">
        <f>ROUND(B35*D35,2)</f>
        <v>345.6</v>
      </c>
      <c r="F35" s="11">
        <f>ROUND(C35*D35,2)</f>
        <v>319.81</v>
      </c>
      <c r="G35" s="9">
        <v>5.35</v>
      </c>
      <c r="H35" s="9"/>
      <c r="I35" s="11">
        <f>ROUND(17.31*1.18,2)</f>
        <v>20.43</v>
      </c>
      <c r="J35" s="11">
        <f>ROUND(G35*I35,2)</f>
        <v>109.3</v>
      </c>
      <c r="K35" s="11">
        <f>ROUND(E35+J35,2)</f>
        <v>454.9</v>
      </c>
      <c r="L35" s="11">
        <f>ROUND(F35+J35,2)</f>
        <v>429.11</v>
      </c>
      <c r="M35" s="11">
        <f t="shared" ref="M35:M36" si="8">ROUND(K35/G35,2)</f>
        <v>85.03</v>
      </c>
      <c r="N35" s="11">
        <f t="shared" ref="N35:N36" si="9">ROUND(L35/G35,2)</f>
        <v>80.209999999999994</v>
      </c>
    </row>
    <row r="36" spans="1:14" ht="30">
      <c r="A36" s="8" t="s">
        <v>41</v>
      </c>
      <c r="B36" s="10">
        <f>Норматив!N11</f>
        <v>0.191</v>
      </c>
      <c r="C36" s="10">
        <f>Норматив!O11</f>
        <v>0.17599999999999999</v>
      </c>
      <c r="D36" s="9">
        <f>D35</f>
        <v>1031.6500000000001</v>
      </c>
      <c r="E36" s="11">
        <f>ROUND(B36*D36,2)</f>
        <v>197.05</v>
      </c>
      <c r="F36" s="11">
        <f>ROUND(C36*D36,2)</f>
        <v>181.57</v>
      </c>
      <c r="G36" s="9">
        <v>3.04</v>
      </c>
      <c r="H36" s="9">
        <f>H35</f>
        <v>0</v>
      </c>
      <c r="I36" s="11">
        <f>I35</f>
        <v>20.43</v>
      </c>
      <c r="J36" s="11">
        <f>ROUND(G36*I36,2)</f>
        <v>62.11</v>
      </c>
      <c r="K36" s="11">
        <f>ROUND(E36+J36,2)</f>
        <v>259.16000000000003</v>
      </c>
      <c r="L36" s="11">
        <f>ROUND(F36+J36,2)</f>
        <v>243.68</v>
      </c>
      <c r="M36" s="11">
        <f t="shared" si="8"/>
        <v>85.25</v>
      </c>
      <c r="N36" s="11">
        <f t="shared" si="9"/>
        <v>80.16</v>
      </c>
    </row>
    <row r="37" spans="1:14">
      <c r="A37" s="40" t="s">
        <v>39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14" ht="30">
      <c r="A38" s="12" t="s">
        <v>42</v>
      </c>
      <c r="B38" s="10">
        <f>Норматив!N13</f>
        <v>0.114</v>
      </c>
      <c r="C38" s="10">
        <f>Норматив!O13</f>
        <v>0.106</v>
      </c>
      <c r="D38" s="9">
        <f>D35</f>
        <v>1031.6500000000001</v>
      </c>
      <c r="E38" s="11">
        <f>ROUND(B38*D38,2)</f>
        <v>117.61</v>
      </c>
      <c r="F38" s="11">
        <f>ROUND(C38*D38,2)</f>
        <v>109.35</v>
      </c>
      <c r="G38" s="9">
        <v>1.82</v>
      </c>
      <c r="H38" s="9">
        <f>H35</f>
        <v>0</v>
      </c>
      <c r="I38" s="11">
        <f>I35</f>
        <v>20.43</v>
      </c>
      <c r="J38" s="11">
        <f>ROUND(G38*I38,2)</f>
        <v>37.18</v>
      </c>
      <c r="K38" s="11">
        <f>ROUND(E38+J38,2)</f>
        <v>154.79</v>
      </c>
      <c r="L38" s="11">
        <f>ROUND(F38+J38,2)</f>
        <v>146.53</v>
      </c>
      <c r="M38" s="11">
        <f t="shared" ref="M38:M40" si="10">ROUND(K38/G38,2)</f>
        <v>85.05</v>
      </c>
      <c r="N38" s="11">
        <f t="shared" ref="N38:N40" si="11">ROUND(L38/G38,2)</f>
        <v>80.510000000000005</v>
      </c>
    </row>
    <row r="39" spans="1:14" ht="30">
      <c r="A39" s="13" t="s">
        <v>43</v>
      </c>
      <c r="B39" s="10">
        <f>Норматив!N14</f>
        <v>0.13300000000000001</v>
      </c>
      <c r="C39" s="10">
        <f>Норматив!O14</f>
        <v>0.123</v>
      </c>
      <c r="D39" s="9">
        <f>D35</f>
        <v>1031.6500000000001</v>
      </c>
      <c r="E39" s="11">
        <f>ROUND(B39*D39,2)</f>
        <v>137.21</v>
      </c>
      <c r="F39" s="11">
        <f>ROUND(C39*D39,2)</f>
        <v>126.89</v>
      </c>
      <c r="G39" s="9">
        <v>2.13</v>
      </c>
      <c r="H39" s="9">
        <f>H35</f>
        <v>0</v>
      </c>
      <c r="I39" s="11">
        <f>I35</f>
        <v>20.43</v>
      </c>
      <c r="J39" s="11">
        <f>ROUND(G39*I39,2)</f>
        <v>43.52</v>
      </c>
      <c r="K39" s="11">
        <f>ROUND(E39+J39,2)</f>
        <v>180.73</v>
      </c>
      <c r="L39" s="11">
        <f>ROUND(F39+J39,2)</f>
        <v>170.41</v>
      </c>
      <c r="M39" s="11">
        <f t="shared" si="10"/>
        <v>84.85</v>
      </c>
      <c r="N39" s="11">
        <f t="shared" si="11"/>
        <v>80</v>
      </c>
    </row>
    <row r="40" spans="1:14" ht="79.5" customHeight="1">
      <c r="A40" s="13" t="s">
        <v>44</v>
      </c>
      <c r="B40" s="10">
        <f>Норматив!N15</f>
        <v>0.17100000000000001</v>
      </c>
      <c r="C40" s="10">
        <f>Норматив!O15</f>
        <v>0.158</v>
      </c>
      <c r="D40" s="9">
        <f>D35</f>
        <v>1031.6500000000001</v>
      </c>
      <c r="E40" s="11">
        <f>ROUND(B40*D40,2)</f>
        <v>176.41</v>
      </c>
      <c r="F40" s="11">
        <f>ROUND(C40*D40,2)</f>
        <v>163</v>
      </c>
      <c r="G40" s="9">
        <v>2.74</v>
      </c>
      <c r="H40" s="9">
        <f>H35</f>
        <v>0</v>
      </c>
      <c r="I40" s="11">
        <f>I35</f>
        <v>20.43</v>
      </c>
      <c r="J40" s="11">
        <f>ROUND(G40*I40,2)</f>
        <v>55.98</v>
      </c>
      <c r="K40" s="11">
        <f>ROUND(E40+J40,2)</f>
        <v>232.39</v>
      </c>
      <c r="L40" s="11">
        <f>ROUND(F40+J40,2)</f>
        <v>218.98</v>
      </c>
      <c r="M40" s="11">
        <f t="shared" si="10"/>
        <v>84.81</v>
      </c>
      <c r="N40" s="11">
        <f t="shared" si="11"/>
        <v>79.92</v>
      </c>
    </row>
    <row r="42" spans="1:14">
      <c r="A42" s="43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1:14">
      <c r="A43" s="40" t="s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</row>
    <row r="44" spans="1:14">
      <c r="A44" s="8" t="s">
        <v>40</v>
      </c>
      <c r="B44" s="10">
        <f>Норматив!N10</f>
        <v>0.33500000000000002</v>
      </c>
      <c r="C44" s="10">
        <f>Норматив!O10</f>
        <v>0.31</v>
      </c>
      <c r="D44" s="9">
        <v>937.38</v>
      </c>
      <c r="E44" s="11">
        <f>ROUND(B44*D44,2)</f>
        <v>314.02</v>
      </c>
      <c r="F44" s="11">
        <f>ROUND(C44*D44,2)</f>
        <v>290.58999999999997</v>
      </c>
      <c r="G44" s="9">
        <v>5.35</v>
      </c>
      <c r="H44" s="15"/>
      <c r="I44" s="11">
        <f>ROUND(29.78*1.18,2)</f>
        <v>35.14</v>
      </c>
      <c r="J44" s="11">
        <f>ROUND(G44*I44,2)</f>
        <v>188</v>
      </c>
      <c r="K44" s="11">
        <f>ROUND(E44+J44,2)</f>
        <v>502.02</v>
      </c>
      <c r="L44" s="11">
        <f>ROUND(F44+J44,2)</f>
        <v>478.59</v>
      </c>
      <c r="M44" s="11">
        <f t="shared" ref="M44:M45" si="12">ROUND(K44/G44,2)</f>
        <v>93.84</v>
      </c>
      <c r="N44" s="11">
        <f t="shared" ref="N44:N45" si="13">ROUND(L44/G44,2)</f>
        <v>89.46</v>
      </c>
    </row>
    <row r="45" spans="1:14" ht="30">
      <c r="A45" s="8" t="s">
        <v>41</v>
      </c>
      <c r="B45" s="10">
        <f>Норматив!N11</f>
        <v>0.191</v>
      </c>
      <c r="C45" s="10">
        <f>Норматив!O11</f>
        <v>0.17599999999999999</v>
      </c>
      <c r="D45" s="9">
        <f>D44</f>
        <v>937.38</v>
      </c>
      <c r="E45" s="11">
        <f>ROUND(B45*D45,2)</f>
        <v>179.04</v>
      </c>
      <c r="F45" s="11">
        <f>ROUND(C45*D45,2)</f>
        <v>164.98</v>
      </c>
      <c r="G45" s="9">
        <v>3.04</v>
      </c>
      <c r="H45" s="15">
        <f>H44</f>
        <v>0</v>
      </c>
      <c r="I45" s="11">
        <f>I44</f>
        <v>35.14</v>
      </c>
      <c r="J45" s="11">
        <f>ROUND(G45*I45,2)</f>
        <v>106.83</v>
      </c>
      <c r="K45" s="11">
        <f>ROUND(E45+J45,2)</f>
        <v>285.87</v>
      </c>
      <c r="L45" s="11">
        <f>ROUND(F45+J45,2)</f>
        <v>271.81</v>
      </c>
      <c r="M45" s="11">
        <f t="shared" si="12"/>
        <v>94.04</v>
      </c>
      <c r="N45" s="11">
        <f t="shared" si="13"/>
        <v>89.41</v>
      </c>
    </row>
    <row r="46" spans="1:14">
      <c r="A46" s="40" t="s">
        <v>39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</row>
    <row r="47" spans="1:14" ht="30">
      <c r="A47" s="12" t="s">
        <v>42</v>
      </c>
      <c r="B47" s="10">
        <f>Норматив!N13</f>
        <v>0.114</v>
      </c>
      <c r="C47" s="10">
        <f>Норматив!O13</f>
        <v>0.106</v>
      </c>
      <c r="D47" s="9">
        <f>D44</f>
        <v>937.38</v>
      </c>
      <c r="E47" s="11">
        <f>ROUND(B47*D47,2)</f>
        <v>106.86</v>
      </c>
      <c r="F47" s="11">
        <f>ROUND(C47*D47,2)</f>
        <v>99.36</v>
      </c>
      <c r="G47" s="9">
        <v>1.82</v>
      </c>
      <c r="H47" s="15">
        <f>H44</f>
        <v>0</v>
      </c>
      <c r="I47" s="11">
        <f>I44</f>
        <v>35.14</v>
      </c>
      <c r="J47" s="11">
        <f>ROUND(G47*I47,2)</f>
        <v>63.95</v>
      </c>
      <c r="K47" s="11">
        <f>ROUND(E47+J47,2)</f>
        <v>170.81</v>
      </c>
      <c r="L47" s="11">
        <f>ROUND(F47+J47,2)</f>
        <v>163.31</v>
      </c>
      <c r="M47" s="11">
        <f t="shared" ref="M47:M49" si="14">ROUND(K47/G47,2)</f>
        <v>93.85</v>
      </c>
      <c r="N47" s="11">
        <f t="shared" ref="N47:N49" si="15">ROUND(L47/G47,2)</f>
        <v>89.73</v>
      </c>
    </row>
    <row r="48" spans="1:14" ht="30">
      <c r="A48" s="13" t="s">
        <v>43</v>
      </c>
      <c r="B48" s="10">
        <f>Норматив!N14</f>
        <v>0.13300000000000001</v>
      </c>
      <c r="C48" s="10">
        <f>Норматив!O14</f>
        <v>0.123</v>
      </c>
      <c r="D48" s="9">
        <f>D44</f>
        <v>937.38</v>
      </c>
      <c r="E48" s="11">
        <f>ROUND(B48*D48,2)</f>
        <v>124.67</v>
      </c>
      <c r="F48" s="11">
        <f>ROUND(C48*D48,2)</f>
        <v>115.3</v>
      </c>
      <c r="G48" s="9">
        <v>2.13</v>
      </c>
      <c r="H48" s="15">
        <f>H44</f>
        <v>0</v>
      </c>
      <c r="I48" s="11">
        <f>I44</f>
        <v>35.14</v>
      </c>
      <c r="J48" s="11">
        <f>ROUND(G48*I48,2)</f>
        <v>74.849999999999994</v>
      </c>
      <c r="K48" s="11">
        <f>ROUND(E48+J48,2)</f>
        <v>199.52</v>
      </c>
      <c r="L48" s="11">
        <f>ROUND(F48+J48,2)</f>
        <v>190.15</v>
      </c>
      <c r="M48" s="11">
        <f t="shared" si="14"/>
        <v>93.67</v>
      </c>
      <c r="N48" s="11">
        <f t="shared" si="15"/>
        <v>89.27</v>
      </c>
    </row>
    <row r="49" spans="1:14" ht="79.5" customHeight="1">
      <c r="A49" s="13" t="s">
        <v>44</v>
      </c>
      <c r="B49" s="10">
        <f>Норматив!N15</f>
        <v>0.17100000000000001</v>
      </c>
      <c r="C49" s="10">
        <f>Норматив!O15</f>
        <v>0.158</v>
      </c>
      <c r="D49" s="9">
        <f>D44</f>
        <v>937.38</v>
      </c>
      <c r="E49" s="11">
        <f>ROUND(B49*D49,2)</f>
        <v>160.29</v>
      </c>
      <c r="F49" s="11">
        <f>ROUND(C49*D49,2)</f>
        <v>148.11000000000001</v>
      </c>
      <c r="G49" s="9">
        <v>2.74</v>
      </c>
      <c r="H49" s="15">
        <f>H44</f>
        <v>0</v>
      </c>
      <c r="I49" s="11">
        <f>I44</f>
        <v>35.14</v>
      </c>
      <c r="J49" s="11">
        <f>ROUND(G49*I49,2)</f>
        <v>96.28</v>
      </c>
      <c r="K49" s="11">
        <f>ROUND(E49+J49,2)</f>
        <v>256.57</v>
      </c>
      <c r="L49" s="11">
        <f>ROUND(F49+J49,2)</f>
        <v>244.39</v>
      </c>
      <c r="M49" s="11">
        <f t="shared" si="14"/>
        <v>93.64</v>
      </c>
      <c r="N49" s="11">
        <f t="shared" si="15"/>
        <v>89.19</v>
      </c>
    </row>
    <row r="51" spans="1:14">
      <c r="A51" s="43" t="s">
        <v>55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>
      <c r="A52" s="40" t="s">
        <v>38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</row>
    <row r="53" spans="1:14">
      <c r="A53" s="8" t="s">
        <v>40</v>
      </c>
      <c r="B53" s="10">
        <f>Норматив!N10</f>
        <v>0.33500000000000002</v>
      </c>
      <c r="C53" s="10">
        <f>Норматив!O10</f>
        <v>0.31</v>
      </c>
      <c r="D53" s="15">
        <v>1302.6400000000001</v>
      </c>
      <c r="E53" s="11">
        <f>ROUND(B53*D53,2)</f>
        <v>436.38</v>
      </c>
      <c r="F53" s="11">
        <f>ROUND(C53*D53,2)</f>
        <v>403.82</v>
      </c>
      <c r="G53" s="9">
        <v>5.35</v>
      </c>
      <c r="H53" s="15">
        <v>0</v>
      </c>
      <c r="I53" s="11">
        <f t="shared" ref="I53:I58" si="16">ROUND(H53*1.073*1.102*1.082,2)</f>
        <v>0</v>
      </c>
      <c r="J53" s="11">
        <f>ROUND(G53*I53,2)</f>
        <v>0</v>
      </c>
      <c r="K53" s="11">
        <f>ROUND(E53+J53,2)</f>
        <v>436.38</v>
      </c>
      <c r="L53" s="11">
        <f>ROUND(F53+J53,2)</f>
        <v>403.82</v>
      </c>
      <c r="M53" s="11">
        <f t="shared" ref="M53:M54" si="17">ROUND(K53/G53,2)</f>
        <v>81.569999999999993</v>
      </c>
      <c r="N53" s="11">
        <f t="shared" ref="N53:N54" si="18">ROUND(L53/G53,2)</f>
        <v>75.48</v>
      </c>
    </row>
    <row r="54" spans="1:14" ht="30">
      <c r="A54" s="8" t="s">
        <v>41</v>
      </c>
      <c r="B54" s="10">
        <f>Норматив!N11</f>
        <v>0.191</v>
      </c>
      <c r="C54" s="10">
        <f>Норматив!O11</f>
        <v>0.17599999999999999</v>
      </c>
      <c r="D54" s="9">
        <f>D53</f>
        <v>1302.6400000000001</v>
      </c>
      <c r="E54" s="11">
        <f>ROUND(B54*D54,2)</f>
        <v>248.8</v>
      </c>
      <c r="F54" s="11">
        <f>ROUND(C54*D54,2)</f>
        <v>229.26</v>
      </c>
      <c r="G54" s="9">
        <v>3.04</v>
      </c>
      <c r="H54" s="15">
        <v>0</v>
      </c>
      <c r="I54" s="11">
        <f t="shared" si="16"/>
        <v>0</v>
      </c>
      <c r="J54" s="11">
        <f>ROUND(G54*I54,2)</f>
        <v>0</v>
      </c>
      <c r="K54" s="11">
        <f>ROUND(E54+J54,2)</f>
        <v>248.8</v>
      </c>
      <c r="L54" s="11">
        <f>ROUND(F54+J54,2)</f>
        <v>229.26</v>
      </c>
      <c r="M54" s="11">
        <f t="shared" si="17"/>
        <v>81.84</v>
      </c>
      <c r="N54" s="11">
        <f t="shared" si="18"/>
        <v>75.41</v>
      </c>
    </row>
    <row r="55" spans="1:14">
      <c r="A55" s="40" t="s">
        <v>39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</row>
    <row r="56" spans="1:14" ht="30">
      <c r="A56" s="12" t="s">
        <v>42</v>
      </c>
      <c r="B56" s="10">
        <f>Норматив!N13</f>
        <v>0.114</v>
      </c>
      <c r="C56" s="10">
        <f>Норматив!O13</f>
        <v>0.106</v>
      </c>
      <c r="D56" s="9">
        <f>D53</f>
        <v>1302.6400000000001</v>
      </c>
      <c r="E56" s="11">
        <f>ROUND(B56*D56,2)</f>
        <v>148.5</v>
      </c>
      <c r="F56" s="11">
        <f>ROUND(C56*D56,2)</f>
        <v>138.08000000000001</v>
      </c>
      <c r="G56" s="9">
        <v>1.82</v>
      </c>
      <c r="H56" s="15">
        <f>H53</f>
        <v>0</v>
      </c>
      <c r="I56" s="11">
        <f t="shared" si="16"/>
        <v>0</v>
      </c>
      <c r="J56" s="11">
        <f>ROUND(G56*I56,2)</f>
        <v>0</v>
      </c>
      <c r="K56" s="11">
        <f>ROUND(E56+J56,2)</f>
        <v>148.5</v>
      </c>
      <c r="L56" s="11">
        <f>ROUND(F56+J56,2)</f>
        <v>138.08000000000001</v>
      </c>
      <c r="M56" s="11">
        <f t="shared" ref="M56:M58" si="19">ROUND(K56/G56,2)</f>
        <v>81.59</v>
      </c>
      <c r="N56" s="11">
        <f t="shared" ref="N56:N58" si="20">ROUND(L56/G56,2)</f>
        <v>75.87</v>
      </c>
    </row>
    <row r="57" spans="1:14" ht="30">
      <c r="A57" s="13" t="s">
        <v>43</v>
      </c>
      <c r="B57" s="10">
        <f>Норматив!N14</f>
        <v>0.13300000000000001</v>
      </c>
      <c r="C57" s="10">
        <f>Норматив!O14</f>
        <v>0.123</v>
      </c>
      <c r="D57" s="9">
        <f>D53</f>
        <v>1302.6400000000001</v>
      </c>
      <c r="E57" s="11">
        <f>ROUND(B57*D57,2)</f>
        <v>173.25</v>
      </c>
      <c r="F57" s="11">
        <f>ROUND(C57*D57,2)</f>
        <v>160.22</v>
      </c>
      <c r="G57" s="9">
        <v>2.13</v>
      </c>
      <c r="H57" s="15">
        <f>H53</f>
        <v>0</v>
      </c>
      <c r="I57" s="11">
        <f t="shared" si="16"/>
        <v>0</v>
      </c>
      <c r="J57" s="11">
        <f>ROUND(G57*I57,2)</f>
        <v>0</v>
      </c>
      <c r="K57" s="11">
        <f>ROUND(E57+J57,2)</f>
        <v>173.25</v>
      </c>
      <c r="L57" s="11">
        <f>ROUND(F57+J57,2)</f>
        <v>160.22</v>
      </c>
      <c r="M57" s="11">
        <f t="shared" si="19"/>
        <v>81.34</v>
      </c>
      <c r="N57" s="11">
        <f t="shared" si="20"/>
        <v>75.22</v>
      </c>
    </row>
    <row r="58" spans="1:14" ht="78.75" customHeight="1">
      <c r="A58" s="13" t="s">
        <v>44</v>
      </c>
      <c r="B58" s="10">
        <f>Норматив!N15</f>
        <v>0.17100000000000001</v>
      </c>
      <c r="C58" s="10">
        <f>Норматив!O15</f>
        <v>0.158</v>
      </c>
      <c r="D58" s="9">
        <f>D53</f>
        <v>1302.6400000000001</v>
      </c>
      <c r="E58" s="11">
        <f>ROUND(B58*D58,2)</f>
        <v>222.75</v>
      </c>
      <c r="F58" s="11">
        <f>ROUND(C58*D58,2)</f>
        <v>205.82</v>
      </c>
      <c r="G58" s="9">
        <v>2.74</v>
      </c>
      <c r="H58" s="15">
        <f>H53</f>
        <v>0</v>
      </c>
      <c r="I58" s="11">
        <f t="shared" si="16"/>
        <v>0</v>
      </c>
      <c r="J58" s="11">
        <f>ROUND(G58*I58,2)</f>
        <v>0</v>
      </c>
      <c r="K58" s="11">
        <f>ROUND(E58+J58,2)</f>
        <v>222.75</v>
      </c>
      <c r="L58" s="11">
        <f>ROUND(F58+J58,2)</f>
        <v>205.82</v>
      </c>
      <c r="M58" s="11">
        <f t="shared" si="19"/>
        <v>81.3</v>
      </c>
      <c r="N58" s="11">
        <f t="shared" si="20"/>
        <v>75.12</v>
      </c>
    </row>
    <row r="60" spans="1:14">
      <c r="A60" s="43" t="s">
        <v>64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</row>
    <row r="61" spans="1:14">
      <c r="A61" s="40" t="s">
        <v>38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4">
      <c r="A62" s="8" t="s">
        <v>40</v>
      </c>
      <c r="B62" s="10">
        <f>Норматив!N10</f>
        <v>0.33500000000000002</v>
      </c>
      <c r="C62" s="10">
        <f>Норматив!O10</f>
        <v>0.31</v>
      </c>
      <c r="D62" s="23">
        <v>1502.67</v>
      </c>
      <c r="E62" s="11">
        <f>ROUND(B62*D62,2)</f>
        <v>503.39</v>
      </c>
      <c r="F62" s="11">
        <f>ROUND(C62*D62,2)</f>
        <v>465.83</v>
      </c>
      <c r="G62" s="9">
        <v>5.35</v>
      </c>
      <c r="H62" s="15">
        <v>12.04</v>
      </c>
      <c r="I62" s="26">
        <f>ROUND(H62*1.073*1.102*1.082*1.125*1.18,2)</f>
        <v>20.45</v>
      </c>
      <c r="J62" s="11">
        <f>ROUND(G62*I62,2)</f>
        <v>109.41</v>
      </c>
      <c r="K62" s="11">
        <f>ROUND(E62+J62,2)</f>
        <v>612.79999999999995</v>
      </c>
      <c r="L62" s="11">
        <f>ROUND(F62+J62,2)</f>
        <v>575.24</v>
      </c>
      <c r="M62" s="11">
        <f t="shared" ref="M62:M63" si="21">ROUND(K62/G62,2)</f>
        <v>114.54</v>
      </c>
      <c r="N62" s="11">
        <f t="shared" ref="N62:N63" si="22">ROUND(L62/G62,2)</f>
        <v>107.52</v>
      </c>
    </row>
    <row r="63" spans="1:14" ht="30">
      <c r="A63" s="8" t="s">
        <v>41</v>
      </c>
      <c r="B63" s="10">
        <f>Норматив!N11</f>
        <v>0.191</v>
      </c>
      <c r="C63" s="10">
        <f>Норматив!O11</f>
        <v>0.17599999999999999</v>
      </c>
      <c r="D63" s="9">
        <f>D62</f>
        <v>1502.67</v>
      </c>
      <c r="E63" s="11">
        <f>ROUND(B63*D63,2)</f>
        <v>287.01</v>
      </c>
      <c r="F63" s="11">
        <f>ROUND(C63*D63,2)</f>
        <v>264.47000000000003</v>
      </c>
      <c r="G63" s="9">
        <v>3.04</v>
      </c>
      <c r="H63" s="15">
        <v>12.04</v>
      </c>
      <c r="I63" s="11">
        <f>I62</f>
        <v>20.45</v>
      </c>
      <c r="J63" s="11">
        <f>ROUND(G63*I63,2)</f>
        <v>62.17</v>
      </c>
      <c r="K63" s="11">
        <f>ROUND(E63+J63,2)</f>
        <v>349.18</v>
      </c>
      <c r="L63" s="11">
        <f>ROUND(F63+J63,2)</f>
        <v>326.64</v>
      </c>
      <c r="M63" s="11">
        <f t="shared" si="21"/>
        <v>114.86</v>
      </c>
      <c r="N63" s="11">
        <f t="shared" si="22"/>
        <v>107.45</v>
      </c>
    </row>
    <row r="64" spans="1:14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</row>
    <row r="65" spans="1:14" ht="30">
      <c r="A65" s="12" t="s">
        <v>42</v>
      </c>
      <c r="B65" s="10">
        <f>Норматив!N13</f>
        <v>0.114</v>
      </c>
      <c r="C65" s="10">
        <f>Норматив!O13</f>
        <v>0.106</v>
      </c>
      <c r="D65" s="9">
        <f>D62</f>
        <v>1502.67</v>
      </c>
      <c r="E65" s="11">
        <f>ROUND(B65*D65,2)</f>
        <v>171.3</v>
      </c>
      <c r="F65" s="11">
        <f>ROUND(C65*D65,2)</f>
        <v>159.28</v>
      </c>
      <c r="G65" s="9">
        <v>1.82</v>
      </c>
      <c r="H65" s="15">
        <f>H62</f>
        <v>12.04</v>
      </c>
      <c r="I65" s="11">
        <f>I62</f>
        <v>20.45</v>
      </c>
      <c r="J65" s="11">
        <f>ROUND(G65*I65,2)</f>
        <v>37.22</v>
      </c>
      <c r="K65" s="11">
        <f>ROUND(E65+J65,2)</f>
        <v>208.52</v>
      </c>
      <c r="L65" s="11">
        <f>ROUND(F65+J65,2)</f>
        <v>196.5</v>
      </c>
      <c r="M65" s="11">
        <f t="shared" ref="M65:M67" si="23">ROUND(K65/G65,2)</f>
        <v>114.57</v>
      </c>
      <c r="N65" s="11">
        <f t="shared" ref="N65:N67" si="24">ROUND(L65/G65,2)</f>
        <v>107.97</v>
      </c>
    </row>
    <row r="66" spans="1:14" ht="30">
      <c r="A66" s="13" t="s">
        <v>43</v>
      </c>
      <c r="B66" s="10">
        <f>Норматив!N14</f>
        <v>0.13300000000000001</v>
      </c>
      <c r="C66" s="10">
        <f>Норматив!O14</f>
        <v>0.123</v>
      </c>
      <c r="D66" s="9">
        <f>D62</f>
        <v>1502.67</v>
      </c>
      <c r="E66" s="11">
        <f>ROUND(B66*D66,2)</f>
        <v>199.86</v>
      </c>
      <c r="F66" s="11">
        <f>ROUND(C66*D66,2)</f>
        <v>184.83</v>
      </c>
      <c r="G66" s="9">
        <v>2.13</v>
      </c>
      <c r="H66" s="15">
        <f>H62</f>
        <v>12.04</v>
      </c>
      <c r="I66" s="11">
        <f>I62</f>
        <v>20.45</v>
      </c>
      <c r="J66" s="11">
        <f>ROUND(G66*I66,2)</f>
        <v>43.56</v>
      </c>
      <c r="K66" s="11">
        <f>ROUND(E66+J66,2)</f>
        <v>243.42</v>
      </c>
      <c r="L66" s="11">
        <f>ROUND(F66+J66,2)</f>
        <v>228.39</v>
      </c>
      <c r="M66" s="11">
        <f t="shared" si="23"/>
        <v>114.28</v>
      </c>
      <c r="N66" s="11">
        <f t="shared" si="24"/>
        <v>107.23</v>
      </c>
    </row>
    <row r="67" spans="1:14" ht="80.25" customHeight="1">
      <c r="A67" s="13" t="s">
        <v>44</v>
      </c>
      <c r="B67" s="10">
        <f>Норматив!N15</f>
        <v>0.17100000000000001</v>
      </c>
      <c r="C67" s="10">
        <f>Норматив!O15</f>
        <v>0.158</v>
      </c>
      <c r="D67" s="9">
        <f>D62</f>
        <v>1502.67</v>
      </c>
      <c r="E67" s="11">
        <f>ROUND(B67*D67,2)</f>
        <v>256.95999999999998</v>
      </c>
      <c r="F67" s="11">
        <f>ROUND(C67*D67,2)</f>
        <v>237.42</v>
      </c>
      <c r="G67" s="9">
        <v>2.74</v>
      </c>
      <c r="H67" s="15">
        <f>H62</f>
        <v>12.04</v>
      </c>
      <c r="I67" s="11">
        <f>I62</f>
        <v>20.45</v>
      </c>
      <c r="J67" s="11">
        <f>ROUND(G67*I67,2)</f>
        <v>56.03</v>
      </c>
      <c r="K67" s="11">
        <f>ROUND(E67+J67,2)</f>
        <v>312.99</v>
      </c>
      <c r="L67" s="11">
        <f>ROUND(F67+J67,2)</f>
        <v>293.45</v>
      </c>
      <c r="M67" s="11">
        <f t="shared" si="23"/>
        <v>114.23</v>
      </c>
      <c r="N67" s="11">
        <f t="shared" si="24"/>
        <v>107.1</v>
      </c>
    </row>
    <row r="69" spans="1:14">
      <c r="A69" s="43" t="s">
        <v>56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</row>
    <row r="70" spans="1:14">
      <c r="A70" s="40" t="s">
        <v>38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2"/>
    </row>
    <row r="71" spans="1:14">
      <c r="A71" s="8" t="s">
        <v>40</v>
      </c>
      <c r="B71" s="10">
        <f>Норматив!N10</f>
        <v>0.33500000000000002</v>
      </c>
      <c r="C71" s="10">
        <f>Норматив!O10</f>
        <v>0.31</v>
      </c>
      <c r="D71" s="23">
        <v>2149.4499999999998</v>
      </c>
      <c r="E71" s="11">
        <f>ROUND(B71*D71,2)</f>
        <v>720.07</v>
      </c>
      <c r="F71" s="11">
        <f>ROUND(C71*D71,2)</f>
        <v>666.33</v>
      </c>
      <c r="G71" s="9">
        <v>5.35</v>
      </c>
      <c r="H71" s="15">
        <v>0</v>
      </c>
      <c r="I71" s="11">
        <f t="shared" ref="I71:I76" si="25">ROUND(H71*1.073*1.102*1.082,2)</f>
        <v>0</v>
      </c>
      <c r="J71" s="11">
        <f>ROUND(G71*I71,2)</f>
        <v>0</v>
      </c>
      <c r="K71" s="11">
        <f>ROUND(E71+J71,2)</f>
        <v>720.07</v>
      </c>
      <c r="L71" s="11">
        <f>ROUND(F71+J71,2)</f>
        <v>666.33</v>
      </c>
      <c r="M71" s="11">
        <f t="shared" ref="M71:M72" si="26">ROUND(K71/G71,2)</f>
        <v>134.59</v>
      </c>
      <c r="N71" s="11">
        <f t="shared" ref="N71:N72" si="27">ROUND(L71/G71,2)</f>
        <v>124.55</v>
      </c>
    </row>
    <row r="72" spans="1:14" ht="30">
      <c r="A72" s="8" t="s">
        <v>41</v>
      </c>
      <c r="B72" s="10">
        <f>Норматив!N11</f>
        <v>0.191</v>
      </c>
      <c r="C72" s="10">
        <f>Норматив!O11</f>
        <v>0.17599999999999999</v>
      </c>
      <c r="D72" s="9">
        <f>D71</f>
        <v>2149.4499999999998</v>
      </c>
      <c r="E72" s="11">
        <f>ROUND(B72*D72,2)</f>
        <v>410.54</v>
      </c>
      <c r="F72" s="11">
        <f>ROUND(C72*D72,2)</f>
        <v>378.3</v>
      </c>
      <c r="G72" s="9">
        <v>3.04</v>
      </c>
      <c r="H72" s="15">
        <v>0</v>
      </c>
      <c r="I72" s="11">
        <f t="shared" si="25"/>
        <v>0</v>
      </c>
      <c r="J72" s="11">
        <f>ROUND(G72*I72,2)</f>
        <v>0</v>
      </c>
      <c r="K72" s="11">
        <f>ROUND(E72+J72,2)</f>
        <v>410.54</v>
      </c>
      <c r="L72" s="11">
        <f>ROUND(F72+J72,2)</f>
        <v>378.3</v>
      </c>
      <c r="M72" s="11">
        <f t="shared" si="26"/>
        <v>135.05000000000001</v>
      </c>
      <c r="N72" s="11">
        <f t="shared" si="27"/>
        <v>124.44</v>
      </c>
    </row>
    <row r="73" spans="1:14">
      <c r="A73" s="40" t="s">
        <v>39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14" ht="30">
      <c r="A74" s="12" t="s">
        <v>42</v>
      </c>
      <c r="B74" s="10">
        <f>Норматив!N13</f>
        <v>0.114</v>
      </c>
      <c r="C74" s="10">
        <f>Норматив!O13</f>
        <v>0.106</v>
      </c>
      <c r="D74" s="9">
        <f>D71</f>
        <v>2149.4499999999998</v>
      </c>
      <c r="E74" s="11">
        <f>ROUND(B74*D74,2)</f>
        <v>245.04</v>
      </c>
      <c r="F74" s="11">
        <f>ROUND(C74*D74,2)</f>
        <v>227.84</v>
      </c>
      <c r="G74" s="9">
        <v>1.82</v>
      </c>
      <c r="H74" s="15">
        <f>H71</f>
        <v>0</v>
      </c>
      <c r="I74" s="11">
        <f t="shared" si="25"/>
        <v>0</v>
      </c>
      <c r="J74" s="11">
        <f>ROUND(G74*I74,2)</f>
        <v>0</v>
      </c>
      <c r="K74" s="11">
        <f>ROUND(E74+J74,2)</f>
        <v>245.04</v>
      </c>
      <c r="L74" s="11">
        <f>ROUND(F74+J74,2)</f>
        <v>227.84</v>
      </c>
      <c r="M74" s="11">
        <f t="shared" ref="M74:M76" si="28">ROUND(K74/G74,2)</f>
        <v>134.63999999999999</v>
      </c>
      <c r="N74" s="11">
        <f t="shared" ref="N74:N76" si="29">ROUND(L74/G74,2)</f>
        <v>125.19</v>
      </c>
    </row>
    <row r="75" spans="1:14" ht="30">
      <c r="A75" s="13" t="s">
        <v>43</v>
      </c>
      <c r="B75" s="10">
        <f>Норматив!N14</f>
        <v>0.13300000000000001</v>
      </c>
      <c r="C75" s="10">
        <f>Норматив!O14</f>
        <v>0.123</v>
      </c>
      <c r="D75" s="9">
        <f>D71</f>
        <v>2149.4499999999998</v>
      </c>
      <c r="E75" s="11">
        <f>ROUND(B75*D75,2)</f>
        <v>285.88</v>
      </c>
      <c r="F75" s="11">
        <f>ROUND(C75*D75,2)</f>
        <v>264.38</v>
      </c>
      <c r="G75" s="9">
        <v>2.13</v>
      </c>
      <c r="H75" s="15">
        <f>H71</f>
        <v>0</v>
      </c>
      <c r="I75" s="11">
        <f t="shared" si="25"/>
        <v>0</v>
      </c>
      <c r="J75" s="11">
        <f>ROUND(G75*I75,2)</f>
        <v>0</v>
      </c>
      <c r="K75" s="11">
        <f>ROUND(E75+J75,2)</f>
        <v>285.88</v>
      </c>
      <c r="L75" s="11">
        <f>ROUND(F75+J75,2)</f>
        <v>264.38</v>
      </c>
      <c r="M75" s="11">
        <f t="shared" si="28"/>
        <v>134.22</v>
      </c>
      <c r="N75" s="11">
        <f t="shared" si="29"/>
        <v>124.12</v>
      </c>
    </row>
    <row r="76" spans="1:14" ht="78" customHeight="1">
      <c r="A76" s="13" t="s">
        <v>44</v>
      </c>
      <c r="B76" s="10">
        <f>Норматив!N15</f>
        <v>0.17100000000000001</v>
      </c>
      <c r="C76" s="10">
        <f>Норматив!O15</f>
        <v>0.158</v>
      </c>
      <c r="D76" s="9">
        <f>D71</f>
        <v>2149.4499999999998</v>
      </c>
      <c r="E76" s="11">
        <f>ROUND(B76*D76,2)</f>
        <v>367.56</v>
      </c>
      <c r="F76" s="11">
        <f>ROUND(C76*D76,2)</f>
        <v>339.61</v>
      </c>
      <c r="G76" s="9">
        <v>2.74</v>
      </c>
      <c r="H76" s="15">
        <f>H71</f>
        <v>0</v>
      </c>
      <c r="I76" s="11">
        <f t="shared" si="25"/>
        <v>0</v>
      </c>
      <c r="J76" s="11">
        <f>ROUND(G76*I76,2)</f>
        <v>0</v>
      </c>
      <c r="K76" s="11">
        <f>ROUND(E76+J76,2)</f>
        <v>367.56</v>
      </c>
      <c r="L76" s="11">
        <f>ROUND(F76+J76,2)</f>
        <v>339.61</v>
      </c>
      <c r="M76" s="11">
        <f t="shared" si="28"/>
        <v>134.15</v>
      </c>
      <c r="N76" s="11">
        <f t="shared" si="29"/>
        <v>123.95</v>
      </c>
    </row>
    <row r="77" spans="1:14" ht="23.25" customHeight="1">
      <c r="A77" s="43" t="s">
        <v>66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</row>
    <row r="78" spans="1:14" ht="23.25" customHeight="1">
      <c r="A78" s="40" t="s">
        <v>38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2"/>
    </row>
    <row r="79" spans="1:14" ht="23.25" customHeight="1">
      <c r="A79" s="8" t="s">
        <v>40</v>
      </c>
      <c r="B79" s="10">
        <f>Норматив!N10</f>
        <v>0.33500000000000002</v>
      </c>
      <c r="C79" s="10">
        <f>Норматив!O10</f>
        <v>0.31</v>
      </c>
      <c r="D79" s="15">
        <v>4881.92</v>
      </c>
      <c r="E79" s="11">
        <f>ROUND(B79*D79,2)</f>
        <v>1635.44</v>
      </c>
      <c r="F79" s="11">
        <f>ROUND(C79*D79,2)</f>
        <v>1513.4</v>
      </c>
      <c r="G79" s="9">
        <v>5.35</v>
      </c>
      <c r="H79" s="15">
        <v>0</v>
      </c>
      <c r="I79" s="11">
        <f t="shared" ref="I79:I80" si="30">ROUND(H79*1.073*1.102*1.082,2)</f>
        <v>0</v>
      </c>
      <c r="J79" s="11">
        <f>ROUND(G79*I79,2)</f>
        <v>0</v>
      </c>
      <c r="K79" s="11">
        <f>ROUND(E79+J79,2)</f>
        <v>1635.44</v>
      </c>
      <c r="L79" s="11">
        <f>ROUND(F79+J79,2)</f>
        <v>1513.4</v>
      </c>
      <c r="M79" s="11">
        <f t="shared" ref="M79:M80" si="31">ROUND(K79/G79,2)</f>
        <v>305.69</v>
      </c>
      <c r="N79" s="11">
        <f t="shared" ref="N79:N80" si="32">ROUND(L79/G79,2)</f>
        <v>282.88</v>
      </c>
    </row>
    <row r="80" spans="1:14" ht="30.75" customHeight="1">
      <c r="A80" s="8" t="s">
        <v>41</v>
      </c>
      <c r="B80" s="10">
        <f>Норматив!N11</f>
        <v>0.191</v>
      </c>
      <c r="C80" s="10">
        <f>Норматив!O11</f>
        <v>0.17599999999999999</v>
      </c>
      <c r="D80" s="9">
        <f>D79</f>
        <v>4881.92</v>
      </c>
      <c r="E80" s="11">
        <f>ROUND(B80*D80,2)</f>
        <v>932.45</v>
      </c>
      <c r="F80" s="11">
        <f>ROUND(C80*D80,2)</f>
        <v>859.22</v>
      </c>
      <c r="G80" s="9">
        <v>3.04</v>
      </c>
      <c r="H80" s="15">
        <v>0</v>
      </c>
      <c r="I80" s="11">
        <f t="shared" si="30"/>
        <v>0</v>
      </c>
      <c r="J80" s="11">
        <f>ROUND(G80*I80,2)</f>
        <v>0</v>
      </c>
      <c r="K80" s="11">
        <f>ROUND(E80+J80,2)</f>
        <v>932.45</v>
      </c>
      <c r="L80" s="11">
        <f>ROUND(F80+J80,2)</f>
        <v>859.22</v>
      </c>
      <c r="M80" s="11">
        <f t="shared" si="31"/>
        <v>306.73</v>
      </c>
      <c r="N80" s="11">
        <f t="shared" si="32"/>
        <v>282.64</v>
      </c>
    </row>
    <row r="81" spans="1:14" ht="30.75" customHeight="1">
      <c r="A81" s="43" t="s">
        <v>67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</row>
    <row r="82" spans="1:14" ht="30.75" customHeight="1">
      <c r="A82" s="40" t="s">
        <v>38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2"/>
    </row>
    <row r="83" spans="1:14" ht="30.75" customHeight="1">
      <c r="A83" s="8" t="s">
        <v>40</v>
      </c>
      <c r="B83" s="10">
        <f>Норматив!N10</f>
        <v>0.33500000000000002</v>
      </c>
      <c r="C83" s="10">
        <f>Норматив!O10</f>
        <v>0.31</v>
      </c>
      <c r="D83" s="15">
        <v>3124.1</v>
      </c>
      <c r="E83" s="11">
        <f>ROUND(B83*D83,2)</f>
        <v>1046.57</v>
      </c>
      <c r="F83" s="11">
        <f>ROUND(C83*D83,2)</f>
        <v>968.47</v>
      </c>
      <c r="G83" s="9">
        <v>5.35</v>
      </c>
      <c r="H83" s="15">
        <v>0</v>
      </c>
      <c r="I83" s="11">
        <f t="shared" ref="I83:I84" si="33">ROUND(H83*1.073*1.102*1.082,2)</f>
        <v>0</v>
      </c>
      <c r="J83" s="11">
        <f>ROUND(G83*I83,2)</f>
        <v>0</v>
      </c>
      <c r="K83" s="11">
        <f>ROUND(E83+J83,2)</f>
        <v>1046.57</v>
      </c>
      <c r="L83" s="11">
        <f>ROUND(F83+J83,2)</f>
        <v>968.47</v>
      </c>
      <c r="M83" s="11">
        <f t="shared" ref="M83:M84" si="34">ROUND(K83/G83,2)</f>
        <v>195.62</v>
      </c>
      <c r="N83" s="11">
        <f t="shared" ref="N83:N84" si="35">ROUND(L83/G83,2)</f>
        <v>181.02</v>
      </c>
    </row>
    <row r="84" spans="1:14" ht="30.75" customHeight="1">
      <c r="A84" s="8" t="s">
        <v>41</v>
      </c>
      <c r="B84" s="10">
        <f>Норматив!N11</f>
        <v>0.191</v>
      </c>
      <c r="C84" s="10">
        <f>Норматив!O11</f>
        <v>0.17599999999999999</v>
      </c>
      <c r="D84" s="9">
        <f>D83</f>
        <v>3124.1</v>
      </c>
      <c r="E84" s="11">
        <f>ROUND(B84*D84,2)</f>
        <v>596.70000000000005</v>
      </c>
      <c r="F84" s="11">
        <f>ROUND(C84*D84,2)</f>
        <v>549.84</v>
      </c>
      <c r="G84" s="9">
        <v>3.04</v>
      </c>
      <c r="H84" s="15">
        <v>0</v>
      </c>
      <c r="I84" s="11">
        <f t="shared" si="33"/>
        <v>0</v>
      </c>
      <c r="J84" s="11">
        <f>ROUND(G84*I84,2)</f>
        <v>0</v>
      </c>
      <c r="K84" s="11">
        <f>ROUND(E84+J84,2)</f>
        <v>596.70000000000005</v>
      </c>
      <c r="L84" s="11">
        <f>ROUND(F84+J84,2)</f>
        <v>549.84</v>
      </c>
      <c r="M84" s="11">
        <f t="shared" si="34"/>
        <v>196.28</v>
      </c>
      <c r="N84" s="11">
        <f t="shared" si="35"/>
        <v>180.87</v>
      </c>
    </row>
    <row r="85" spans="1:14" ht="30.75" customHeight="1">
      <c r="A85" s="22"/>
      <c r="B85" s="18"/>
      <c r="C85" s="18"/>
      <c r="D85" s="17"/>
      <c r="E85" s="19"/>
      <c r="F85" s="19"/>
      <c r="G85" s="17"/>
      <c r="H85" s="20"/>
      <c r="I85" s="19"/>
      <c r="J85" s="19"/>
      <c r="K85" s="19"/>
      <c r="L85" s="19"/>
      <c r="M85" s="19"/>
      <c r="N85" s="19"/>
    </row>
    <row r="86" spans="1:14" ht="30.75" customHeight="1">
      <c r="A86" s="22"/>
      <c r="B86" s="18"/>
      <c r="C86" s="18"/>
      <c r="D86" s="17"/>
      <c r="E86" s="19"/>
      <c r="F86" s="19"/>
      <c r="G86" s="17"/>
      <c r="H86" s="20"/>
      <c r="I86" s="19"/>
      <c r="J86" s="19"/>
      <c r="K86" s="19"/>
      <c r="L86" s="19"/>
      <c r="M86" s="19"/>
      <c r="N86" s="19"/>
    </row>
    <row r="87" spans="1:14" ht="23.25" customHeight="1">
      <c r="A87" s="16"/>
      <c r="B87" s="18"/>
      <c r="C87" s="18"/>
      <c r="D87" s="17"/>
      <c r="E87" s="19"/>
      <c r="F87" s="19"/>
      <c r="G87" s="17"/>
      <c r="H87" s="20"/>
      <c r="I87" s="19"/>
      <c r="J87" s="19"/>
      <c r="K87" s="19"/>
      <c r="L87" s="19"/>
      <c r="M87" s="19"/>
      <c r="N87" s="19"/>
    </row>
    <row r="88" spans="1:14" ht="23.25" customHeight="1">
      <c r="A88" s="16"/>
      <c r="B88" s="18"/>
      <c r="C88" s="18"/>
      <c r="D88" s="17"/>
      <c r="E88" s="19"/>
      <c r="F88" s="19"/>
      <c r="G88" s="17"/>
      <c r="H88" s="20"/>
      <c r="I88" s="19"/>
      <c r="J88" s="19"/>
      <c r="K88" s="19"/>
      <c r="L88" s="19"/>
      <c r="M88" s="19"/>
      <c r="N88" s="19"/>
    </row>
    <row r="89" spans="1:14" ht="23.25" customHeight="1">
      <c r="A89" s="16"/>
      <c r="B89" s="18"/>
      <c r="C89" s="18"/>
      <c r="D89" s="17"/>
      <c r="E89" s="19"/>
      <c r="F89" s="19"/>
      <c r="G89" s="17"/>
      <c r="H89" s="20"/>
      <c r="I89" s="19"/>
      <c r="J89" s="19"/>
      <c r="K89" s="19"/>
      <c r="L89" s="19"/>
      <c r="M89" s="19"/>
      <c r="N89" s="19"/>
    </row>
    <row r="90" spans="1:14" ht="20.25" customHeight="1">
      <c r="A90" s="16" t="s">
        <v>57</v>
      </c>
      <c r="B90" s="17" t="s">
        <v>58</v>
      </c>
      <c r="C90" s="18"/>
      <c r="D90" s="17"/>
      <c r="E90" s="19"/>
      <c r="F90" s="19"/>
      <c r="G90" s="17"/>
      <c r="H90" s="20"/>
      <c r="I90" s="19"/>
      <c r="J90" s="19"/>
      <c r="K90" s="19"/>
      <c r="L90" s="19"/>
      <c r="M90" s="19"/>
      <c r="N90" s="19"/>
    </row>
    <row r="91" spans="1:14">
      <c r="A91" s="14" t="s">
        <v>59</v>
      </c>
    </row>
    <row r="92" spans="1:14">
      <c r="A92" s="14" t="s">
        <v>60</v>
      </c>
    </row>
  </sheetData>
  <mergeCells count="38">
    <mergeCell ref="A1:N1"/>
    <mergeCell ref="A3:A4"/>
    <mergeCell ref="B3:C3"/>
    <mergeCell ref="D3:D4"/>
    <mergeCell ref="E3:F3"/>
    <mergeCell ref="G3:G4"/>
    <mergeCell ref="H3:I3"/>
    <mergeCell ref="J3:J4"/>
    <mergeCell ref="K3:L3"/>
    <mergeCell ref="M3:N3"/>
    <mergeCell ref="A37:N37"/>
    <mergeCell ref="A6:N6"/>
    <mergeCell ref="A7:N7"/>
    <mergeCell ref="A10:N10"/>
    <mergeCell ref="A15:N15"/>
    <mergeCell ref="A16:N16"/>
    <mergeCell ref="A19:N19"/>
    <mergeCell ref="A24:N24"/>
    <mergeCell ref="A25:N25"/>
    <mergeCell ref="A28:N28"/>
    <mergeCell ref="A33:N33"/>
    <mergeCell ref="A34:N34"/>
    <mergeCell ref="A42:N42"/>
    <mergeCell ref="A43:N43"/>
    <mergeCell ref="A46:N46"/>
    <mergeCell ref="A51:N51"/>
    <mergeCell ref="A52:N52"/>
    <mergeCell ref="A55:N55"/>
    <mergeCell ref="A60:N60"/>
    <mergeCell ref="A61:N61"/>
    <mergeCell ref="A64:N64"/>
    <mergeCell ref="A82:N82"/>
    <mergeCell ref="A69:N69"/>
    <mergeCell ref="A70:N70"/>
    <mergeCell ref="A73:N73"/>
    <mergeCell ref="A77:N77"/>
    <mergeCell ref="A78:N78"/>
    <mergeCell ref="A81:N8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92"/>
  <sheetViews>
    <sheetView topLeftCell="C76" workbookViewId="0">
      <selection activeCell="M79" sqref="M79"/>
    </sheetView>
  </sheetViews>
  <sheetFormatPr defaultRowHeight="15"/>
  <cols>
    <col min="1" max="1" width="21" style="14" customWidth="1"/>
    <col min="2" max="2" width="7.7109375" style="14" customWidth="1"/>
    <col min="3" max="3" width="8.28515625" style="14" customWidth="1"/>
    <col min="4" max="4" width="9.7109375" style="14" customWidth="1"/>
    <col min="5" max="5" width="8.7109375" style="14" customWidth="1"/>
    <col min="6" max="6" width="9.28515625" style="14" customWidth="1"/>
    <col min="7" max="7" width="10" style="14" customWidth="1"/>
    <col min="8" max="8" width="7.7109375" style="14" customWidth="1"/>
    <col min="9" max="9" width="8" style="14" customWidth="1"/>
    <col min="10" max="10" width="8.28515625" style="14" customWidth="1"/>
    <col min="11" max="11" width="9.42578125" style="14" customWidth="1"/>
    <col min="12" max="12" width="9.85546875" style="14" customWidth="1"/>
    <col min="13" max="13" width="10.7109375" style="14" customWidth="1"/>
    <col min="14" max="14" width="10.42578125" style="14" customWidth="1"/>
    <col min="15" max="16384" width="9.140625" style="14"/>
  </cols>
  <sheetData>
    <row r="1" spans="1:14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3" spans="1:14" ht="75" customHeight="1">
      <c r="A3" s="46" t="s">
        <v>25</v>
      </c>
      <c r="B3" s="46" t="s">
        <v>26</v>
      </c>
      <c r="C3" s="46"/>
      <c r="D3" s="47" t="s">
        <v>68</v>
      </c>
      <c r="E3" s="46" t="s">
        <v>32</v>
      </c>
      <c r="F3" s="46"/>
      <c r="G3" s="49" t="s">
        <v>28</v>
      </c>
      <c r="H3" s="51" t="s">
        <v>69</v>
      </c>
      <c r="I3" s="52"/>
      <c r="J3" s="49" t="s">
        <v>31</v>
      </c>
      <c r="K3" s="51" t="s">
        <v>30</v>
      </c>
      <c r="L3" s="52"/>
      <c r="M3" s="46" t="s">
        <v>63</v>
      </c>
      <c r="N3" s="46"/>
    </row>
    <row r="4" spans="1:14" ht="72.75" customHeight="1">
      <c r="A4" s="46"/>
      <c r="B4" s="24" t="s">
        <v>10</v>
      </c>
      <c r="C4" s="24" t="s">
        <v>11</v>
      </c>
      <c r="D4" s="48"/>
      <c r="E4" s="24" t="s">
        <v>10</v>
      </c>
      <c r="F4" s="24" t="s">
        <v>11</v>
      </c>
      <c r="G4" s="50"/>
      <c r="H4" s="24" t="s">
        <v>29</v>
      </c>
      <c r="I4" s="25" t="s">
        <v>70</v>
      </c>
      <c r="J4" s="50"/>
      <c r="K4" s="24" t="s">
        <v>10</v>
      </c>
      <c r="L4" s="24" t="s">
        <v>11</v>
      </c>
      <c r="M4" s="24" t="s">
        <v>10</v>
      </c>
      <c r="N4" s="24" t="s">
        <v>11</v>
      </c>
    </row>
    <row r="5" spans="1:14" ht="90" customHeight="1">
      <c r="A5" s="24" t="s">
        <v>18</v>
      </c>
      <c r="B5" s="24">
        <v>1</v>
      </c>
      <c r="C5" s="24">
        <v>2</v>
      </c>
      <c r="D5" s="24">
        <v>3</v>
      </c>
      <c r="E5" s="24" t="s">
        <v>47</v>
      </c>
      <c r="F5" s="24" t="s">
        <v>48</v>
      </c>
      <c r="G5" s="24">
        <v>6</v>
      </c>
      <c r="H5" s="24">
        <v>7</v>
      </c>
      <c r="I5" s="24" t="s">
        <v>65</v>
      </c>
      <c r="J5" s="24" t="s">
        <v>49</v>
      </c>
      <c r="K5" s="24" t="s">
        <v>45</v>
      </c>
      <c r="L5" s="24" t="s">
        <v>46</v>
      </c>
      <c r="M5" s="24" t="s">
        <v>61</v>
      </c>
      <c r="N5" s="24" t="s">
        <v>62</v>
      </c>
    </row>
    <row r="6" spans="1:14" ht="15.75" customHeight="1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ht="18.75" customHeight="1">
      <c r="A7" s="40" t="s">
        <v>38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2"/>
    </row>
    <row r="8" spans="1:14" ht="33.75" customHeight="1">
      <c r="A8" s="8" t="s">
        <v>40</v>
      </c>
      <c r="B8" s="10">
        <f>Норматив!N10</f>
        <v>0.33500000000000002</v>
      </c>
      <c r="C8" s="10">
        <f>Норматив!O10</f>
        <v>0.31</v>
      </c>
      <c r="D8" s="9">
        <v>1081.8399999999999</v>
      </c>
      <c r="E8" s="11">
        <f>ROUND(B8*D8,2)</f>
        <v>362.42</v>
      </c>
      <c r="F8" s="11">
        <f>ROUND(C8*D8,2)</f>
        <v>335.37</v>
      </c>
      <c r="G8" s="9">
        <v>5.35</v>
      </c>
      <c r="H8" s="9"/>
      <c r="I8" s="11">
        <f>ROUND(3.22*1.18,2)</f>
        <v>3.8</v>
      </c>
      <c r="J8" s="11">
        <f>ROUND(G8*I8,2)</f>
        <v>20.329999999999998</v>
      </c>
      <c r="K8" s="11">
        <f>ROUND(E8+J8,2)</f>
        <v>382.75</v>
      </c>
      <c r="L8" s="11">
        <f>ROUND(F8+J8,2)</f>
        <v>355.7</v>
      </c>
      <c r="M8" s="11">
        <f>ROUND(K8/G8,2)</f>
        <v>71.540000000000006</v>
      </c>
      <c r="N8" s="11">
        <f>ROUND(L8/G8,2)</f>
        <v>66.489999999999995</v>
      </c>
    </row>
    <row r="9" spans="1:14" ht="30.75" customHeight="1">
      <c r="A9" s="8" t="s">
        <v>41</v>
      </c>
      <c r="B9" s="10">
        <f>Норматив!N11</f>
        <v>0.191</v>
      </c>
      <c r="C9" s="10">
        <f>Норматив!O11</f>
        <v>0.17599999999999999</v>
      </c>
      <c r="D9" s="9">
        <f>D8</f>
        <v>1081.8399999999999</v>
      </c>
      <c r="E9" s="11">
        <f>ROUND(B9*D9,2)</f>
        <v>206.63</v>
      </c>
      <c r="F9" s="11">
        <f>ROUND(C9*D9,2)</f>
        <v>190.4</v>
      </c>
      <c r="G9" s="9">
        <v>3.04</v>
      </c>
      <c r="H9" s="9">
        <f>H8</f>
        <v>0</v>
      </c>
      <c r="I9" s="11">
        <f>I8</f>
        <v>3.8</v>
      </c>
      <c r="J9" s="11">
        <f>ROUND(G9*I9,2)</f>
        <v>11.55</v>
      </c>
      <c r="K9" s="11">
        <f>ROUND(E9+J9,2)</f>
        <v>218.18</v>
      </c>
      <c r="L9" s="11">
        <f>ROUND(F9+J9,2)</f>
        <v>201.95</v>
      </c>
      <c r="M9" s="11">
        <f>ROUND(K9/G9,2)</f>
        <v>71.77</v>
      </c>
      <c r="N9" s="11">
        <f>ROUND(L9/G9,2)</f>
        <v>66.430000000000007</v>
      </c>
    </row>
    <row r="10" spans="1:14" ht="15.75" customHeight="1">
      <c r="A10" s="40" t="s">
        <v>39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1:14" ht="35.25" customHeight="1">
      <c r="A11" s="12" t="s">
        <v>42</v>
      </c>
      <c r="B11" s="10">
        <f>Норматив!N13</f>
        <v>0.114</v>
      </c>
      <c r="C11" s="10">
        <f>Норматив!O13</f>
        <v>0.106</v>
      </c>
      <c r="D11" s="9">
        <f>D8</f>
        <v>1081.8399999999999</v>
      </c>
      <c r="E11" s="11">
        <f>ROUND(B11*D11,2)</f>
        <v>123.33</v>
      </c>
      <c r="F11" s="11">
        <f>ROUND(C11*D11,2)</f>
        <v>114.68</v>
      </c>
      <c r="G11" s="9">
        <v>1.82</v>
      </c>
      <c r="H11" s="9">
        <f>H8</f>
        <v>0</v>
      </c>
      <c r="I11" s="11">
        <f>I8</f>
        <v>3.8</v>
      </c>
      <c r="J11" s="11">
        <f>ROUND(G11*I11,2)</f>
        <v>6.92</v>
      </c>
      <c r="K11" s="11">
        <f>ROUND(E11+J11,2)</f>
        <v>130.25</v>
      </c>
      <c r="L11" s="11">
        <f>ROUND(F11+J11,2)</f>
        <v>121.6</v>
      </c>
      <c r="M11" s="11">
        <f>ROUND(K11/G11,2)</f>
        <v>71.569999999999993</v>
      </c>
      <c r="N11" s="11">
        <f>ROUND(L11/G11,2)</f>
        <v>66.81</v>
      </c>
    </row>
    <row r="12" spans="1:14" ht="37.5" customHeight="1">
      <c r="A12" s="13" t="s">
        <v>43</v>
      </c>
      <c r="B12" s="10">
        <f>Норматив!N14</f>
        <v>0.13300000000000001</v>
      </c>
      <c r="C12" s="10">
        <f>Норматив!O14</f>
        <v>0.123</v>
      </c>
      <c r="D12" s="9">
        <f>D8</f>
        <v>1081.8399999999999</v>
      </c>
      <c r="E12" s="11">
        <f>ROUND(B12*D12,2)</f>
        <v>143.88</v>
      </c>
      <c r="F12" s="11">
        <f>ROUND(C12*D12,2)</f>
        <v>133.07</v>
      </c>
      <c r="G12" s="9">
        <v>2.13</v>
      </c>
      <c r="H12" s="9">
        <f>H8</f>
        <v>0</v>
      </c>
      <c r="I12" s="11">
        <f>I8</f>
        <v>3.8</v>
      </c>
      <c r="J12" s="11">
        <f>ROUND(G12*I12,2)</f>
        <v>8.09</v>
      </c>
      <c r="K12" s="11">
        <f>ROUND(E12+J12,2)</f>
        <v>151.97</v>
      </c>
      <c r="L12" s="11">
        <f>ROUND(F12+J12,2)</f>
        <v>141.16</v>
      </c>
      <c r="M12" s="11">
        <f>ROUND(K12/G12,2)</f>
        <v>71.349999999999994</v>
      </c>
      <c r="N12" s="11">
        <f>ROUND(L12/G12,2)</f>
        <v>66.27</v>
      </c>
    </row>
    <row r="13" spans="1:14" ht="78" customHeight="1">
      <c r="A13" s="13" t="s">
        <v>44</v>
      </c>
      <c r="B13" s="10">
        <f>Норматив!N15</f>
        <v>0.17100000000000001</v>
      </c>
      <c r="C13" s="10">
        <f>Норматив!O15</f>
        <v>0.158</v>
      </c>
      <c r="D13" s="9">
        <f>D8</f>
        <v>1081.8399999999999</v>
      </c>
      <c r="E13" s="11">
        <f>ROUND(B13*D13,2)</f>
        <v>184.99</v>
      </c>
      <c r="F13" s="11">
        <f>ROUND(C13*D13,2)</f>
        <v>170.93</v>
      </c>
      <c r="G13" s="9">
        <v>2.74</v>
      </c>
      <c r="H13" s="9">
        <f>H8</f>
        <v>0</v>
      </c>
      <c r="I13" s="11">
        <f>I8</f>
        <v>3.8</v>
      </c>
      <c r="J13" s="11">
        <f>ROUND(G13*I13,2)</f>
        <v>10.41</v>
      </c>
      <c r="K13" s="11">
        <f>ROUND(E13+J13,2)</f>
        <v>195.4</v>
      </c>
      <c r="L13" s="11">
        <f>ROUND(F13+J13,2)</f>
        <v>181.34</v>
      </c>
      <c r="M13" s="11">
        <f>ROUND(K13/G13,2)</f>
        <v>71.31</v>
      </c>
      <c r="N13" s="11">
        <f>ROUND(L13/G13,2)</f>
        <v>66.180000000000007</v>
      </c>
    </row>
    <row r="15" spans="1:14">
      <c r="A15" s="43" t="s">
        <v>51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1:14">
      <c r="A16" s="40" t="s">
        <v>38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</row>
    <row r="17" spans="1:14">
      <c r="A17" s="8" t="s">
        <v>40</v>
      </c>
      <c r="B17" s="10">
        <f>Норматив!N10</f>
        <v>0.33500000000000002</v>
      </c>
      <c r="C17" s="10">
        <f>Норматив!O10</f>
        <v>0.31</v>
      </c>
      <c r="D17" s="9">
        <v>1807.71</v>
      </c>
      <c r="E17" s="11">
        <f>ROUND(B17*D17,2)</f>
        <v>605.58000000000004</v>
      </c>
      <c r="F17" s="11">
        <f>ROUND(C17*D17,2)</f>
        <v>560.39</v>
      </c>
      <c r="G17" s="9">
        <v>5.35</v>
      </c>
      <c r="H17" s="9"/>
      <c r="I17" s="11">
        <f>ROUND(18.44*1.18,2)</f>
        <v>21.76</v>
      </c>
      <c r="J17" s="11">
        <f>ROUND(G17*I17,2)</f>
        <v>116.42</v>
      </c>
      <c r="K17" s="11">
        <f>ROUND(E17+J17,2)</f>
        <v>722</v>
      </c>
      <c r="L17" s="11">
        <f>ROUND(F17+J17,2)</f>
        <v>676.81</v>
      </c>
      <c r="M17" s="11">
        <f t="shared" ref="M17:M18" si="0">ROUND(K17/G17,2)</f>
        <v>134.94999999999999</v>
      </c>
      <c r="N17" s="11">
        <f t="shared" ref="N17:N18" si="1">ROUND(L17/G17,2)</f>
        <v>126.51</v>
      </c>
    </row>
    <row r="18" spans="1:14" ht="30">
      <c r="A18" s="8" t="s">
        <v>41</v>
      </c>
      <c r="B18" s="10">
        <f>Норматив!N11</f>
        <v>0.191</v>
      </c>
      <c r="C18" s="10">
        <f>Норматив!O11</f>
        <v>0.17599999999999999</v>
      </c>
      <c r="D18" s="9">
        <f>D17</f>
        <v>1807.71</v>
      </c>
      <c r="E18" s="11">
        <f>ROUND(B18*D18,2)</f>
        <v>345.27</v>
      </c>
      <c r="F18" s="11">
        <f>ROUND(C18*D18,2)</f>
        <v>318.16000000000003</v>
      </c>
      <c r="G18" s="9">
        <v>3.04</v>
      </c>
      <c r="H18" s="9">
        <f>H17</f>
        <v>0</v>
      </c>
      <c r="I18" s="11">
        <f>I17</f>
        <v>21.76</v>
      </c>
      <c r="J18" s="11">
        <f>ROUND(G18*I18,2)</f>
        <v>66.150000000000006</v>
      </c>
      <c r="K18" s="11">
        <f>ROUND(E18+J18,2)</f>
        <v>411.42</v>
      </c>
      <c r="L18" s="11">
        <f>ROUND(F18+J18,2)</f>
        <v>384.31</v>
      </c>
      <c r="M18" s="11">
        <f t="shared" si="0"/>
        <v>135.34</v>
      </c>
      <c r="N18" s="11">
        <f t="shared" si="1"/>
        <v>126.42</v>
      </c>
    </row>
    <row r="19" spans="1:14">
      <c r="A19" s="40" t="s">
        <v>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</row>
    <row r="20" spans="1:14" ht="30">
      <c r="A20" s="12" t="s">
        <v>42</v>
      </c>
      <c r="B20" s="10">
        <f>Норматив!N13</f>
        <v>0.114</v>
      </c>
      <c r="C20" s="10">
        <f>Норматив!O13</f>
        <v>0.106</v>
      </c>
      <c r="D20" s="9">
        <f>D17</f>
        <v>1807.71</v>
      </c>
      <c r="E20" s="11">
        <f>ROUND(B20*D20,2)</f>
        <v>206.08</v>
      </c>
      <c r="F20" s="11">
        <f>ROUND(C20*D20,2)</f>
        <v>191.62</v>
      </c>
      <c r="G20" s="9">
        <v>1.82</v>
      </c>
      <c r="H20" s="9">
        <f>H17</f>
        <v>0</v>
      </c>
      <c r="I20" s="11">
        <f>I17</f>
        <v>21.76</v>
      </c>
      <c r="J20" s="11">
        <f>ROUND(G20*I20,2)</f>
        <v>39.6</v>
      </c>
      <c r="K20" s="11">
        <f>ROUND(E20+J20,2)</f>
        <v>245.68</v>
      </c>
      <c r="L20" s="11">
        <f>ROUND(F20+J20,2)</f>
        <v>231.22</v>
      </c>
      <c r="M20" s="11">
        <f t="shared" ref="M20:M22" si="2">ROUND(K20/G20,2)</f>
        <v>134.99</v>
      </c>
      <c r="N20" s="11">
        <f t="shared" ref="N20:N22" si="3">ROUND(L20/G20,2)</f>
        <v>127.04</v>
      </c>
    </row>
    <row r="21" spans="1:14" ht="30">
      <c r="A21" s="13" t="s">
        <v>43</v>
      </c>
      <c r="B21" s="10">
        <f>Норматив!N14</f>
        <v>0.13300000000000001</v>
      </c>
      <c r="C21" s="10">
        <f>Норматив!O14</f>
        <v>0.123</v>
      </c>
      <c r="D21" s="9">
        <f>D17</f>
        <v>1807.71</v>
      </c>
      <c r="E21" s="11">
        <f>ROUND(B21*D21,2)</f>
        <v>240.43</v>
      </c>
      <c r="F21" s="11">
        <f>ROUND(C21*D21,2)</f>
        <v>222.35</v>
      </c>
      <c r="G21" s="9">
        <v>2.13</v>
      </c>
      <c r="H21" s="9">
        <f>H17</f>
        <v>0</v>
      </c>
      <c r="I21" s="11">
        <f>I17</f>
        <v>21.76</v>
      </c>
      <c r="J21" s="11">
        <f>ROUND(G21*I21,2)</f>
        <v>46.35</v>
      </c>
      <c r="K21" s="11">
        <f>ROUND(E21+J21,2)</f>
        <v>286.77999999999997</v>
      </c>
      <c r="L21" s="11">
        <f>ROUND(F21+J21,2)</f>
        <v>268.7</v>
      </c>
      <c r="M21" s="11">
        <f t="shared" si="2"/>
        <v>134.63999999999999</v>
      </c>
      <c r="N21" s="11">
        <f t="shared" si="3"/>
        <v>126.15</v>
      </c>
    </row>
    <row r="22" spans="1:14" ht="77.25" customHeight="1">
      <c r="A22" s="13" t="s">
        <v>44</v>
      </c>
      <c r="B22" s="10">
        <f>Норматив!N15</f>
        <v>0.17100000000000001</v>
      </c>
      <c r="C22" s="10">
        <f>Норматив!O15</f>
        <v>0.158</v>
      </c>
      <c r="D22" s="9">
        <f>D17</f>
        <v>1807.71</v>
      </c>
      <c r="E22" s="11">
        <f>ROUND(B22*D22,2)</f>
        <v>309.12</v>
      </c>
      <c r="F22" s="11">
        <f>ROUND(C22*D22,2)</f>
        <v>285.62</v>
      </c>
      <c r="G22" s="9">
        <v>2.74</v>
      </c>
      <c r="H22" s="9">
        <f>H17</f>
        <v>0</v>
      </c>
      <c r="I22" s="11">
        <f>I18</f>
        <v>21.76</v>
      </c>
      <c r="J22" s="11">
        <f>ROUND(G22*I22,2)</f>
        <v>59.62</v>
      </c>
      <c r="K22" s="11">
        <f>ROUND(E22+J22,2)</f>
        <v>368.74</v>
      </c>
      <c r="L22" s="11">
        <f>ROUND(F22+J22,2)</f>
        <v>345.24</v>
      </c>
      <c r="M22" s="11">
        <f t="shared" si="2"/>
        <v>134.58000000000001</v>
      </c>
      <c r="N22" s="11">
        <f t="shared" si="3"/>
        <v>126</v>
      </c>
    </row>
    <row r="24" spans="1:14">
      <c r="A24" s="43" t="s">
        <v>52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1:14">
      <c r="A25" s="40" t="s">
        <v>38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>
      <c r="A26" s="8" t="s">
        <v>40</v>
      </c>
      <c r="B26" s="10">
        <f>Норматив!N10</f>
        <v>0.33500000000000002</v>
      </c>
      <c r="C26" s="10">
        <f>Норматив!O10</f>
        <v>0.31</v>
      </c>
      <c r="D26" s="9">
        <v>1192.81</v>
      </c>
      <c r="E26" s="11">
        <f>ROUND(B26*D26,2)</f>
        <v>399.59</v>
      </c>
      <c r="F26" s="11">
        <f>ROUND(C26*D26,2)</f>
        <v>369.77</v>
      </c>
      <c r="G26" s="9">
        <v>5.35</v>
      </c>
      <c r="H26" s="9"/>
      <c r="I26" s="11">
        <f>ROUND(15.7*1.18,2)</f>
        <v>18.53</v>
      </c>
      <c r="J26" s="11">
        <f>ROUND(G26*I26,2)</f>
        <v>99.14</v>
      </c>
      <c r="K26" s="11">
        <f>ROUND(E26+J26,2)</f>
        <v>498.73</v>
      </c>
      <c r="L26" s="11">
        <f>ROUND(F26+J26,2)</f>
        <v>468.91</v>
      </c>
      <c r="M26" s="11">
        <f t="shared" ref="M26:M27" si="4">ROUND(K26/G26,2)</f>
        <v>93.22</v>
      </c>
      <c r="N26" s="11">
        <f t="shared" ref="N26:N27" si="5">ROUND(L26/G26,2)</f>
        <v>87.65</v>
      </c>
    </row>
    <row r="27" spans="1:14" ht="30">
      <c r="A27" s="8" t="s">
        <v>41</v>
      </c>
      <c r="B27" s="10">
        <f>Норматив!N11</f>
        <v>0.191</v>
      </c>
      <c r="C27" s="10">
        <f>Норматив!O11</f>
        <v>0.17599999999999999</v>
      </c>
      <c r="D27" s="9">
        <f>D26</f>
        <v>1192.81</v>
      </c>
      <c r="E27" s="11">
        <f>ROUND(B27*D27,2)</f>
        <v>227.83</v>
      </c>
      <c r="F27" s="11">
        <f>ROUND(C27*D27,2)</f>
        <v>209.93</v>
      </c>
      <c r="G27" s="9">
        <v>3.04</v>
      </c>
      <c r="H27" s="9">
        <f>H26</f>
        <v>0</v>
      </c>
      <c r="I27" s="11">
        <f>I26</f>
        <v>18.53</v>
      </c>
      <c r="J27" s="11">
        <f>ROUND(G27*I27,2)</f>
        <v>56.33</v>
      </c>
      <c r="K27" s="11">
        <f>ROUND(E27+J27,2)</f>
        <v>284.16000000000003</v>
      </c>
      <c r="L27" s="11">
        <f>ROUND(F27+J27,2)</f>
        <v>266.26</v>
      </c>
      <c r="M27" s="11">
        <f t="shared" si="4"/>
        <v>93.47</v>
      </c>
      <c r="N27" s="11">
        <f t="shared" si="5"/>
        <v>87.59</v>
      </c>
    </row>
    <row r="28" spans="1:14">
      <c r="A28" s="40" t="s">
        <v>39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</row>
    <row r="29" spans="1:14" ht="30">
      <c r="A29" s="12" t="s">
        <v>42</v>
      </c>
      <c r="B29" s="10">
        <f>Норматив!N13</f>
        <v>0.114</v>
      </c>
      <c r="C29" s="10">
        <f>Норматив!O13</f>
        <v>0.106</v>
      </c>
      <c r="D29" s="9">
        <f>D26</f>
        <v>1192.81</v>
      </c>
      <c r="E29" s="11">
        <f>ROUND(B29*D29,2)</f>
        <v>135.97999999999999</v>
      </c>
      <c r="F29" s="11">
        <f>ROUND(C29*D29,2)</f>
        <v>126.44</v>
      </c>
      <c r="G29" s="9">
        <v>1.82</v>
      </c>
      <c r="H29" s="9">
        <f>H26</f>
        <v>0</v>
      </c>
      <c r="I29" s="11">
        <f>I26</f>
        <v>18.53</v>
      </c>
      <c r="J29" s="11">
        <f>ROUND(G29*I29,2)</f>
        <v>33.72</v>
      </c>
      <c r="K29" s="11">
        <f>ROUND(E29+J29,2)</f>
        <v>169.7</v>
      </c>
      <c r="L29" s="11">
        <f>ROUND(F29+J29,2)</f>
        <v>160.16</v>
      </c>
      <c r="M29" s="11">
        <f t="shared" ref="M29:M31" si="6">ROUND(K29/G29,2)</f>
        <v>93.24</v>
      </c>
      <c r="N29" s="11">
        <f t="shared" ref="N29:N31" si="7">ROUND(L29/G29,2)</f>
        <v>88</v>
      </c>
    </row>
    <row r="30" spans="1:14" ht="30">
      <c r="A30" s="13" t="s">
        <v>43</v>
      </c>
      <c r="B30" s="10">
        <f>Норматив!N14</f>
        <v>0.13300000000000001</v>
      </c>
      <c r="C30" s="10">
        <f>Норматив!O14</f>
        <v>0.123</v>
      </c>
      <c r="D30" s="9">
        <f>D26</f>
        <v>1192.81</v>
      </c>
      <c r="E30" s="11">
        <f>ROUND(B30*D30,2)</f>
        <v>158.63999999999999</v>
      </c>
      <c r="F30" s="11">
        <f>ROUND(C30*D30,2)</f>
        <v>146.72</v>
      </c>
      <c r="G30" s="9">
        <v>2.13</v>
      </c>
      <c r="H30" s="9">
        <f>H26</f>
        <v>0</v>
      </c>
      <c r="I30" s="11">
        <f>I26</f>
        <v>18.53</v>
      </c>
      <c r="J30" s="11">
        <f>ROUND(G30*I30,2)</f>
        <v>39.47</v>
      </c>
      <c r="K30" s="11">
        <f>ROUND(E30+J30,2)</f>
        <v>198.11</v>
      </c>
      <c r="L30" s="11">
        <f>ROUND(F30+J30,2)</f>
        <v>186.19</v>
      </c>
      <c r="M30" s="11">
        <f t="shared" si="6"/>
        <v>93.01</v>
      </c>
      <c r="N30" s="11">
        <f t="shared" si="7"/>
        <v>87.41</v>
      </c>
    </row>
    <row r="31" spans="1:14" ht="78.75" customHeight="1">
      <c r="A31" s="13" t="s">
        <v>44</v>
      </c>
      <c r="B31" s="10">
        <f>Норматив!N15</f>
        <v>0.17100000000000001</v>
      </c>
      <c r="C31" s="10">
        <f>Норматив!O15</f>
        <v>0.158</v>
      </c>
      <c r="D31" s="9">
        <f>D26</f>
        <v>1192.81</v>
      </c>
      <c r="E31" s="11">
        <f>ROUND(B31*D31,2)</f>
        <v>203.97</v>
      </c>
      <c r="F31" s="11">
        <f>ROUND(C31*D31,2)</f>
        <v>188.46</v>
      </c>
      <c r="G31" s="9">
        <v>2.74</v>
      </c>
      <c r="H31" s="9">
        <f>H26</f>
        <v>0</v>
      </c>
      <c r="I31" s="11">
        <f>I26</f>
        <v>18.53</v>
      </c>
      <c r="J31" s="11">
        <f>ROUND(G31*I31,2)</f>
        <v>50.77</v>
      </c>
      <c r="K31" s="11">
        <f>ROUND(E31+J31,2)</f>
        <v>254.74</v>
      </c>
      <c r="L31" s="11">
        <f>ROUND(F31+J31,2)</f>
        <v>239.23</v>
      </c>
      <c r="M31" s="11">
        <f t="shared" si="6"/>
        <v>92.97</v>
      </c>
      <c r="N31" s="11">
        <f t="shared" si="7"/>
        <v>87.31</v>
      </c>
    </row>
    <row r="33" spans="1:14">
      <c r="A33" s="43" t="s">
        <v>53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>
      <c r="A34" s="40" t="s">
        <v>38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2"/>
    </row>
    <row r="35" spans="1:14">
      <c r="A35" s="8" t="s">
        <v>40</v>
      </c>
      <c r="B35" s="10">
        <f>Норматив!N10</f>
        <v>0.33500000000000002</v>
      </c>
      <c r="C35" s="10">
        <f>Норматив!O10</f>
        <v>0.31</v>
      </c>
      <c r="D35" s="9">
        <v>1079.1099999999999</v>
      </c>
      <c r="E35" s="11">
        <f>ROUND(B35*D35,2)</f>
        <v>361.5</v>
      </c>
      <c r="F35" s="11">
        <f>ROUND(C35*D35,2)</f>
        <v>334.52</v>
      </c>
      <c r="G35" s="9">
        <v>5.35</v>
      </c>
      <c r="H35" s="9"/>
      <c r="I35" s="11">
        <f>ROUND(18.11*1.18,2)</f>
        <v>21.37</v>
      </c>
      <c r="J35" s="11">
        <f>ROUND(G35*I35,2)</f>
        <v>114.33</v>
      </c>
      <c r="K35" s="11">
        <f>ROUND(E35+J35,2)</f>
        <v>475.83</v>
      </c>
      <c r="L35" s="11">
        <f>ROUND(F35+J35,2)</f>
        <v>448.85</v>
      </c>
      <c r="M35" s="11">
        <f t="shared" ref="M35:M36" si="8">ROUND(K35/G35,2)</f>
        <v>88.94</v>
      </c>
      <c r="N35" s="11">
        <f t="shared" ref="N35:N36" si="9">ROUND(L35/G35,2)</f>
        <v>83.9</v>
      </c>
    </row>
    <row r="36" spans="1:14" ht="30">
      <c r="A36" s="8" t="s">
        <v>41</v>
      </c>
      <c r="B36" s="10">
        <f>Норматив!N11</f>
        <v>0.191</v>
      </c>
      <c r="C36" s="10">
        <f>Норматив!O11</f>
        <v>0.17599999999999999</v>
      </c>
      <c r="D36" s="9">
        <f>D35</f>
        <v>1079.1099999999999</v>
      </c>
      <c r="E36" s="11">
        <f>ROUND(B36*D36,2)</f>
        <v>206.11</v>
      </c>
      <c r="F36" s="11">
        <f>ROUND(C36*D36,2)</f>
        <v>189.92</v>
      </c>
      <c r="G36" s="9">
        <v>3.04</v>
      </c>
      <c r="H36" s="9">
        <f>H35</f>
        <v>0</v>
      </c>
      <c r="I36" s="11">
        <f>I35</f>
        <v>21.37</v>
      </c>
      <c r="J36" s="11">
        <f>ROUND(G36*I36,2)</f>
        <v>64.959999999999994</v>
      </c>
      <c r="K36" s="11">
        <f>ROUND(E36+J36,2)</f>
        <v>271.07</v>
      </c>
      <c r="L36" s="11">
        <f>ROUND(F36+J36,2)</f>
        <v>254.88</v>
      </c>
      <c r="M36" s="11">
        <f t="shared" si="8"/>
        <v>89.17</v>
      </c>
      <c r="N36" s="11">
        <f t="shared" si="9"/>
        <v>83.84</v>
      </c>
    </row>
    <row r="37" spans="1:14">
      <c r="A37" s="40" t="s">
        <v>39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</row>
    <row r="38" spans="1:14" ht="30">
      <c r="A38" s="12" t="s">
        <v>42</v>
      </c>
      <c r="B38" s="10">
        <f>Норматив!N13</f>
        <v>0.114</v>
      </c>
      <c r="C38" s="10">
        <f>Норматив!O13</f>
        <v>0.106</v>
      </c>
      <c r="D38" s="9">
        <f>D35</f>
        <v>1079.1099999999999</v>
      </c>
      <c r="E38" s="11">
        <f>ROUND(B38*D38,2)</f>
        <v>123.02</v>
      </c>
      <c r="F38" s="11">
        <f>ROUND(C38*D38,2)</f>
        <v>114.39</v>
      </c>
      <c r="G38" s="9">
        <v>1.82</v>
      </c>
      <c r="H38" s="9">
        <f>H35</f>
        <v>0</v>
      </c>
      <c r="I38" s="11">
        <f>I35</f>
        <v>21.37</v>
      </c>
      <c r="J38" s="11">
        <f>ROUND(G38*I38,2)</f>
        <v>38.89</v>
      </c>
      <c r="K38" s="11">
        <f>ROUND(E38+J38,2)</f>
        <v>161.91</v>
      </c>
      <c r="L38" s="11">
        <f>ROUND(F38+J38,2)</f>
        <v>153.28</v>
      </c>
      <c r="M38" s="11">
        <f t="shared" ref="M38:M40" si="10">ROUND(K38/G38,2)</f>
        <v>88.96</v>
      </c>
      <c r="N38" s="11">
        <f t="shared" ref="N38:N40" si="11">ROUND(L38/G38,2)</f>
        <v>84.22</v>
      </c>
    </row>
    <row r="39" spans="1:14" ht="30">
      <c r="A39" s="13" t="s">
        <v>43</v>
      </c>
      <c r="B39" s="10">
        <f>Норматив!N14</f>
        <v>0.13300000000000001</v>
      </c>
      <c r="C39" s="10">
        <f>Норматив!O14</f>
        <v>0.123</v>
      </c>
      <c r="D39" s="9">
        <f>D35</f>
        <v>1079.1099999999999</v>
      </c>
      <c r="E39" s="11">
        <f>ROUND(B39*D39,2)</f>
        <v>143.52000000000001</v>
      </c>
      <c r="F39" s="11">
        <f>ROUND(C39*D39,2)</f>
        <v>132.72999999999999</v>
      </c>
      <c r="G39" s="9">
        <v>2.13</v>
      </c>
      <c r="H39" s="9">
        <f>H35</f>
        <v>0</v>
      </c>
      <c r="I39" s="11">
        <f>I35</f>
        <v>21.37</v>
      </c>
      <c r="J39" s="11">
        <f>ROUND(G39*I39,2)</f>
        <v>45.52</v>
      </c>
      <c r="K39" s="11">
        <f>ROUND(E39+J39,2)</f>
        <v>189.04</v>
      </c>
      <c r="L39" s="11">
        <f>ROUND(F39+J39,2)</f>
        <v>178.25</v>
      </c>
      <c r="M39" s="11">
        <f t="shared" si="10"/>
        <v>88.75</v>
      </c>
      <c r="N39" s="11">
        <f t="shared" si="11"/>
        <v>83.69</v>
      </c>
    </row>
    <row r="40" spans="1:14" ht="79.5" customHeight="1">
      <c r="A40" s="13" t="s">
        <v>44</v>
      </c>
      <c r="B40" s="10">
        <f>Норматив!N15</f>
        <v>0.17100000000000001</v>
      </c>
      <c r="C40" s="10">
        <f>Норматив!O15</f>
        <v>0.158</v>
      </c>
      <c r="D40" s="9">
        <f>D35</f>
        <v>1079.1099999999999</v>
      </c>
      <c r="E40" s="11">
        <f>ROUND(B40*D40,2)</f>
        <v>184.53</v>
      </c>
      <c r="F40" s="11">
        <f>ROUND(C40*D40,2)</f>
        <v>170.5</v>
      </c>
      <c r="G40" s="9">
        <v>2.74</v>
      </c>
      <c r="H40" s="9">
        <f>H35</f>
        <v>0</v>
      </c>
      <c r="I40" s="11">
        <f>I35</f>
        <v>21.37</v>
      </c>
      <c r="J40" s="11">
        <f>ROUND(G40*I40,2)</f>
        <v>58.55</v>
      </c>
      <c r="K40" s="11">
        <f>ROUND(E40+J40,2)</f>
        <v>243.08</v>
      </c>
      <c r="L40" s="11">
        <f>ROUND(F40+J40,2)</f>
        <v>229.05</v>
      </c>
      <c r="M40" s="11">
        <f t="shared" si="10"/>
        <v>88.72</v>
      </c>
      <c r="N40" s="11">
        <f t="shared" si="11"/>
        <v>83.59</v>
      </c>
    </row>
    <row r="42" spans="1:14">
      <c r="A42" s="43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1:14">
      <c r="A43" s="40" t="s">
        <v>38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2"/>
    </row>
    <row r="44" spans="1:14">
      <c r="A44" s="8" t="s">
        <v>40</v>
      </c>
      <c r="B44" s="10">
        <f>Норматив!N10</f>
        <v>0.33500000000000002</v>
      </c>
      <c r="C44" s="10">
        <f>Норматив!O10</f>
        <v>0.31</v>
      </c>
      <c r="D44" s="9">
        <v>980.5</v>
      </c>
      <c r="E44" s="11">
        <f>ROUND(B44*D44,2)</f>
        <v>328.47</v>
      </c>
      <c r="F44" s="11">
        <f>ROUND(C44*D44,2)</f>
        <v>303.95999999999998</v>
      </c>
      <c r="G44" s="9">
        <v>5.35</v>
      </c>
      <c r="H44" s="15"/>
      <c r="I44" s="11">
        <f>ROUND(31.15*1.18,2)</f>
        <v>36.76</v>
      </c>
      <c r="J44" s="11">
        <f>ROUND(G44*I44,2)</f>
        <v>196.67</v>
      </c>
      <c r="K44" s="11">
        <f>ROUND(E44+J44,2)</f>
        <v>525.14</v>
      </c>
      <c r="L44" s="11">
        <f>ROUND(F44+J44,2)</f>
        <v>500.63</v>
      </c>
      <c r="M44" s="11">
        <f t="shared" ref="M44:M45" si="12">ROUND(K44/G44,2)</f>
        <v>98.16</v>
      </c>
      <c r="N44" s="11">
        <f t="shared" ref="N44:N45" si="13">ROUND(L44/G44,2)</f>
        <v>93.58</v>
      </c>
    </row>
    <row r="45" spans="1:14" ht="30">
      <c r="A45" s="8" t="s">
        <v>41</v>
      </c>
      <c r="B45" s="10">
        <f>Норматив!N11</f>
        <v>0.191</v>
      </c>
      <c r="C45" s="10">
        <f>Норматив!O11</f>
        <v>0.17599999999999999</v>
      </c>
      <c r="D45" s="9">
        <f>D44</f>
        <v>980.5</v>
      </c>
      <c r="E45" s="11">
        <f>ROUND(B45*D45,2)</f>
        <v>187.28</v>
      </c>
      <c r="F45" s="11">
        <f>ROUND(C45*D45,2)</f>
        <v>172.57</v>
      </c>
      <c r="G45" s="9">
        <v>3.04</v>
      </c>
      <c r="H45" s="15">
        <f>H44</f>
        <v>0</v>
      </c>
      <c r="I45" s="11">
        <f>I44</f>
        <v>36.76</v>
      </c>
      <c r="J45" s="11">
        <f>ROUND(G45*I45,2)</f>
        <v>111.75</v>
      </c>
      <c r="K45" s="11">
        <f>ROUND(E45+J45,2)</f>
        <v>299.02999999999997</v>
      </c>
      <c r="L45" s="11">
        <f>ROUND(F45+J45,2)</f>
        <v>284.32</v>
      </c>
      <c r="M45" s="11">
        <f t="shared" si="12"/>
        <v>98.37</v>
      </c>
      <c r="N45" s="11">
        <f t="shared" si="13"/>
        <v>93.53</v>
      </c>
    </row>
    <row r="46" spans="1:14">
      <c r="A46" s="40" t="s">
        <v>39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2"/>
    </row>
    <row r="47" spans="1:14" ht="30">
      <c r="A47" s="12" t="s">
        <v>42</v>
      </c>
      <c r="B47" s="10">
        <f>Норматив!N13</f>
        <v>0.114</v>
      </c>
      <c r="C47" s="10">
        <f>Норматив!O13</f>
        <v>0.106</v>
      </c>
      <c r="D47" s="9">
        <f>D44</f>
        <v>980.5</v>
      </c>
      <c r="E47" s="11">
        <f>ROUND(B47*D47,2)</f>
        <v>111.78</v>
      </c>
      <c r="F47" s="11">
        <f>ROUND(C47*D47,2)</f>
        <v>103.93</v>
      </c>
      <c r="G47" s="9">
        <v>1.82</v>
      </c>
      <c r="H47" s="15">
        <f>H44</f>
        <v>0</v>
      </c>
      <c r="I47" s="11">
        <f>I44</f>
        <v>36.76</v>
      </c>
      <c r="J47" s="11">
        <f>ROUND(G47*I47,2)</f>
        <v>66.900000000000006</v>
      </c>
      <c r="K47" s="11">
        <f>ROUND(E47+J47,2)</f>
        <v>178.68</v>
      </c>
      <c r="L47" s="11">
        <f>ROUND(F47+J47,2)</f>
        <v>170.83</v>
      </c>
      <c r="M47" s="11">
        <f t="shared" ref="M47:M49" si="14">ROUND(K47/G47,2)</f>
        <v>98.18</v>
      </c>
      <c r="N47" s="11">
        <f t="shared" ref="N47:N49" si="15">ROUND(L47/G47,2)</f>
        <v>93.86</v>
      </c>
    </row>
    <row r="48" spans="1:14" ht="30">
      <c r="A48" s="13" t="s">
        <v>43</v>
      </c>
      <c r="B48" s="10">
        <f>Норматив!N14</f>
        <v>0.13300000000000001</v>
      </c>
      <c r="C48" s="10">
        <f>Норматив!O14</f>
        <v>0.123</v>
      </c>
      <c r="D48" s="9">
        <f>D44</f>
        <v>980.5</v>
      </c>
      <c r="E48" s="11">
        <f>ROUND(B48*D48,2)</f>
        <v>130.41</v>
      </c>
      <c r="F48" s="11">
        <f>ROUND(C48*D48,2)</f>
        <v>120.6</v>
      </c>
      <c r="G48" s="9">
        <v>2.13</v>
      </c>
      <c r="H48" s="15">
        <f>H44</f>
        <v>0</v>
      </c>
      <c r="I48" s="11">
        <f>I44</f>
        <v>36.76</v>
      </c>
      <c r="J48" s="11">
        <f>ROUND(G48*I48,2)</f>
        <v>78.3</v>
      </c>
      <c r="K48" s="11">
        <f>ROUND(E48+J48,2)</f>
        <v>208.71</v>
      </c>
      <c r="L48" s="11">
        <f>ROUND(F48+J48,2)</f>
        <v>198.9</v>
      </c>
      <c r="M48" s="11">
        <f t="shared" si="14"/>
        <v>97.99</v>
      </c>
      <c r="N48" s="11">
        <f t="shared" si="15"/>
        <v>93.38</v>
      </c>
    </row>
    <row r="49" spans="1:14" ht="79.5" customHeight="1">
      <c r="A49" s="13" t="s">
        <v>44</v>
      </c>
      <c r="B49" s="10">
        <f>Норматив!N15</f>
        <v>0.17100000000000001</v>
      </c>
      <c r="C49" s="10">
        <f>Норматив!O15</f>
        <v>0.158</v>
      </c>
      <c r="D49" s="9">
        <f>D44</f>
        <v>980.5</v>
      </c>
      <c r="E49" s="11">
        <f>ROUND(B49*D49,2)</f>
        <v>167.67</v>
      </c>
      <c r="F49" s="11">
        <f>ROUND(C49*D49,2)</f>
        <v>154.91999999999999</v>
      </c>
      <c r="G49" s="9">
        <v>2.74</v>
      </c>
      <c r="H49" s="15">
        <f>H44</f>
        <v>0</v>
      </c>
      <c r="I49" s="11">
        <f>I44</f>
        <v>36.76</v>
      </c>
      <c r="J49" s="11">
        <f>ROUND(G49*I49,2)</f>
        <v>100.72</v>
      </c>
      <c r="K49" s="11">
        <f>ROUND(E49+J49,2)</f>
        <v>268.39</v>
      </c>
      <c r="L49" s="11">
        <f>ROUND(F49+J49,2)</f>
        <v>255.64</v>
      </c>
      <c r="M49" s="11">
        <f t="shared" si="14"/>
        <v>97.95</v>
      </c>
      <c r="N49" s="11">
        <f t="shared" si="15"/>
        <v>93.3</v>
      </c>
    </row>
    <row r="51" spans="1:14">
      <c r="A51" s="43" t="s">
        <v>55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/>
    </row>
    <row r="52" spans="1:14">
      <c r="A52" s="40" t="s">
        <v>38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</row>
    <row r="53" spans="1:14">
      <c r="A53" s="8" t="s">
        <v>40</v>
      </c>
      <c r="B53" s="10">
        <f>Норматив!N10</f>
        <v>0.33500000000000002</v>
      </c>
      <c r="C53" s="10">
        <f>Норматив!O10</f>
        <v>0.31</v>
      </c>
      <c r="D53" s="15">
        <v>1362.56</v>
      </c>
      <c r="E53" s="11">
        <f>ROUND(B53*D53,2)</f>
        <v>456.46</v>
      </c>
      <c r="F53" s="11">
        <f>ROUND(C53*D53,2)</f>
        <v>422.39</v>
      </c>
      <c r="G53" s="9">
        <v>5.35</v>
      </c>
      <c r="H53" s="15">
        <v>0</v>
      </c>
      <c r="I53" s="11">
        <f t="shared" ref="I53:I58" si="16">ROUND(H53*1.073*1.102*1.082,2)</f>
        <v>0</v>
      </c>
      <c r="J53" s="11">
        <f>ROUND(G53*I53,2)</f>
        <v>0</v>
      </c>
      <c r="K53" s="11">
        <f>ROUND(E53+J53,2)</f>
        <v>456.46</v>
      </c>
      <c r="L53" s="11">
        <f>ROUND(F53+J53,2)</f>
        <v>422.39</v>
      </c>
      <c r="M53" s="11">
        <f t="shared" ref="M53:M54" si="17">ROUND(K53/G53,2)</f>
        <v>85.32</v>
      </c>
      <c r="N53" s="11">
        <f t="shared" ref="N53:N54" si="18">ROUND(L53/G53,2)</f>
        <v>78.95</v>
      </c>
    </row>
    <row r="54" spans="1:14" ht="30">
      <c r="A54" s="8" t="s">
        <v>41</v>
      </c>
      <c r="B54" s="10">
        <f>Норматив!N11</f>
        <v>0.191</v>
      </c>
      <c r="C54" s="10">
        <f>Норматив!O11</f>
        <v>0.17599999999999999</v>
      </c>
      <c r="D54" s="9">
        <f>D53</f>
        <v>1362.56</v>
      </c>
      <c r="E54" s="11">
        <f>ROUND(B54*D54,2)</f>
        <v>260.25</v>
      </c>
      <c r="F54" s="11">
        <f>ROUND(C54*D54,2)</f>
        <v>239.81</v>
      </c>
      <c r="G54" s="9">
        <v>3.04</v>
      </c>
      <c r="H54" s="15">
        <v>0</v>
      </c>
      <c r="I54" s="11">
        <f t="shared" si="16"/>
        <v>0</v>
      </c>
      <c r="J54" s="11">
        <f>ROUND(G54*I54,2)</f>
        <v>0</v>
      </c>
      <c r="K54" s="11">
        <f>ROUND(E54+J54,2)</f>
        <v>260.25</v>
      </c>
      <c r="L54" s="11">
        <f>ROUND(F54+J54,2)</f>
        <v>239.81</v>
      </c>
      <c r="M54" s="11">
        <f t="shared" si="17"/>
        <v>85.61</v>
      </c>
      <c r="N54" s="11">
        <f t="shared" si="18"/>
        <v>78.88</v>
      </c>
    </row>
    <row r="55" spans="1:14">
      <c r="A55" s="40" t="s">
        <v>39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2"/>
    </row>
    <row r="56" spans="1:14" ht="30">
      <c r="A56" s="12" t="s">
        <v>42</v>
      </c>
      <c r="B56" s="10">
        <f>Норматив!N13</f>
        <v>0.114</v>
      </c>
      <c r="C56" s="10">
        <f>Норматив!O13</f>
        <v>0.106</v>
      </c>
      <c r="D56" s="9">
        <f>D53</f>
        <v>1362.56</v>
      </c>
      <c r="E56" s="11">
        <f>ROUND(B56*D56,2)</f>
        <v>155.33000000000001</v>
      </c>
      <c r="F56" s="11">
        <f>ROUND(C56*D56,2)</f>
        <v>144.43</v>
      </c>
      <c r="G56" s="9">
        <v>1.82</v>
      </c>
      <c r="H56" s="15">
        <f>H53</f>
        <v>0</v>
      </c>
      <c r="I56" s="11">
        <f t="shared" si="16"/>
        <v>0</v>
      </c>
      <c r="J56" s="11">
        <f>ROUND(G56*I56,2)</f>
        <v>0</v>
      </c>
      <c r="K56" s="11">
        <f>ROUND(E56+J56,2)</f>
        <v>155.33000000000001</v>
      </c>
      <c r="L56" s="11">
        <f>ROUND(F56+J56,2)</f>
        <v>144.43</v>
      </c>
      <c r="M56" s="11">
        <f t="shared" ref="M56:M58" si="19">ROUND(K56/G56,2)</f>
        <v>85.35</v>
      </c>
      <c r="N56" s="11">
        <f t="shared" ref="N56:N58" si="20">ROUND(L56/G56,2)</f>
        <v>79.36</v>
      </c>
    </row>
    <row r="57" spans="1:14" ht="30">
      <c r="A57" s="13" t="s">
        <v>43</v>
      </c>
      <c r="B57" s="10">
        <f>Норматив!N14</f>
        <v>0.13300000000000001</v>
      </c>
      <c r="C57" s="10">
        <f>Норматив!O14</f>
        <v>0.123</v>
      </c>
      <c r="D57" s="9">
        <f>D53</f>
        <v>1362.56</v>
      </c>
      <c r="E57" s="11">
        <f>ROUND(B57*D57,2)</f>
        <v>181.22</v>
      </c>
      <c r="F57" s="11">
        <f>ROUND(C57*D57,2)</f>
        <v>167.59</v>
      </c>
      <c r="G57" s="9">
        <v>2.13</v>
      </c>
      <c r="H57" s="15">
        <f>H53</f>
        <v>0</v>
      </c>
      <c r="I57" s="11">
        <f t="shared" si="16"/>
        <v>0</v>
      </c>
      <c r="J57" s="11">
        <f>ROUND(G57*I57,2)</f>
        <v>0</v>
      </c>
      <c r="K57" s="11">
        <f>ROUND(E57+J57,2)</f>
        <v>181.22</v>
      </c>
      <c r="L57" s="11">
        <f>ROUND(F57+J57,2)</f>
        <v>167.59</v>
      </c>
      <c r="M57" s="11">
        <f t="shared" si="19"/>
        <v>85.08</v>
      </c>
      <c r="N57" s="11">
        <f t="shared" si="20"/>
        <v>78.680000000000007</v>
      </c>
    </row>
    <row r="58" spans="1:14" ht="78.75" customHeight="1">
      <c r="A58" s="13" t="s">
        <v>44</v>
      </c>
      <c r="B58" s="10">
        <f>Норматив!N15</f>
        <v>0.17100000000000001</v>
      </c>
      <c r="C58" s="10">
        <f>Норматив!O15</f>
        <v>0.158</v>
      </c>
      <c r="D58" s="9">
        <f>D53</f>
        <v>1362.56</v>
      </c>
      <c r="E58" s="11">
        <f>ROUND(B58*D58,2)</f>
        <v>233</v>
      </c>
      <c r="F58" s="11">
        <f>ROUND(C58*D58,2)</f>
        <v>215.28</v>
      </c>
      <c r="G58" s="9">
        <v>2.74</v>
      </c>
      <c r="H58" s="15">
        <f>H53</f>
        <v>0</v>
      </c>
      <c r="I58" s="11">
        <f t="shared" si="16"/>
        <v>0</v>
      </c>
      <c r="J58" s="11">
        <f>ROUND(G58*I58,2)</f>
        <v>0</v>
      </c>
      <c r="K58" s="11">
        <f>ROUND(E58+J58,2)</f>
        <v>233</v>
      </c>
      <c r="L58" s="11">
        <f>ROUND(F58+J58,2)</f>
        <v>215.28</v>
      </c>
      <c r="M58" s="11">
        <f t="shared" si="19"/>
        <v>85.04</v>
      </c>
      <c r="N58" s="11">
        <f t="shared" si="20"/>
        <v>78.569999999999993</v>
      </c>
    </row>
    <row r="60" spans="1:14">
      <c r="A60" s="43" t="s">
        <v>64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</row>
    <row r="61" spans="1:14">
      <c r="A61" s="40" t="s">
        <v>38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</row>
    <row r="62" spans="1:14">
      <c r="A62" s="8" t="s">
        <v>40</v>
      </c>
      <c r="B62" s="10">
        <f>Норматив!N10</f>
        <v>0.33500000000000002</v>
      </c>
      <c r="C62" s="10">
        <f>Норматив!O10</f>
        <v>0.31</v>
      </c>
      <c r="D62" s="23">
        <v>1571.8</v>
      </c>
      <c r="E62" s="11">
        <f>ROUND(B62*D62,2)</f>
        <v>526.54999999999995</v>
      </c>
      <c r="F62" s="11">
        <f>ROUND(C62*D62,2)</f>
        <v>487.26</v>
      </c>
      <c r="G62" s="9">
        <v>5.35</v>
      </c>
      <c r="H62" s="15">
        <v>12.04</v>
      </c>
      <c r="I62" s="26">
        <f>ROUND(H62*1.073*1.102*1.082*1.125*1.18,2)</f>
        <v>20.45</v>
      </c>
      <c r="J62" s="11">
        <f>ROUND(G62*I62,2)</f>
        <v>109.41</v>
      </c>
      <c r="K62" s="11">
        <f>ROUND(E62+J62,2)</f>
        <v>635.96</v>
      </c>
      <c r="L62" s="11">
        <f>ROUND(F62+J62,2)</f>
        <v>596.66999999999996</v>
      </c>
      <c r="M62" s="11">
        <f t="shared" ref="M62:M63" si="21">ROUND(K62/G62,2)</f>
        <v>118.87</v>
      </c>
      <c r="N62" s="11">
        <f t="shared" ref="N62:N63" si="22">ROUND(L62/G62,2)</f>
        <v>111.53</v>
      </c>
    </row>
    <row r="63" spans="1:14" ht="30">
      <c r="A63" s="8" t="s">
        <v>41</v>
      </c>
      <c r="B63" s="10">
        <f>Норматив!N11</f>
        <v>0.191</v>
      </c>
      <c r="C63" s="10">
        <f>Норматив!O11</f>
        <v>0.17599999999999999</v>
      </c>
      <c r="D63" s="9">
        <f>D62</f>
        <v>1571.8</v>
      </c>
      <c r="E63" s="11">
        <f>ROUND(B63*D63,2)</f>
        <v>300.20999999999998</v>
      </c>
      <c r="F63" s="11">
        <f>ROUND(C63*D63,2)</f>
        <v>276.64</v>
      </c>
      <c r="G63" s="9">
        <v>3.04</v>
      </c>
      <c r="H63" s="15">
        <v>12.04</v>
      </c>
      <c r="I63" s="11">
        <f>I62</f>
        <v>20.45</v>
      </c>
      <c r="J63" s="11">
        <f>ROUND(G63*I63,2)</f>
        <v>62.17</v>
      </c>
      <c r="K63" s="11">
        <f>ROUND(E63+J63,2)</f>
        <v>362.38</v>
      </c>
      <c r="L63" s="11">
        <f>ROUND(F63+J63,2)</f>
        <v>338.81</v>
      </c>
      <c r="M63" s="11">
        <f t="shared" si="21"/>
        <v>119.2</v>
      </c>
      <c r="N63" s="11">
        <f t="shared" si="22"/>
        <v>111.45</v>
      </c>
    </row>
    <row r="64" spans="1:14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2"/>
    </row>
    <row r="65" spans="1:14" ht="30">
      <c r="A65" s="12" t="s">
        <v>42</v>
      </c>
      <c r="B65" s="10">
        <f>Норматив!N13</f>
        <v>0.114</v>
      </c>
      <c r="C65" s="10">
        <f>Норматив!O13</f>
        <v>0.106</v>
      </c>
      <c r="D65" s="9">
        <f>D62</f>
        <v>1571.8</v>
      </c>
      <c r="E65" s="11">
        <f>ROUND(B65*D65,2)</f>
        <v>179.19</v>
      </c>
      <c r="F65" s="11">
        <f>ROUND(C65*D65,2)</f>
        <v>166.61</v>
      </c>
      <c r="G65" s="9">
        <v>1.82</v>
      </c>
      <c r="H65" s="15">
        <f>H62</f>
        <v>12.04</v>
      </c>
      <c r="I65" s="11">
        <f>I62</f>
        <v>20.45</v>
      </c>
      <c r="J65" s="11">
        <f>ROUND(G65*I65,2)</f>
        <v>37.22</v>
      </c>
      <c r="K65" s="11">
        <f>ROUND(E65+J65,2)</f>
        <v>216.41</v>
      </c>
      <c r="L65" s="11">
        <f>ROUND(F65+J65,2)</f>
        <v>203.83</v>
      </c>
      <c r="M65" s="11">
        <f t="shared" ref="M65:M67" si="23">ROUND(K65/G65,2)</f>
        <v>118.91</v>
      </c>
      <c r="N65" s="11">
        <f t="shared" ref="N65:N67" si="24">ROUND(L65/G65,2)</f>
        <v>111.99</v>
      </c>
    </row>
    <row r="66" spans="1:14" ht="30">
      <c r="A66" s="13" t="s">
        <v>43</v>
      </c>
      <c r="B66" s="10">
        <f>Норматив!N14</f>
        <v>0.13300000000000001</v>
      </c>
      <c r="C66" s="10">
        <f>Норматив!O14</f>
        <v>0.123</v>
      </c>
      <c r="D66" s="9">
        <f>D62</f>
        <v>1571.8</v>
      </c>
      <c r="E66" s="11">
        <f>ROUND(B66*D66,2)</f>
        <v>209.05</v>
      </c>
      <c r="F66" s="11">
        <f>ROUND(C66*D66,2)</f>
        <v>193.33</v>
      </c>
      <c r="G66" s="9">
        <v>2.13</v>
      </c>
      <c r="H66" s="15">
        <f>H62</f>
        <v>12.04</v>
      </c>
      <c r="I66" s="11">
        <f>I62</f>
        <v>20.45</v>
      </c>
      <c r="J66" s="11">
        <f>ROUND(G66*I66,2)</f>
        <v>43.56</v>
      </c>
      <c r="K66" s="11">
        <f>ROUND(E66+J66,2)</f>
        <v>252.61</v>
      </c>
      <c r="L66" s="11">
        <f>ROUND(F66+J66,2)</f>
        <v>236.89</v>
      </c>
      <c r="M66" s="11">
        <f t="shared" si="23"/>
        <v>118.6</v>
      </c>
      <c r="N66" s="11">
        <f t="shared" si="24"/>
        <v>111.22</v>
      </c>
    </row>
    <row r="67" spans="1:14" ht="80.25" customHeight="1">
      <c r="A67" s="13" t="s">
        <v>44</v>
      </c>
      <c r="B67" s="10">
        <f>Норматив!N15</f>
        <v>0.17100000000000001</v>
      </c>
      <c r="C67" s="10">
        <f>Норматив!O15</f>
        <v>0.158</v>
      </c>
      <c r="D67" s="9">
        <f>D62</f>
        <v>1571.8</v>
      </c>
      <c r="E67" s="11">
        <f>ROUND(B67*D67,2)</f>
        <v>268.77999999999997</v>
      </c>
      <c r="F67" s="11">
        <f>ROUND(C67*D67,2)</f>
        <v>248.34</v>
      </c>
      <c r="G67" s="9">
        <v>2.74</v>
      </c>
      <c r="H67" s="15">
        <f>H62</f>
        <v>12.04</v>
      </c>
      <c r="I67" s="11">
        <f>I62</f>
        <v>20.45</v>
      </c>
      <c r="J67" s="11">
        <f>ROUND(G67*I67,2)</f>
        <v>56.03</v>
      </c>
      <c r="K67" s="11">
        <f>ROUND(E67+J67,2)</f>
        <v>324.81</v>
      </c>
      <c r="L67" s="11">
        <f>ROUND(F67+J67,2)</f>
        <v>304.37</v>
      </c>
      <c r="M67" s="11">
        <f t="shared" si="23"/>
        <v>118.54</v>
      </c>
      <c r="N67" s="11">
        <f t="shared" si="24"/>
        <v>111.08</v>
      </c>
    </row>
    <row r="69" spans="1:14">
      <c r="A69" s="43" t="s">
        <v>56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</row>
    <row r="70" spans="1:14">
      <c r="A70" s="40" t="s">
        <v>38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2"/>
    </row>
    <row r="71" spans="1:14">
      <c r="A71" s="8" t="s">
        <v>40</v>
      </c>
      <c r="B71" s="10">
        <f>Норматив!N10</f>
        <v>0.33500000000000002</v>
      </c>
      <c r="C71" s="10">
        <f>Норматив!O10</f>
        <v>0.31</v>
      </c>
      <c r="D71" s="23">
        <v>2149.4499999999998</v>
      </c>
      <c r="E71" s="11">
        <f>ROUND(B71*D71,2)</f>
        <v>720.07</v>
      </c>
      <c r="F71" s="11">
        <f>ROUND(C71*D71,2)</f>
        <v>666.33</v>
      </c>
      <c r="G71" s="9">
        <v>5.35</v>
      </c>
      <c r="H71" s="15">
        <v>0</v>
      </c>
      <c r="I71" s="11">
        <f t="shared" ref="I71:I76" si="25">ROUND(H71*1.073*1.102*1.082,2)</f>
        <v>0</v>
      </c>
      <c r="J71" s="11">
        <f>ROUND(G71*I71,2)</f>
        <v>0</v>
      </c>
      <c r="K71" s="11">
        <f>ROUND(E71+J71,2)</f>
        <v>720.07</v>
      </c>
      <c r="L71" s="11">
        <f>ROUND(F71+J71,2)</f>
        <v>666.33</v>
      </c>
      <c r="M71" s="11">
        <f t="shared" ref="M71:M72" si="26">ROUND(K71/G71,2)</f>
        <v>134.59</v>
      </c>
      <c r="N71" s="11">
        <f t="shared" ref="N71:N72" si="27">ROUND(L71/G71,2)</f>
        <v>124.55</v>
      </c>
    </row>
    <row r="72" spans="1:14" ht="30">
      <c r="A72" s="8" t="s">
        <v>41</v>
      </c>
      <c r="B72" s="10">
        <f>Норматив!N11</f>
        <v>0.191</v>
      </c>
      <c r="C72" s="10">
        <f>Норматив!O11</f>
        <v>0.17599999999999999</v>
      </c>
      <c r="D72" s="9">
        <f>D71</f>
        <v>2149.4499999999998</v>
      </c>
      <c r="E72" s="11">
        <f>ROUND(B72*D72,2)</f>
        <v>410.54</v>
      </c>
      <c r="F72" s="11">
        <f>ROUND(C72*D72,2)</f>
        <v>378.3</v>
      </c>
      <c r="G72" s="9">
        <v>3.04</v>
      </c>
      <c r="H72" s="15">
        <v>0</v>
      </c>
      <c r="I72" s="11">
        <f t="shared" si="25"/>
        <v>0</v>
      </c>
      <c r="J72" s="11">
        <f>ROUND(G72*I72,2)</f>
        <v>0</v>
      </c>
      <c r="K72" s="11">
        <f>ROUND(E72+J72,2)</f>
        <v>410.54</v>
      </c>
      <c r="L72" s="11">
        <f>ROUND(F72+J72,2)</f>
        <v>378.3</v>
      </c>
      <c r="M72" s="11">
        <f t="shared" si="26"/>
        <v>135.05000000000001</v>
      </c>
      <c r="N72" s="11">
        <f t="shared" si="27"/>
        <v>124.44</v>
      </c>
    </row>
    <row r="73" spans="1:14">
      <c r="A73" s="40" t="s">
        <v>39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2"/>
    </row>
    <row r="74" spans="1:14" ht="30">
      <c r="A74" s="12" t="s">
        <v>42</v>
      </c>
      <c r="B74" s="10">
        <f>Норматив!N13</f>
        <v>0.114</v>
      </c>
      <c r="C74" s="10">
        <f>Норматив!O13</f>
        <v>0.106</v>
      </c>
      <c r="D74" s="9">
        <f>D71</f>
        <v>2149.4499999999998</v>
      </c>
      <c r="E74" s="11">
        <f>ROUND(B74*D74,2)</f>
        <v>245.04</v>
      </c>
      <c r="F74" s="11">
        <f>ROUND(C74*D74,2)</f>
        <v>227.84</v>
      </c>
      <c r="G74" s="9">
        <v>1.82</v>
      </c>
      <c r="H74" s="15">
        <f>H71</f>
        <v>0</v>
      </c>
      <c r="I74" s="11">
        <f t="shared" si="25"/>
        <v>0</v>
      </c>
      <c r="J74" s="11">
        <f>ROUND(G74*I74,2)</f>
        <v>0</v>
      </c>
      <c r="K74" s="11">
        <f>ROUND(E74+J74,2)</f>
        <v>245.04</v>
      </c>
      <c r="L74" s="11">
        <f>ROUND(F74+J74,2)</f>
        <v>227.84</v>
      </c>
      <c r="M74" s="11">
        <f t="shared" ref="M74:M76" si="28">ROUND(K74/G74,2)</f>
        <v>134.63999999999999</v>
      </c>
      <c r="N74" s="11">
        <f t="shared" ref="N74:N76" si="29">ROUND(L74/G74,2)</f>
        <v>125.19</v>
      </c>
    </row>
    <row r="75" spans="1:14" ht="30">
      <c r="A75" s="13" t="s">
        <v>43</v>
      </c>
      <c r="B75" s="10">
        <f>Норматив!N14</f>
        <v>0.13300000000000001</v>
      </c>
      <c r="C75" s="10">
        <f>Норматив!O14</f>
        <v>0.123</v>
      </c>
      <c r="D75" s="9">
        <f>D71</f>
        <v>2149.4499999999998</v>
      </c>
      <c r="E75" s="11">
        <f>ROUND(B75*D75,2)</f>
        <v>285.88</v>
      </c>
      <c r="F75" s="11">
        <f>ROUND(C75*D75,2)</f>
        <v>264.38</v>
      </c>
      <c r="G75" s="9">
        <v>2.13</v>
      </c>
      <c r="H75" s="15">
        <f>H71</f>
        <v>0</v>
      </c>
      <c r="I75" s="11">
        <f t="shared" si="25"/>
        <v>0</v>
      </c>
      <c r="J75" s="11">
        <f>ROUND(G75*I75,2)</f>
        <v>0</v>
      </c>
      <c r="K75" s="11">
        <f>ROUND(E75+J75,2)</f>
        <v>285.88</v>
      </c>
      <c r="L75" s="11">
        <f>ROUND(F75+J75,2)</f>
        <v>264.38</v>
      </c>
      <c r="M75" s="11">
        <f t="shared" si="28"/>
        <v>134.22</v>
      </c>
      <c r="N75" s="11">
        <f t="shared" si="29"/>
        <v>124.12</v>
      </c>
    </row>
    <row r="76" spans="1:14" ht="78" customHeight="1">
      <c r="A76" s="13" t="s">
        <v>44</v>
      </c>
      <c r="B76" s="10">
        <f>Норматив!N15</f>
        <v>0.17100000000000001</v>
      </c>
      <c r="C76" s="10">
        <f>Норматив!O15</f>
        <v>0.158</v>
      </c>
      <c r="D76" s="9">
        <f>D71</f>
        <v>2149.4499999999998</v>
      </c>
      <c r="E76" s="11">
        <f>ROUND(B76*D76,2)</f>
        <v>367.56</v>
      </c>
      <c r="F76" s="11">
        <f>ROUND(C76*D76,2)</f>
        <v>339.61</v>
      </c>
      <c r="G76" s="9">
        <v>2.74</v>
      </c>
      <c r="H76" s="15">
        <f>H71</f>
        <v>0</v>
      </c>
      <c r="I76" s="11">
        <f t="shared" si="25"/>
        <v>0</v>
      </c>
      <c r="J76" s="11">
        <f>ROUND(G76*I76,2)</f>
        <v>0</v>
      </c>
      <c r="K76" s="11">
        <f>ROUND(E76+J76,2)</f>
        <v>367.56</v>
      </c>
      <c r="L76" s="11">
        <f>ROUND(F76+J76,2)</f>
        <v>339.61</v>
      </c>
      <c r="M76" s="11">
        <f t="shared" si="28"/>
        <v>134.15</v>
      </c>
      <c r="N76" s="11">
        <f t="shared" si="29"/>
        <v>123.95</v>
      </c>
    </row>
    <row r="77" spans="1:14" ht="23.25" customHeight="1">
      <c r="A77" s="43" t="s">
        <v>66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</row>
    <row r="78" spans="1:14" ht="23.25" customHeight="1">
      <c r="A78" s="40" t="s">
        <v>38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2"/>
    </row>
    <row r="79" spans="1:14" ht="23.25" customHeight="1">
      <c r="A79" s="8" t="s">
        <v>40</v>
      </c>
      <c r="B79" s="10">
        <f>Норматив!N10</f>
        <v>0.33500000000000002</v>
      </c>
      <c r="C79" s="10">
        <f>Норматив!O10</f>
        <v>0.31</v>
      </c>
      <c r="D79" s="15">
        <v>5106.49</v>
      </c>
      <c r="E79" s="11">
        <f>ROUND(B79*D79,2)</f>
        <v>1710.67</v>
      </c>
      <c r="F79" s="11">
        <f>ROUND(C79*D79,2)</f>
        <v>1583.01</v>
      </c>
      <c r="G79" s="9">
        <v>5.35</v>
      </c>
      <c r="H79" s="15">
        <v>0</v>
      </c>
      <c r="I79" s="11">
        <f t="shared" ref="I79:I80" si="30">ROUND(H79*1.073*1.102*1.082,2)</f>
        <v>0</v>
      </c>
      <c r="J79" s="11">
        <f>ROUND(G79*I79,2)</f>
        <v>0</v>
      </c>
      <c r="K79" s="11">
        <f>ROUND(E79+J79,2)</f>
        <v>1710.67</v>
      </c>
      <c r="L79" s="11">
        <f>ROUND(F79+J79,2)</f>
        <v>1583.01</v>
      </c>
      <c r="M79" s="11">
        <f t="shared" ref="M79:M80" si="31">ROUND(K79/G79,2)</f>
        <v>319.75</v>
      </c>
      <c r="N79" s="11">
        <f t="shared" ref="N79:N80" si="32">ROUND(L79/G79,2)</f>
        <v>295.89</v>
      </c>
    </row>
    <row r="80" spans="1:14" ht="30.75" customHeight="1">
      <c r="A80" s="8" t="s">
        <v>41</v>
      </c>
      <c r="B80" s="10">
        <f>Норматив!N11</f>
        <v>0.191</v>
      </c>
      <c r="C80" s="10">
        <f>Норматив!O11</f>
        <v>0.17599999999999999</v>
      </c>
      <c r="D80" s="9">
        <f>D79</f>
        <v>5106.49</v>
      </c>
      <c r="E80" s="11">
        <f>ROUND(B80*D80,2)</f>
        <v>975.34</v>
      </c>
      <c r="F80" s="11">
        <f>ROUND(C80*D80,2)</f>
        <v>898.74</v>
      </c>
      <c r="G80" s="9">
        <v>3.04</v>
      </c>
      <c r="H80" s="15">
        <v>0</v>
      </c>
      <c r="I80" s="11">
        <f t="shared" si="30"/>
        <v>0</v>
      </c>
      <c r="J80" s="11">
        <f>ROUND(G80*I80,2)</f>
        <v>0</v>
      </c>
      <c r="K80" s="11">
        <f>ROUND(E80+J80,2)</f>
        <v>975.34</v>
      </c>
      <c r="L80" s="11">
        <f>ROUND(F80+J80,2)</f>
        <v>898.74</v>
      </c>
      <c r="M80" s="11">
        <f t="shared" si="31"/>
        <v>320.83999999999997</v>
      </c>
      <c r="N80" s="11">
        <f t="shared" si="32"/>
        <v>295.64</v>
      </c>
    </row>
    <row r="81" spans="1:14" ht="30.75" customHeight="1">
      <c r="A81" s="43" t="s">
        <v>67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</row>
    <row r="82" spans="1:14" ht="30.75" customHeight="1">
      <c r="A82" s="40" t="s">
        <v>38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2"/>
    </row>
    <row r="83" spans="1:14" ht="30.75" customHeight="1">
      <c r="A83" s="8" t="s">
        <v>40</v>
      </c>
      <c r="B83" s="10">
        <f>Норматив!N10</f>
        <v>0.33500000000000002</v>
      </c>
      <c r="C83" s="10">
        <f>Норматив!O10</f>
        <v>0.31</v>
      </c>
      <c r="D83" s="15">
        <v>3267.81</v>
      </c>
      <c r="E83" s="11">
        <f>ROUND(B83*D83,2)</f>
        <v>1094.72</v>
      </c>
      <c r="F83" s="11">
        <f>ROUND(C83*D83,2)</f>
        <v>1013.02</v>
      </c>
      <c r="G83" s="9">
        <v>5.35</v>
      </c>
      <c r="H83" s="15">
        <v>0</v>
      </c>
      <c r="I83" s="11">
        <f t="shared" ref="I83:I84" si="33">ROUND(H83*1.073*1.102*1.082,2)</f>
        <v>0</v>
      </c>
      <c r="J83" s="11">
        <f>ROUND(G83*I83,2)</f>
        <v>0</v>
      </c>
      <c r="K83" s="11">
        <f>ROUND(E83+J83,2)</f>
        <v>1094.72</v>
      </c>
      <c r="L83" s="11">
        <f>ROUND(F83+J83,2)</f>
        <v>1013.02</v>
      </c>
      <c r="M83" s="11">
        <f t="shared" ref="M83:M84" si="34">ROUND(K83/G83,2)</f>
        <v>204.62</v>
      </c>
      <c r="N83" s="11">
        <f t="shared" ref="N83:N84" si="35">ROUND(L83/G83,2)</f>
        <v>189.35</v>
      </c>
    </row>
    <row r="84" spans="1:14" ht="30.75" customHeight="1">
      <c r="A84" s="8" t="s">
        <v>41</v>
      </c>
      <c r="B84" s="10">
        <f>Норматив!N11</f>
        <v>0.191</v>
      </c>
      <c r="C84" s="10">
        <f>Норматив!O11</f>
        <v>0.17599999999999999</v>
      </c>
      <c r="D84" s="9">
        <f>D83</f>
        <v>3267.81</v>
      </c>
      <c r="E84" s="11">
        <f>ROUND(B84*D84,2)</f>
        <v>624.15</v>
      </c>
      <c r="F84" s="11">
        <f>ROUND(C84*D84,2)</f>
        <v>575.13</v>
      </c>
      <c r="G84" s="9">
        <v>3.04</v>
      </c>
      <c r="H84" s="15">
        <v>0</v>
      </c>
      <c r="I84" s="11">
        <f t="shared" si="33"/>
        <v>0</v>
      </c>
      <c r="J84" s="11">
        <f>ROUND(G84*I84,2)</f>
        <v>0</v>
      </c>
      <c r="K84" s="11">
        <f>ROUND(E84+J84,2)</f>
        <v>624.15</v>
      </c>
      <c r="L84" s="11">
        <f>ROUND(F84+J84,2)</f>
        <v>575.13</v>
      </c>
      <c r="M84" s="11">
        <f t="shared" si="34"/>
        <v>205.31</v>
      </c>
      <c r="N84" s="11">
        <f t="shared" si="35"/>
        <v>189.19</v>
      </c>
    </row>
    <row r="85" spans="1:14" ht="30.75" customHeight="1">
      <c r="A85" s="22"/>
      <c r="B85" s="18"/>
      <c r="C85" s="18"/>
      <c r="D85" s="17"/>
      <c r="E85" s="19"/>
      <c r="F85" s="19"/>
      <c r="G85" s="17"/>
      <c r="H85" s="20"/>
      <c r="I85" s="19"/>
      <c r="J85" s="19"/>
      <c r="K85" s="19"/>
      <c r="L85" s="19"/>
      <c r="M85" s="19"/>
      <c r="N85" s="19"/>
    </row>
    <row r="86" spans="1:14" ht="30.75" customHeight="1">
      <c r="A86" s="22"/>
      <c r="B86" s="18"/>
      <c r="C86" s="18"/>
      <c r="D86" s="17"/>
      <c r="E86" s="19"/>
      <c r="F86" s="19"/>
      <c r="G86" s="17"/>
      <c r="H86" s="20"/>
      <c r="I86" s="19"/>
      <c r="J86" s="19"/>
      <c r="K86" s="19"/>
      <c r="L86" s="19"/>
      <c r="M86" s="19"/>
      <c r="N86" s="19"/>
    </row>
    <row r="87" spans="1:14" ht="23.25" customHeight="1">
      <c r="A87" s="16"/>
      <c r="B87" s="18"/>
      <c r="C87" s="18"/>
      <c r="D87" s="17"/>
      <c r="E87" s="19"/>
      <c r="F87" s="19"/>
      <c r="G87" s="17"/>
      <c r="H87" s="20"/>
      <c r="I87" s="19"/>
      <c r="J87" s="19"/>
      <c r="K87" s="19"/>
      <c r="L87" s="19"/>
      <c r="M87" s="19"/>
      <c r="N87" s="19"/>
    </row>
    <row r="88" spans="1:14" ht="23.25" customHeight="1">
      <c r="A88" s="16"/>
      <c r="B88" s="18"/>
      <c r="C88" s="18"/>
      <c r="D88" s="17"/>
      <c r="E88" s="19"/>
      <c r="F88" s="19"/>
      <c r="G88" s="17"/>
      <c r="H88" s="20"/>
      <c r="I88" s="19"/>
      <c r="J88" s="19"/>
      <c r="K88" s="19"/>
      <c r="L88" s="19"/>
      <c r="M88" s="19"/>
      <c r="N88" s="19"/>
    </row>
    <row r="89" spans="1:14" ht="23.25" customHeight="1">
      <c r="A89" s="16"/>
      <c r="B89" s="18"/>
      <c r="C89" s="18"/>
      <c r="D89" s="17"/>
      <c r="E89" s="19"/>
      <c r="F89" s="19"/>
      <c r="G89" s="17"/>
      <c r="H89" s="20"/>
      <c r="I89" s="19"/>
      <c r="J89" s="19"/>
      <c r="K89" s="19"/>
      <c r="L89" s="19"/>
      <c r="M89" s="19"/>
      <c r="N89" s="19"/>
    </row>
    <row r="90" spans="1:14" ht="20.25" customHeight="1">
      <c r="A90" s="16" t="s">
        <v>57</v>
      </c>
      <c r="B90" s="17" t="s">
        <v>58</v>
      </c>
      <c r="C90" s="18"/>
      <c r="D90" s="17"/>
      <c r="E90" s="19"/>
      <c r="F90" s="19"/>
      <c r="G90" s="17"/>
      <c r="H90" s="20"/>
      <c r="I90" s="19"/>
      <c r="J90" s="19"/>
      <c r="K90" s="19"/>
      <c r="L90" s="19"/>
      <c r="M90" s="19"/>
      <c r="N90" s="19"/>
    </row>
    <row r="91" spans="1:14">
      <c r="A91" s="14" t="s">
        <v>59</v>
      </c>
    </row>
    <row r="92" spans="1:14">
      <c r="A92" s="14" t="s">
        <v>60</v>
      </c>
    </row>
  </sheetData>
  <mergeCells count="38">
    <mergeCell ref="A1:N1"/>
    <mergeCell ref="A3:A4"/>
    <mergeCell ref="B3:C3"/>
    <mergeCell ref="D3:D4"/>
    <mergeCell ref="E3:F3"/>
    <mergeCell ref="G3:G4"/>
    <mergeCell ref="H3:I3"/>
    <mergeCell ref="J3:J4"/>
    <mergeCell ref="K3:L3"/>
    <mergeCell ref="M3:N3"/>
    <mergeCell ref="A37:N37"/>
    <mergeCell ref="A6:N6"/>
    <mergeCell ref="A7:N7"/>
    <mergeCell ref="A10:N10"/>
    <mergeCell ref="A15:N15"/>
    <mergeCell ref="A16:N16"/>
    <mergeCell ref="A19:N19"/>
    <mergeCell ref="A24:N24"/>
    <mergeCell ref="A25:N25"/>
    <mergeCell ref="A28:N28"/>
    <mergeCell ref="A33:N33"/>
    <mergeCell ref="A34:N34"/>
    <mergeCell ref="A42:N42"/>
    <mergeCell ref="A43:N43"/>
    <mergeCell ref="A46:N46"/>
    <mergeCell ref="A51:N51"/>
    <mergeCell ref="A52:N52"/>
    <mergeCell ref="A55:N55"/>
    <mergeCell ref="A60:N60"/>
    <mergeCell ref="A61:N61"/>
    <mergeCell ref="A64:N64"/>
    <mergeCell ref="A82:N82"/>
    <mergeCell ref="A69:N69"/>
    <mergeCell ref="A70:N70"/>
    <mergeCell ref="A73:N73"/>
    <mergeCell ref="A77:N77"/>
    <mergeCell ref="A78:N78"/>
    <mergeCell ref="A81:N8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Q27"/>
  <sheetViews>
    <sheetView tabSelected="1" zoomScaleNormal="100" workbookViewId="0">
      <selection activeCell="A9" sqref="A9:A11"/>
    </sheetView>
  </sheetViews>
  <sheetFormatPr defaultRowHeight="12.75"/>
  <cols>
    <col min="1" max="1" width="21.7109375" style="27" customWidth="1"/>
    <col min="2" max="2" width="11" style="27" customWidth="1"/>
    <col min="3" max="3" width="10.5703125" style="27" customWidth="1"/>
    <col min="4" max="4" width="9.28515625" style="27" customWidth="1"/>
    <col min="5" max="6" width="9.7109375" style="27" customWidth="1"/>
    <col min="7" max="7" width="9.5703125" style="27" customWidth="1"/>
    <col min="8" max="8" width="9.28515625" style="27" customWidth="1"/>
    <col min="9" max="9" width="9.7109375" style="27" customWidth="1"/>
    <col min="10" max="17" width="5.28515625" style="27" customWidth="1"/>
    <col min="18" max="16384" width="9.140625" style="27"/>
  </cols>
  <sheetData>
    <row r="1" spans="1:17" ht="18.75">
      <c r="J1" s="1" t="s">
        <v>104</v>
      </c>
    </row>
    <row r="2" spans="1:17" ht="18.75">
      <c r="J2" s="1"/>
    </row>
    <row r="3" spans="1:17" ht="18.75">
      <c r="J3" s="1"/>
    </row>
    <row r="4" spans="1:17" ht="18.75" customHeight="1">
      <c r="A4" s="72" t="s">
        <v>102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ht="18.75">
      <c r="A5" s="72" t="s">
        <v>103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7" ht="18.7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8.7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9" spans="1:17" ht="64.5" customHeight="1">
      <c r="A9" s="73" t="s">
        <v>71</v>
      </c>
      <c r="B9" s="53" t="s">
        <v>72</v>
      </c>
      <c r="C9" s="54"/>
      <c r="D9" s="76" t="s">
        <v>92</v>
      </c>
      <c r="E9" s="53" t="s">
        <v>32</v>
      </c>
      <c r="F9" s="54"/>
      <c r="G9" s="77" t="s">
        <v>98</v>
      </c>
      <c r="H9" s="77" t="s">
        <v>99</v>
      </c>
      <c r="I9" s="77" t="s">
        <v>100</v>
      </c>
      <c r="J9" s="59" t="s">
        <v>73</v>
      </c>
      <c r="K9" s="60"/>
      <c r="L9" s="60"/>
      <c r="M9" s="61"/>
      <c r="N9" s="59" t="s">
        <v>88</v>
      </c>
      <c r="O9" s="60"/>
      <c r="P9" s="60"/>
      <c r="Q9" s="61"/>
    </row>
    <row r="10" spans="1:17" ht="12.75" customHeight="1">
      <c r="A10" s="74"/>
      <c r="B10" s="57"/>
      <c r="C10" s="58"/>
      <c r="D10" s="76"/>
      <c r="E10" s="57"/>
      <c r="F10" s="58"/>
      <c r="G10" s="78"/>
      <c r="H10" s="78"/>
      <c r="I10" s="78"/>
      <c r="J10" s="62"/>
      <c r="K10" s="63"/>
      <c r="L10" s="63"/>
      <c r="M10" s="64"/>
      <c r="N10" s="62"/>
      <c r="O10" s="63"/>
      <c r="P10" s="63"/>
      <c r="Q10" s="64"/>
    </row>
    <row r="11" spans="1:17" ht="119.25" customHeight="1">
      <c r="A11" s="75"/>
      <c r="B11" s="31" t="s">
        <v>94</v>
      </c>
      <c r="C11" s="31" t="s">
        <v>95</v>
      </c>
      <c r="D11" s="76"/>
      <c r="E11" s="31" t="s">
        <v>96</v>
      </c>
      <c r="F11" s="31" t="s">
        <v>97</v>
      </c>
      <c r="G11" s="79"/>
      <c r="H11" s="79"/>
      <c r="I11" s="79"/>
      <c r="J11" s="80" t="s">
        <v>96</v>
      </c>
      <c r="K11" s="81"/>
      <c r="L11" s="80" t="s">
        <v>97</v>
      </c>
      <c r="M11" s="81"/>
      <c r="N11" s="80" t="s">
        <v>96</v>
      </c>
      <c r="O11" s="81"/>
      <c r="P11" s="80" t="s">
        <v>97</v>
      </c>
      <c r="Q11" s="81"/>
    </row>
    <row r="12" spans="1:17" ht="12.75" customHeight="1">
      <c r="A12" s="65" t="s">
        <v>18</v>
      </c>
      <c r="B12" s="65">
        <v>1</v>
      </c>
      <c r="C12" s="65">
        <v>2</v>
      </c>
      <c r="D12" s="65">
        <v>3</v>
      </c>
      <c r="E12" s="65" t="s">
        <v>74</v>
      </c>
      <c r="F12" s="65" t="s">
        <v>75</v>
      </c>
      <c r="G12" s="65">
        <v>6</v>
      </c>
      <c r="H12" s="53">
        <v>7</v>
      </c>
      <c r="I12" s="65" t="s">
        <v>76</v>
      </c>
      <c r="J12" s="65" t="s">
        <v>77</v>
      </c>
      <c r="K12" s="65"/>
      <c r="L12" s="65" t="s">
        <v>78</v>
      </c>
      <c r="M12" s="65"/>
      <c r="N12" s="65" t="s">
        <v>79</v>
      </c>
      <c r="O12" s="65"/>
      <c r="P12" s="53" t="s">
        <v>87</v>
      </c>
      <c r="Q12" s="54"/>
    </row>
    <row r="13" spans="1:17" ht="12.75" customHeight="1">
      <c r="A13" s="65"/>
      <c r="B13" s="65"/>
      <c r="C13" s="65"/>
      <c r="D13" s="65"/>
      <c r="E13" s="65"/>
      <c r="F13" s="65"/>
      <c r="G13" s="65"/>
      <c r="H13" s="55"/>
      <c r="I13" s="65"/>
      <c r="J13" s="65"/>
      <c r="K13" s="65"/>
      <c r="L13" s="65"/>
      <c r="M13" s="65"/>
      <c r="N13" s="65"/>
      <c r="O13" s="65"/>
      <c r="P13" s="55"/>
      <c r="Q13" s="56"/>
    </row>
    <row r="14" spans="1:17">
      <c r="A14" s="65"/>
      <c r="B14" s="65"/>
      <c r="C14" s="65"/>
      <c r="D14" s="65"/>
      <c r="E14" s="65"/>
      <c r="F14" s="65"/>
      <c r="G14" s="65"/>
      <c r="H14" s="57"/>
      <c r="I14" s="65"/>
      <c r="J14" s="65"/>
      <c r="K14" s="65"/>
      <c r="L14" s="65"/>
      <c r="M14" s="65"/>
      <c r="N14" s="65"/>
      <c r="O14" s="65"/>
      <c r="P14" s="57"/>
      <c r="Q14" s="58"/>
    </row>
    <row r="15" spans="1:17" ht="25.5">
      <c r="A15" s="30" t="s">
        <v>80</v>
      </c>
      <c r="B15" s="28">
        <v>0.33500000000000002</v>
      </c>
      <c r="C15" s="28">
        <v>0.31</v>
      </c>
      <c r="D15" s="28">
        <v>975.72</v>
      </c>
      <c r="E15" s="28">
        <f>ROUND(B15*D15,2)</f>
        <v>326.87</v>
      </c>
      <c r="F15" s="28">
        <f>ROUND(C15*D15,2)</f>
        <v>302.47000000000003</v>
      </c>
      <c r="G15" s="28">
        <v>5.35</v>
      </c>
      <c r="H15" s="28">
        <f>ROUND(2.91*1.18,2)</f>
        <v>3.43</v>
      </c>
      <c r="I15" s="28">
        <f>ROUND(G15*H15,2)</f>
        <v>18.350000000000001</v>
      </c>
      <c r="J15" s="40">
        <f>E15+I15</f>
        <v>345.22</v>
      </c>
      <c r="K15" s="42"/>
      <c r="L15" s="40">
        <f>F15+I15</f>
        <v>320.82000000000005</v>
      </c>
      <c r="M15" s="42"/>
      <c r="N15" s="66">
        <f>ROUND(J15/G15,2)</f>
        <v>64.53</v>
      </c>
      <c r="O15" s="66"/>
      <c r="P15" s="66">
        <f>ROUND(L15/G15,2)</f>
        <v>59.97</v>
      </c>
      <c r="Q15" s="66"/>
    </row>
    <row r="16" spans="1:17" ht="42" customHeight="1">
      <c r="A16" s="30" t="s">
        <v>81</v>
      </c>
      <c r="B16" s="28">
        <v>0.33500000000000002</v>
      </c>
      <c r="C16" s="28">
        <v>0.31</v>
      </c>
      <c r="D16" s="28">
        <v>1630.39</v>
      </c>
      <c r="E16" s="28">
        <f t="shared" ref="E16:E24" si="0">ROUND(B16*D16,2)</f>
        <v>546.17999999999995</v>
      </c>
      <c r="F16" s="28">
        <f t="shared" ref="F16:F24" si="1">ROUND(C16*D16,2)</f>
        <v>505.42</v>
      </c>
      <c r="G16" s="28">
        <v>5.35</v>
      </c>
      <c r="H16" s="28">
        <f>ROUND(16.63*1.18,2)</f>
        <v>19.62</v>
      </c>
      <c r="I16" s="28">
        <f t="shared" ref="I16:I24" si="2">ROUND(G16*H16,2)</f>
        <v>104.97</v>
      </c>
      <c r="J16" s="40">
        <f t="shared" ref="J16:J24" si="3">E16+I16</f>
        <v>651.15</v>
      </c>
      <c r="K16" s="42"/>
      <c r="L16" s="40">
        <f t="shared" ref="L16:L24" si="4">F16+I16</f>
        <v>610.39</v>
      </c>
      <c r="M16" s="42"/>
      <c r="N16" s="66">
        <f t="shared" ref="N16:N24" si="5">ROUND(J16/G16,2)</f>
        <v>121.71</v>
      </c>
      <c r="O16" s="66"/>
      <c r="P16" s="66">
        <f t="shared" ref="P16:P24" si="6">ROUND(L16/G16,2)</f>
        <v>114.09</v>
      </c>
      <c r="Q16" s="66"/>
    </row>
    <row r="17" spans="1:17" ht="38.25">
      <c r="A17" s="30" t="s">
        <v>90</v>
      </c>
      <c r="B17" s="29">
        <v>0.33500000000000002</v>
      </c>
      <c r="C17" s="29">
        <v>0.31</v>
      </c>
      <c r="D17" s="29">
        <v>1075.82</v>
      </c>
      <c r="E17" s="29">
        <f t="shared" si="0"/>
        <v>360.4</v>
      </c>
      <c r="F17" s="29">
        <f t="shared" si="1"/>
        <v>333.5</v>
      </c>
      <c r="G17" s="29">
        <v>5.35</v>
      </c>
      <c r="H17" s="29">
        <f>ROUND(14.16*1.18,2)</f>
        <v>16.71</v>
      </c>
      <c r="I17" s="29">
        <f t="shared" si="2"/>
        <v>89.4</v>
      </c>
      <c r="J17" s="67">
        <f t="shared" si="3"/>
        <v>449.79999999999995</v>
      </c>
      <c r="K17" s="68"/>
      <c r="L17" s="40">
        <f t="shared" si="4"/>
        <v>422.9</v>
      </c>
      <c r="M17" s="42"/>
      <c r="N17" s="66">
        <f t="shared" si="5"/>
        <v>84.07</v>
      </c>
      <c r="O17" s="66"/>
      <c r="P17" s="66">
        <f t="shared" si="6"/>
        <v>79.05</v>
      </c>
      <c r="Q17" s="66"/>
    </row>
    <row r="18" spans="1:17" ht="15">
      <c r="A18" s="30" t="s">
        <v>82</v>
      </c>
      <c r="B18" s="29">
        <v>0.33500000000000002</v>
      </c>
      <c r="C18" s="29">
        <v>0.31</v>
      </c>
      <c r="D18" s="29">
        <v>973.25</v>
      </c>
      <c r="E18" s="29">
        <f t="shared" si="0"/>
        <v>326.04000000000002</v>
      </c>
      <c r="F18" s="29">
        <f t="shared" si="1"/>
        <v>301.70999999999998</v>
      </c>
      <c r="G18" s="29">
        <v>5.35</v>
      </c>
      <c r="H18" s="29">
        <f>ROUND(16.33*1.18,2)</f>
        <v>19.27</v>
      </c>
      <c r="I18" s="29">
        <f t="shared" si="2"/>
        <v>103.09</v>
      </c>
      <c r="J18" s="67">
        <f t="shared" si="3"/>
        <v>429.13</v>
      </c>
      <c r="K18" s="68"/>
      <c r="L18" s="40">
        <f t="shared" si="4"/>
        <v>404.79999999999995</v>
      </c>
      <c r="M18" s="42"/>
      <c r="N18" s="66">
        <f t="shared" si="5"/>
        <v>80.209999999999994</v>
      </c>
      <c r="O18" s="66"/>
      <c r="P18" s="66">
        <f t="shared" si="6"/>
        <v>75.66</v>
      </c>
      <c r="Q18" s="66"/>
    </row>
    <row r="19" spans="1:17" ht="25.5">
      <c r="A19" s="30" t="s">
        <v>83</v>
      </c>
      <c r="B19" s="29">
        <v>0.33500000000000002</v>
      </c>
      <c r="C19" s="29">
        <v>0.31</v>
      </c>
      <c r="D19" s="29">
        <v>884.32</v>
      </c>
      <c r="E19" s="29">
        <f t="shared" si="0"/>
        <v>296.25</v>
      </c>
      <c r="F19" s="29">
        <f t="shared" si="1"/>
        <v>274.14</v>
      </c>
      <c r="G19" s="29">
        <v>5.35</v>
      </c>
      <c r="H19" s="29">
        <f>ROUND(28.1*1.18,2)</f>
        <v>33.159999999999997</v>
      </c>
      <c r="I19" s="29">
        <f t="shared" si="2"/>
        <v>177.41</v>
      </c>
      <c r="J19" s="67">
        <f t="shared" si="3"/>
        <v>473.65999999999997</v>
      </c>
      <c r="K19" s="68"/>
      <c r="L19" s="40">
        <f t="shared" si="4"/>
        <v>451.54999999999995</v>
      </c>
      <c r="M19" s="42"/>
      <c r="N19" s="66">
        <f t="shared" si="5"/>
        <v>88.53</v>
      </c>
      <c r="O19" s="66"/>
      <c r="P19" s="71">
        <f t="shared" si="6"/>
        <v>84.4</v>
      </c>
      <c r="Q19" s="71"/>
    </row>
    <row r="20" spans="1:17" ht="18.75" customHeight="1">
      <c r="A20" s="30" t="s">
        <v>91</v>
      </c>
      <c r="B20" s="29">
        <v>0.33500000000000002</v>
      </c>
      <c r="C20" s="29">
        <v>0.31</v>
      </c>
      <c r="D20" s="29">
        <v>1228.9000000000001</v>
      </c>
      <c r="E20" s="29">
        <f t="shared" si="0"/>
        <v>411.68</v>
      </c>
      <c r="F20" s="29">
        <f t="shared" si="1"/>
        <v>380.96</v>
      </c>
      <c r="G20" s="29">
        <v>5.35</v>
      </c>
      <c r="H20" s="29">
        <v>0</v>
      </c>
      <c r="I20" s="29">
        <f t="shared" si="2"/>
        <v>0</v>
      </c>
      <c r="J20" s="67">
        <f t="shared" si="3"/>
        <v>411.68</v>
      </c>
      <c r="K20" s="68"/>
      <c r="L20" s="40">
        <f t="shared" si="4"/>
        <v>380.96</v>
      </c>
      <c r="M20" s="42"/>
      <c r="N20" s="66">
        <f t="shared" si="5"/>
        <v>76.95</v>
      </c>
      <c r="O20" s="66"/>
      <c r="P20" s="66">
        <f t="shared" si="6"/>
        <v>71.209999999999994</v>
      </c>
      <c r="Q20" s="66"/>
    </row>
    <row r="21" spans="1:17" s="32" customFormat="1" ht="15">
      <c r="A21" s="30" t="s">
        <v>84</v>
      </c>
      <c r="B21" s="29">
        <v>0.33500000000000002</v>
      </c>
      <c r="C21" s="29">
        <v>0.31</v>
      </c>
      <c r="D21" s="29">
        <v>1417.62</v>
      </c>
      <c r="E21" s="29">
        <f t="shared" si="0"/>
        <v>474.9</v>
      </c>
      <c r="F21" s="29">
        <f t="shared" si="1"/>
        <v>439.46</v>
      </c>
      <c r="G21" s="29">
        <v>5.35</v>
      </c>
      <c r="H21" s="29">
        <f>ROUND(17.33*1.18,2)</f>
        <v>20.45</v>
      </c>
      <c r="I21" s="29">
        <f t="shared" si="2"/>
        <v>109.41</v>
      </c>
      <c r="J21" s="67">
        <f t="shared" si="3"/>
        <v>584.30999999999995</v>
      </c>
      <c r="K21" s="68"/>
      <c r="L21" s="40">
        <f t="shared" si="4"/>
        <v>548.87</v>
      </c>
      <c r="M21" s="42"/>
      <c r="N21" s="66">
        <f t="shared" si="5"/>
        <v>109.22</v>
      </c>
      <c r="O21" s="66"/>
      <c r="P21" s="66">
        <f t="shared" si="6"/>
        <v>102.59</v>
      </c>
      <c r="Q21" s="66"/>
    </row>
    <row r="22" spans="1:17" ht="25.5">
      <c r="A22" s="30" t="s">
        <v>85</v>
      </c>
      <c r="B22" s="29">
        <v>0.33500000000000002</v>
      </c>
      <c r="C22" s="29">
        <v>0.31</v>
      </c>
      <c r="D22" s="29">
        <v>2536.35</v>
      </c>
      <c r="E22" s="29">
        <f t="shared" si="0"/>
        <v>849.68</v>
      </c>
      <c r="F22" s="29">
        <f t="shared" si="1"/>
        <v>786.27</v>
      </c>
      <c r="G22" s="29">
        <v>5.35</v>
      </c>
      <c r="H22" s="29">
        <v>0</v>
      </c>
      <c r="I22" s="29">
        <f t="shared" si="2"/>
        <v>0</v>
      </c>
      <c r="J22" s="67">
        <f t="shared" si="3"/>
        <v>849.68</v>
      </c>
      <c r="K22" s="68"/>
      <c r="L22" s="40">
        <f t="shared" si="4"/>
        <v>786.27</v>
      </c>
      <c r="M22" s="42"/>
      <c r="N22" s="66">
        <f t="shared" si="5"/>
        <v>158.82</v>
      </c>
      <c r="O22" s="66"/>
      <c r="P22" s="66">
        <f t="shared" si="6"/>
        <v>146.97</v>
      </c>
      <c r="Q22" s="66"/>
    </row>
    <row r="23" spans="1:17" s="32" customFormat="1" ht="15">
      <c r="A23" s="30" t="s">
        <v>86</v>
      </c>
      <c r="B23" s="29">
        <v>0.33500000000000002</v>
      </c>
      <c r="C23" s="29">
        <v>0.31</v>
      </c>
      <c r="D23" s="29">
        <v>4605.59</v>
      </c>
      <c r="E23" s="29">
        <f t="shared" si="0"/>
        <v>1542.87</v>
      </c>
      <c r="F23" s="29">
        <f t="shared" si="1"/>
        <v>1427.73</v>
      </c>
      <c r="G23" s="29">
        <v>5.35</v>
      </c>
      <c r="H23" s="29">
        <v>0</v>
      </c>
      <c r="I23" s="29">
        <f t="shared" si="2"/>
        <v>0</v>
      </c>
      <c r="J23" s="67">
        <f t="shared" si="3"/>
        <v>1542.87</v>
      </c>
      <c r="K23" s="68"/>
      <c r="L23" s="67">
        <f t="shared" si="4"/>
        <v>1427.73</v>
      </c>
      <c r="M23" s="68"/>
      <c r="N23" s="69">
        <v>285.33</v>
      </c>
      <c r="O23" s="69"/>
      <c r="P23" s="69">
        <v>264.04000000000002</v>
      </c>
      <c r="Q23" s="69"/>
    </row>
    <row r="24" spans="1:17" ht="15">
      <c r="A24" s="30" t="s">
        <v>89</v>
      </c>
      <c r="B24" s="28">
        <v>0.33500000000000002</v>
      </c>
      <c r="C24" s="28">
        <v>0.31</v>
      </c>
      <c r="D24" s="28">
        <v>2947.26</v>
      </c>
      <c r="E24" s="28">
        <f t="shared" si="0"/>
        <v>987.33</v>
      </c>
      <c r="F24" s="28">
        <f t="shared" si="1"/>
        <v>913.65</v>
      </c>
      <c r="G24" s="28">
        <v>5.35</v>
      </c>
      <c r="H24" s="28">
        <v>0</v>
      </c>
      <c r="I24" s="28">
        <f t="shared" si="2"/>
        <v>0</v>
      </c>
      <c r="J24" s="40">
        <f t="shared" si="3"/>
        <v>987.33</v>
      </c>
      <c r="K24" s="42"/>
      <c r="L24" s="40">
        <f t="shared" si="4"/>
        <v>913.65</v>
      </c>
      <c r="M24" s="42"/>
      <c r="N24" s="66">
        <f t="shared" si="5"/>
        <v>184.55</v>
      </c>
      <c r="O24" s="66"/>
      <c r="P24" s="66">
        <f t="shared" si="6"/>
        <v>170.78</v>
      </c>
      <c r="Q24" s="66"/>
    </row>
    <row r="27" spans="1:17">
      <c r="A27" s="70" t="s">
        <v>93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</sheetData>
  <mergeCells count="71">
    <mergeCell ref="A4:Q4"/>
    <mergeCell ref="A9:A11"/>
    <mergeCell ref="B9:C10"/>
    <mergeCell ref="D9:D11"/>
    <mergeCell ref="E9:F10"/>
    <mergeCell ref="G9:G11"/>
    <mergeCell ref="J9:M10"/>
    <mergeCell ref="J11:K11"/>
    <mergeCell ref="L11:M11"/>
    <mergeCell ref="N11:O11"/>
    <mergeCell ref="P11:Q11"/>
    <mergeCell ref="A5:Q5"/>
    <mergeCell ref="H9:H11"/>
    <mergeCell ref="I9:I11"/>
    <mergeCell ref="A6:Q6"/>
    <mergeCell ref="A7:Q7"/>
    <mergeCell ref="F12:F14"/>
    <mergeCell ref="A27:Q27"/>
    <mergeCell ref="G12:G14"/>
    <mergeCell ref="A12:A14"/>
    <mergeCell ref="B12:B14"/>
    <mergeCell ref="C12:C14"/>
    <mergeCell ref="D12:D14"/>
    <mergeCell ref="E12:E14"/>
    <mergeCell ref="L19:M19"/>
    <mergeCell ref="N19:O19"/>
    <mergeCell ref="P19:Q19"/>
    <mergeCell ref="J16:K16"/>
    <mergeCell ref="L16:M16"/>
    <mergeCell ref="P23:Q23"/>
    <mergeCell ref="J22:K22"/>
    <mergeCell ref="L22:M22"/>
    <mergeCell ref="N16:O16"/>
    <mergeCell ref="P16:Q16"/>
    <mergeCell ref="J17:K17"/>
    <mergeCell ref="N22:O22"/>
    <mergeCell ref="P22:Q22"/>
    <mergeCell ref="J21:K21"/>
    <mergeCell ref="L21:M21"/>
    <mergeCell ref="N21:O21"/>
    <mergeCell ref="N17:O17"/>
    <mergeCell ref="P17:Q17"/>
    <mergeCell ref="N18:O18"/>
    <mergeCell ref="P18:Q18"/>
    <mergeCell ref="N24:O24"/>
    <mergeCell ref="P24:Q24"/>
    <mergeCell ref="P21:Q21"/>
    <mergeCell ref="N23:O23"/>
    <mergeCell ref="N20:O20"/>
    <mergeCell ref="P20:Q20"/>
    <mergeCell ref="I12:I14"/>
    <mergeCell ref="J12:K14"/>
    <mergeCell ref="H12:H14"/>
    <mergeCell ref="J24:K24"/>
    <mergeCell ref="L24:M24"/>
    <mergeCell ref="J15:K15"/>
    <mergeCell ref="L17:M17"/>
    <mergeCell ref="J23:K23"/>
    <mergeCell ref="L23:M23"/>
    <mergeCell ref="J20:K20"/>
    <mergeCell ref="L20:M20"/>
    <mergeCell ref="J18:K18"/>
    <mergeCell ref="L18:M18"/>
    <mergeCell ref="J19:K19"/>
    <mergeCell ref="P12:Q14"/>
    <mergeCell ref="N9:Q10"/>
    <mergeCell ref="L12:M14"/>
    <mergeCell ref="N12:O14"/>
    <mergeCell ref="L15:M15"/>
    <mergeCell ref="N15:O15"/>
    <mergeCell ref="P15:Q15"/>
  </mergeCells>
  <pageMargins left="0.39370078740157483" right="0.19685039370078741" top="0.39370078740157483" bottom="0.39370078740157483" header="0" footer="0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8FEFE0-63ED-4C91-908E-F227DECC822A}"/>
</file>

<file path=customXml/itemProps2.xml><?xml version="1.0" encoding="utf-8"?>
<ds:datastoreItem xmlns:ds="http://schemas.openxmlformats.org/officeDocument/2006/customXml" ds:itemID="{FB47C5B5-C1FD-447F-BD79-ACFF13AB1480}"/>
</file>

<file path=customXml/itemProps3.xml><?xml version="1.0" encoding="utf-8"?>
<ds:datastoreItem xmlns:ds="http://schemas.openxmlformats.org/officeDocument/2006/customXml" ds:itemID="{6943FB6B-3A2E-471B-B6D5-2552CE6B0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Норматив</vt:lpstr>
      <vt:lpstr>С 01.01.2012</vt:lpstr>
      <vt:lpstr>1 куб.м. с 01.07.2012</vt:lpstr>
      <vt:lpstr>1 куб.м. с 01.09.2012</vt:lpstr>
      <vt:lpstr>до 30.06.2012  1</vt:lpstr>
      <vt:lpstr>'до 30.06.2012  1'!Заголовки_для_печати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trushkov</dc:creator>
  <cp:lastModifiedBy>info</cp:lastModifiedBy>
  <cp:lastPrinted>2012-02-14T08:17:16Z</cp:lastPrinted>
  <dcterms:created xsi:type="dcterms:W3CDTF">2007-11-22T08:10:14Z</dcterms:created>
  <dcterms:modified xsi:type="dcterms:W3CDTF">2012-02-14T09:13:49Z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