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585" windowWidth="15120" windowHeight="4530" tabRatio="852"/>
  </bookViews>
  <sheets>
    <sheet name="ОТЧЕТ" sheetId="16" r:id="rId1"/>
    <sheet name="понижение_повыш" sheetId="10" state="hidden" r:id="rId2"/>
    <sheet name="ГРБС имеющие подвед" sheetId="11" state="hidden" r:id="rId3"/>
    <sheet name="ГРБС не имеющие подвед" sheetId="12" state="hidden" r:id="rId4"/>
  </sheets>
  <definedNames>
    <definedName name="_xlnm._FilterDatabase" localSheetId="2" hidden="1">'ГРБС имеющие подвед'!$A$2:$R$23</definedName>
    <definedName name="_xlnm._FilterDatabase" localSheetId="3" hidden="1">'ГРБС не имеющие подвед'!$A$2:$R$26</definedName>
    <definedName name="_xlnm._FilterDatabase" localSheetId="0" hidden="1">ОТЧЕТ!$A$2:$AU$35</definedName>
    <definedName name="_xlnm._FilterDatabase" localSheetId="1" hidden="1">понижение_повыш!$A$2:$F$2</definedName>
    <definedName name="_xlnm.Print_Titles" localSheetId="0">ОТЧЕТ!$2:$2</definedName>
    <definedName name="_xlnm.Print_Area" localSheetId="2">'ГРБС имеющие подвед'!$A$1:$R$25</definedName>
    <definedName name="_xlnm.Print_Area" localSheetId="3">'ГРБС не имеющие подвед'!$A$1:$R$28</definedName>
    <definedName name="_xlnm.Print_Area" localSheetId="0">ОТЧЕТ!$A$1:$AU$33</definedName>
  </definedNames>
  <calcPr calcId="145621"/>
</workbook>
</file>

<file path=xl/calcChain.xml><?xml version="1.0" encoding="utf-8"?>
<calcChain xmlns="http://schemas.openxmlformats.org/spreadsheetml/2006/main">
  <c r="AQ31" i="16" l="1"/>
  <c r="AO31" i="16"/>
  <c r="AO32" i="16" s="1"/>
  <c r="AN31" i="16"/>
  <c r="AN32" i="16" s="1"/>
  <c r="AM31" i="16"/>
  <c r="AM32" i="16" s="1"/>
  <c r="AL31" i="16"/>
  <c r="AL32" i="16" s="1"/>
  <c r="AK31" i="16"/>
  <c r="AK32" i="16" s="1"/>
  <c r="AJ31" i="16"/>
  <c r="AJ32" i="16" s="1"/>
  <c r="AI31" i="16"/>
  <c r="AI32" i="16" s="1"/>
  <c r="AH31" i="16"/>
  <c r="AH32" i="16" s="1"/>
  <c r="AG31" i="16"/>
  <c r="AG32" i="16" s="1"/>
  <c r="AF31" i="16"/>
  <c r="AF32" i="16" s="1"/>
  <c r="AE31" i="16"/>
  <c r="AE32" i="16" s="1"/>
  <c r="AD31" i="16"/>
  <c r="AD32" i="16" s="1"/>
  <c r="AC31" i="16"/>
  <c r="AC32" i="16" s="1"/>
  <c r="AB31" i="16"/>
  <c r="AB32" i="16" s="1"/>
  <c r="AA31" i="16"/>
  <c r="AA32" i="16" s="1"/>
  <c r="Z31" i="16"/>
  <c r="Z32" i="16" s="1"/>
  <c r="Y31" i="16"/>
  <c r="Y32" i="16" s="1"/>
  <c r="X31" i="16"/>
  <c r="X32" i="16" s="1"/>
  <c r="W31" i="16"/>
  <c r="W32" i="16" s="1"/>
  <c r="V31" i="16"/>
  <c r="V32" i="16" s="1"/>
  <c r="U31" i="16"/>
  <c r="U32" i="16" s="1"/>
  <c r="T31" i="16"/>
  <c r="T32" i="16" s="1"/>
  <c r="S31" i="16"/>
  <c r="S32" i="16" s="1"/>
  <c r="R31" i="16"/>
  <c r="R32" i="16" s="1"/>
  <c r="Q31" i="16"/>
  <c r="Q32" i="16" s="1"/>
  <c r="P31" i="16"/>
  <c r="P32" i="16" s="1"/>
  <c r="O31" i="16"/>
  <c r="O32" i="16" s="1"/>
  <c r="N31" i="16"/>
  <c r="N32" i="16" s="1"/>
  <c r="M31" i="16"/>
  <c r="M32" i="16" s="1"/>
  <c r="L31" i="16"/>
  <c r="L32" i="16" s="1"/>
  <c r="I31" i="16"/>
  <c r="I32" i="16" s="1"/>
  <c r="H31" i="16"/>
  <c r="H32" i="16" s="1"/>
  <c r="G31" i="16"/>
  <c r="G32" i="16" s="1"/>
  <c r="F31" i="16"/>
  <c r="F32" i="16" s="1"/>
  <c r="E31" i="16"/>
  <c r="E32" i="16" s="1"/>
  <c r="D31" i="16"/>
  <c r="D32" i="16" s="1"/>
  <c r="AP30" i="16"/>
  <c r="AR30" i="16" s="1"/>
  <c r="AS30" i="16" s="1"/>
  <c r="AP29" i="16"/>
  <c r="AR29" i="16" s="1"/>
  <c r="AS29" i="16" s="1"/>
  <c r="C29" i="16"/>
  <c r="AP28" i="16"/>
  <c r="AR28" i="16" s="1"/>
  <c r="AS28" i="16" s="1"/>
  <c r="C28" i="16"/>
  <c r="AP27" i="16"/>
  <c r="AR27" i="16" s="1"/>
  <c r="AS27" i="16" s="1"/>
  <c r="C27" i="16"/>
  <c r="AP26" i="16"/>
  <c r="AR26" i="16" s="1"/>
  <c r="AS26" i="16" s="1"/>
  <c r="AP25" i="16"/>
  <c r="AR25" i="16" s="1"/>
  <c r="AS25" i="16" s="1"/>
  <c r="C25" i="16"/>
  <c r="AP24" i="16"/>
  <c r="AR24" i="16" s="1"/>
  <c r="AS24" i="16" s="1"/>
  <c r="AP23" i="16"/>
  <c r="AR23" i="16" s="1"/>
  <c r="AS23" i="16" s="1"/>
  <c r="C23" i="16"/>
  <c r="AP22" i="16"/>
  <c r="AR22" i="16" s="1"/>
  <c r="AS22" i="16" s="1"/>
  <c r="C22" i="16"/>
  <c r="AQ19" i="16"/>
  <c r="AO19" i="16"/>
  <c r="AO20" i="16" s="1"/>
  <c r="AI19" i="16"/>
  <c r="AI20" i="16" s="1"/>
  <c r="AH19" i="16"/>
  <c r="AH20" i="16" s="1"/>
  <c r="AG19" i="16"/>
  <c r="AG20" i="16" s="1"/>
  <c r="AF19" i="16"/>
  <c r="AF20" i="16" s="1"/>
  <c r="AE19" i="16"/>
  <c r="AE20" i="16" s="1"/>
  <c r="AD19" i="16"/>
  <c r="AD20" i="16" s="1"/>
  <c r="AC19" i="16"/>
  <c r="AC20" i="16" s="1"/>
  <c r="AB19" i="16"/>
  <c r="AB20" i="16" s="1"/>
  <c r="AA19" i="16"/>
  <c r="AA20" i="16" s="1"/>
  <c r="Z19" i="16"/>
  <c r="Z20" i="16" s="1"/>
  <c r="Y19" i="16"/>
  <c r="Y20" i="16" s="1"/>
  <c r="X19" i="16"/>
  <c r="X20" i="16" s="1"/>
  <c r="W19" i="16"/>
  <c r="W20" i="16" s="1"/>
  <c r="V19" i="16"/>
  <c r="V20" i="16" s="1"/>
  <c r="U19" i="16"/>
  <c r="U20" i="16" s="1"/>
  <c r="T19" i="16"/>
  <c r="T20" i="16" s="1"/>
  <c r="S19" i="16"/>
  <c r="S20" i="16" s="1"/>
  <c r="Q19" i="16"/>
  <c r="Q20" i="16" s="1"/>
  <c r="P19" i="16"/>
  <c r="P20" i="16" s="1"/>
  <c r="O19" i="16"/>
  <c r="O20" i="16" s="1"/>
  <c r="N19" i="16"/>
  <c r="N20" i="16" s="1"/>
  <c r="M19" i="16"/>
  <c r="M20" i="16" s="1"/>
  <c r="L19" i="16"/>
  <c r="L20" i="16" s="1"/>
  <c r="K19" i="16"/>
  <c r="K20" i="16" s="1"/>
  <c r="J19" i="16"/>
  <c r="J20" i="16" s="1"/>
  <c r="H19" i="16"/>
  <c r="H20" i="16" s="1"/>
  <c r="G19" i="16"/>
  <c r="G20" i="16" s="1"/>
  <c r="F19" i="16"/>
  <c r="F20" i="16" s="1"/>
  <c r="E19" i="16"/>
  <c r="E20" i="16" s="1"/>
  <c r="D19" i="16"/>
  <c r="D20" i="16" s="1"/>
  <c r="AP18" i="16"/>
  <c r="AR18" i="16" s="1"/>
  <c r="AS18" i="16" s="1"/>
  <c r="AP17" i="16"/>
  <c r="AR17" i="16" s="1"/>
  <c r="AS17" i="16" s="1"/>
  <c r="AP16" i="16"/>
  <c r="AR16" i="16" s="1"/>
  <c r="AS16" i="16" s="1"/>
  <c r="AP15" i="16"/>
  <c r="AR15" i="16" s="1"/>
  <c r="AS15" i="16" s="1"/>
  <c r="AP14" i="16"/>
  <c r="AR14" i="16" s="1"/>
  <c r="AS14" i="16" s="1"/>
  <c r="AP13" i="16"/>
  <c r="AR13" i="16" s="1"/>
  <c r="AS13" i="16" s="1"/>
  <c r="AP12" i="16"/>
  <c r="AR12" i="16" s="1"/>
  <c r="AS12" i="16" s="1"/>
  <c r="AP11" i="16"/>
  <c r="AR11" i="16" s="1"/>
  <c r="AS11" i="16" s="1"/>
  <c r="AP10" i="16"/>
  <c r="AR10" i="16" s="1"/>
  <c r="AS10" i="16" s="1"/>
  <c r="AP9" i="16"/>
  <c r="AR9" i="16" s="1"/>
  <c r="AS9" i="16" s="1"/>
  <c r="AP8" i="16"/>
  <c r="AR8" i="16" s="1"/>
  <c r="AS8" i="16" s="1"/>
  <c r="AP7" i="16"/>
  <c r="AR7" i="16" s="1"/>
  <c r="AS7" i="16" s="1"/>
  <c r="AP6" i="16"/>
  <c r="AR6" i="16" s="1"/>
  <c r="AS6" i="16" s="1"/>
  <c r="AP19" i="16" l="1"/>
  <c r="AR19" i="16" s="1"/>
  <c r="AS19" i="16" s="1"/>
  <c r="AP31" i="16"/>
  <c r="AR31" i="16" s="1"/>
  <c r="AS31" i="16" s="1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3" i="10"/>
  <c r="R24" i="12" l="1"/>
  <c r="M24" i="12"/>
  <c r="K24" i="12"/>
  <c r="I24" i="12"/>
  <c r="Q23" i="12"/>
  <c r="O23" i="12"/>
  <c r="K23" i="12"/>
  <c r="G23" i="12"/>
  <c r="Q19" i="12"/>
  <c r="O19" i="12"/>
  <c r="K19" i="12"/>
  <c r="G19" i="12"/>
  <c r="Q9" i="12"/>
  <c r="O9" i="12"/>
  <c r="K9" i="12"/>
  <c r="G9" i="12"/>
  <c r="Q8" i="12"/>
  <c r="O8" i="12"/>
  <c r="K8" i="12"/>
  <c r="G8" i="12"/>
  <c r="Q7" i="12"/>
  <c r="O7" i="12"/>
  <c r="K7" i="12"/>
  <c r="G7" i="12"/>
  <c r="Q14" i="12"/>
  <c r="O14" i="12"/>
  <c r="K14" i="12"/>
  <c r="G14" i="12"/>
  <c r="Q21" i="12"/>
  <c r="O21" i="12"/>
  <c r="K21" i="12"/>
  <c r="G21" i="12"/>
  <c r="Q13" i="12"/>
  <c r="O13" i="12"/>
  <c r="K13" i="12"/>
  <c r="G13" i="12"/>
  <c r="Q20" i="12"/>
  <c r="O20" i="12"/>
  <c r="K20" i="12"/>
  <c r="G20" i="12"/>
  <c r="Q6" i="12"/>
  <c r="O6" i="12"/>
  <c r="K6" i="12"/>
  <c r="G6" i="12"/>
  <c r="Q12" i="12"/>
  <c r="O12" i="12"/>
  <c r="K12" i="12"/>
  <c r="G12" i="12"/>
  <c r="Q5" i="12"/>
  <c r="O5" i="12"/>
  <c r="K5" i="12"/>
  <c r="G5" i="12"/>
  <c r="Q11" i="12"/>
  <c r="O11" i="12"/>
  <c r="K11" i="12"/>
  <c r="G11" i="12"/>
  <c r="Q4" i="12"/>
  <c r="O4" i="12"/>
  <c r="K4" i="12"/>
  <c r="G4" i="12"/>
  <c r="Q18" i="12"/>
  <c r="O18" i="12"/>
  <c r="K18" i="12"/>
  <c r="G18" i="12"/>
  <c r="Q17" i="12"/>
  <c r="O17" i="12"/>
  <c r="K17" i="12"/>
  <c r="G17" i="12"/>
  <c r="Q22" i="12"/>
  <c r="O22" i="12"/>
  <c r="K22" i="12"/>
  <c r="G22" i="12"/>
  <c r="Q3" i="12"/>
  <c r="O3" i="12"/>
  <c r="K3" i="12"/>
  <c r="G3" i="12"/>
  <c r="Q16" i="12"/>
  <c r="O16" i="12"/>
  <c r="K16" i="12"/>
  <c r="Q10" i="12"/>
  <c r="O10" i="12"/>
  <c r="K10" i="12"/>
  <c r="Q15" i="12"/>
  <c r="O15" i="12"/>
  <c r="K15" i="12"/>
  <c r="Q8" i="11"/>
  <c r="O8" i="11"/>
  <c r="K8" i="11"/>
  <c r="G8" i="11"/>
  <c r="Q11" i="11"/>
  <c r="O11" i="11"/>
  <c r="K11" i="11"/>
  <c r="G11" i="11"/>
  <c r="Q3" i="11"/>
  <c r="O3" i="11"/>
  <c r="K3" i="11"/>
  <c r="G3" i="11"/>
  <c r="Q9" i="11"/>
  <c r="O9" i="11"/>
  <c r="K9" i="11"/>
  <c r="G9" i="11"/>
  <c r="Q10" i="11"/>
  <c r="O10" i="11"/>
  <c r="K10" i="11"/>
  <c r="G10" i="11"/>
  <c r="Q13" i="11"/>
  <c r="O13" i="11"/>
  <c r="K13" i="11"/>
  <c r="G13" i="11"/>
  <c r="Q7" i="11"/>
  <c r="O7" i="11"/>
  <c r="K7" i="11"/>
  <c r="G7" i="11"/>
  <c r="C7" i="11"/>
  <c r="Q4" i="11"/>
  <c r="O4" i="11"/>
  <c r="K4" i="11"/>
  <c r="G4" i="11"/>
  <c r="Q6" i="11"/>
  <c r="O6" i="11"/>
  <c r="K6" i="11"/>
  <c r="G6" i="11"/>
  <c r="Q19" i="11"/>
  <c r="O19" i="11"/>
  <c r="K19" i="11"/>
  <c r="G19" i="11"/>
  <c r="Q14" i="11"/>
  <c r="O14" i="11"/>
  <c r="K14" i="11"/>
  <c r="G14" i="11"/>
  <c r="Q20" i="11"/>
  <c r="O20" i="11"/>
  <c r="K20" i="11"/>
  <c r="G20" i="11"/>
  <c r="Q5" i="11"/>
  <c r="O5" i="11"/>
  <c r="K5" i="11"/>
  <c r="G5" i="11"/>
  <c r="Q21" i="11"/>
  <c r="O21" i="11"/>
  <c r="K21" i="11"/>
  <c r="G21" i="11"/>
  <c r="Q15" i="11"/>
  <c r="O15" i="11"/>
  <c r="K15" i="11"/>
  <c r="G15" i="11"/>
  <c r="Q17" i="11"/>
  <c r="O17" i="11"/>
  <c r="K17" i="11"/>
  <c r="G17" i="11"/>
  <c r="Q16" i="11"/>
  <c r="O16" i="11"/>
  <c r="K16" i="11"/>
  <c r="G16" i="11"/>
  <c r="Q12" i="11"/>
  <c r="O12" i="11"/>
  <c r="K12" i="11"/>
  <c r="G12" i="11"/>
  <c r="Q18" i="11"/>
  <c r="O18" i="11"/>
  <c r="K18" i="11"/>
  <c r="G18" i="11"/>
  <c r="G24" i="12" l="1"/>
  <c r="E24" i="12"/>
  <c r="Q24" i="12"/>
  <c r="O24" i="12"/>
  <c r="C9" i="12" l="1"/>
  <c r="C21" i="12"/>
  <c r="E18" i="11" l="1"/>
  <c r="E9" i="12"/>
  <c r="E12" i="12"/>
  <c r="E7" i="11"/>
  <c r="E3" i="11"/>
  <c r="E4" i="12"/>
  <c r="E7" i="12"/>
  <c r="E9" i="11"/>
  <c r="E11" i="12"/>
  <c r="E8" i="11"/>
  <c r="E21" i="12"/>
  <c r="E18" i="12"/>
  <c r="E21" i="11"/>
  <c r="E20" i="12"/>
  <c r="E22" i="12"/>
  <c r="C19" i="12"/>
  <c r="C8" i="11"/>
  <c r="C11" i="11"/>
  <c r="C14" i="12"/>
  <c r="C3" i="11"/>
  <c r="C7" i="12"/>
  <c r="C23" i="12"/>
  <c r="C8" i="12"/>
  <c r="C13" i="12"/>
  <c r="C4" i="12"/>
  <c r="C19" i="11"/>
  <c r="C5" i="11"/>
  <c r="C16" i="11"/>
  <c r="C10" i="12"/>
  <c r="C12" i="12"/>
  <c r="C9" i="11"/>
  <c r="C6" i="12"/>
  <c r="C11" i="12"/>
  <c r="C6" i="11"/>
  <c r="C20" i="11"/>
  <c r="C17" i="11"/>
  <c r="C16" i="12"/>
  <c r="C3" i="12"/>
  <c r="C10" i="11"/>
  <c r="C4" i="11"/>
  <c r="C14" i="11"/>
  <c r="C15" i="11"/>
  <c r="C12" i="11"/>
  <c r="C18" i="11"/>
  <c r="C5" i="12"/>
  <c r="C20" i="12"/>
  <c r="C13" i="11"/>
  <c r="C18" i="12"/>
  <c r="C17" i="12"/>
  <c r="C21" i="11"/>
  <c r="C22" i="12"/>
  <c r="C15" i="12"/>
  <c r="E6" i="12"/>
  <c r="E20" i="11"/>
  <c r="E13" i="12"/>
  <c r="E5" i="12"/>
  <c r="E17" i="12"/>
  <c r="E15" i="11"/>
  <c r="E16" i="12"/>
  <c r="E13" i="11"/>
  <c r="E19" i="11"/>
  <c r="E5" i="11"/>
  <c r="E3" i="12"/>
  <c r="E23" i="12"/>
  <c r="E6" i="11"/>
  <c r="E15" i="12"/>
  <c r="E16" i="11"/>
  <c r="E14" i="12"/>
  <c r="E8" i="12"/>
  <c r="E12" i="11"/>
  <c r="E11" i="11"/>
  <c r="E10" i="11"/>
  <c r="E4" i="11"/>
  <c r="E14" i="11"/>
  <c r="E17" i="11"/>
  <c r="E10" i="12"/>
  <c r="E19" i="12"/>
</calcChain>
</file>

<file path=xl/comments1.xml><?xml version="1.0" encoding="utf-8"?>
<comments xmlns="http://schemas.openxmlformats.org/spreadsheetml/2006/main">
  <authors>
    <author>Автор</author>
  </authors>
  <commentList>
    <comment ref="Q2" authorId="0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данные пока без равномерности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Q2" authorId="0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данные пока без равномерности</t>
        </r>
      </text>
    </comment>
  </commentList>
</comments>
</file>

<file path=xl/sharedStrings.xml><?xml version="1.0" encoding="utf-8"?>
<sst xmlns="http://schemas.openxmlformats.org/spreadsheetml/2006/main" count="1044" uniqueCount="171">
  <si>
    <t>ГРБС</t>
  </si>
  <si>
    <t>Наличие просроченной кредиторской задолженности, тыс. руб</t>
  </si>
  <si>
    <t>Наличие просроченной дебиторской задолженности, тыс. руб</t>
  </si>
  <si>
    <t>Наличие правового акта ГРБС о порядке ведения мониторинга результатов деятельности подведомственных получателей бюджетных средств, шт</t>
  </si>
  <si>
    <t>Равномерность освоения текущих расходов, %</t>
  </si>
  <si>
    <t>Выполнение графика освоения капитальных расходов, тыс. руб</t>
  </si>
  <si>
    <t xml:space="preserve">Администрация </t>
  </si>
  <si>
    <t>Красноярский городской Совет</t>
  </si>
  <si>
    <t xml:space="preserve">Контрольно-счетная палата </t>
  </si>
  <si>
    <t>Избирательная комиссия</t>
  </si>
  <si>
    <t xml:space="preserve">Департамент финансов </t>
  </si>
  <si>
    <t xml:space="preserve">Департамент муниципального имущества и земельных отношений </t>
  </si>
  <si>
    <t xml:space="preserve">Управление архитектуры </t>
  </si>
  <si>
    <t xml:space="preserve">Департамент общественной безопасности </t>
  </si>
  <si>
    <t xml:space="preserve">Управление молодежной политики </t>
  </si>
  <si>
    <t xml:space="preserve">Главное управление здравоохранения </t>
  </si>
  <si>
    <t xml:space="preserve">Главное управление культуры </t>
  </si>
  <si>
    <t xml:space="preserve">Главное управление образования </t>
  </si>
  <si>
    <t>Департамент транспорта</t>
  </si>
  <si>
    <t>Департамент муниципального заказа</t>
  </si>
  <si>
    <t xml:space="preserve">Департамент городского хозяйства </t>
  </si>
  <si>
    <t xml:space="preserve">Главное управление социальной защиты населения </t>
  </si>
  <si>
    <t xml:space="preserve">Главное управление по физической культуре и спорту </t>
  </si>
  <si>
    <t xml:space="preserve">Администрация Железнодорожного района </t>
  </si>
  <si>
    <t xml:space="preserve">Управление социальной защиты населения администрации Железнодорожного района </t>
  </si>
  <si>
    <t xml:space="preserve">Управление образования администрации Железнодорожного района </t>
  </si>
  <si>
    <t>Администрация Кировского района</t>
  </si>
  <si>
    <t>Управление социальной защиты населения администрации Кировского  района</t>
  </si>
  <si>
    <t xml:space="preserve">Управление образования администрации Кировского района </t>
  </si>
  <si>
    <t xml:space="preserve">Администрация Ленинского района </t>
  </si>
  <si>
    <t xml:space="preserve">Управление социальной защиты населения администрации Ленинского района </t>
  </si>
  <si>
    <t xml:space="preserve">Управление образования администрации Ленинского района </t>
  </si>
  <si>
    <t xml:space="preserve">Администрация Октябрьского района </t>
  </si>
  <si>
    <t xml:space="preserve">Управление социальной защиты населения администрации Октябрьского района </t>
  </si>
  <si>
    <t xml:space="preserve">Управление образования администрации Октябрьского района </t>
  </si>
  <si>
    <t xml:space="preserve">Администрация Свердловского района </t>
  </si>
  <si>
    <t>Управление социальной защиты населения администрации Свердловского района</t>
  </si>
  <si>
    <t xml:space="preserve">Управление образования администрации Свердловского района </t>
  </si>
  <si>
    <t xml:space="preserve">Администрация Советского района </t>
  </si>
  <si>
    <t xml:space="preserve">Управление социальной защиты населения администрации Советского района </t>
  </si>
  <si>
    <t>Управление образования администрации Советского  района</t>
  </si>
  <si>
    <t xml:space="preserve">Администрация Центрального района </t>
  </si>
  <si>
    <t xml:space="preserve">Управление социальной защиты населения администрации Центрального района </t>
  </si>
  <si>
    <t>Управление образования администрации Центрального района</t>
  </si>
  <si>
    <t xml:space="preserve">Управление наружной рекламы </t>
  </si>
  <si>
    <t>№ п/п</t>
  </si>
  <si>
    <t>Департамент градостроительства</t>
  </si>
  <si>
    <t>Всего по ГРБС</t>
  </si>
  <si>
    <t>-</t>
  </si>
  <si>
    <t xml:space="preserve">Департамент градостроительства </t>
  </si>
  <si>
    <t>Количество баллов мониторинга</t>
  </si>
  <si>
    <t>Количество подведомственных муниципальных учреждений</t>
  </si>
  <si>
    <t>№ показателя</t>
  </si>
  <si>
    <t xml:space="preserve">Исполнение судебных актов. %
</t>
  </si>
  <si>
    <t>да</t>
  </si>
  <si>
    <t>балл</t>
  </si>
  <si>
    <t>по плану с изменениями</t>
  </si>
  <si>
    <t>3 квартал</t>
  </si>
  <si>
    <t>2 квартал</t>
  </si>
  <si>
    <t>разница (3-2)</t>
  </si>
  <si>
    <t>12</t>
  </si>
  <si>
    <t>6</t>
  </si>
  <si>
    <t>7</t>
  </si>
  <si>
    <t>10</t>
  </si>
  <si>
    <t>11</t>
  </si>
  <si>
    <t>16</t>
  </si>
  <si>
    <t>17</t>
  </si>
  <si>
    <t>4</t>
  </si>
  <si>
    <t>5</t>
  </si>
  <si>
    <t>Главное управление молодежной политики и туризма</t>
  </si>
  <si>
    <t>1</t>
  </si>
  <si>
    <t>2</t>
  </si>
  <si>
    <t>3</t>
  </si>
  <si>
    <t>8</t>
  </si>
  <si>
    <t>9</t>
  </si>
  <si>
    <t>13</t>
  </si>
  <si>
    <t>14</t>
  </si>
  <si>
    <t>15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</si>
  <si>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</si>
  <si>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</si>
  <si>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</si>
  <si>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</si>
  <si>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</si>
  <si>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</si>
  <si>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</si>
  <si>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</si>
  <si>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Р2
Равномерность освоения текущих расходов,
 %
</t>
  </si>
  <si>
    <t>РМЗ 
Размещение муниципального  заказа на поставку товаров, выполнение работ, оказание услуг для мунциипальных нужд на отчетный финансовый год,
%</t>
  </si>
  <si>
    <t>Наличие просроченной кредиторской задолженности, 
тыс. рублей</t>
  </si>
  <si>
    <t>Наличие просроченной дебиторской задолженности без учета сумм краж и хищений, тыс. рублей</t>
  </si>
  <si>
    <t>Р1
Уровень исполнения расходов за счет собственных  средств бюджета города, 
%</t>
  </si>
  <si>
    <t xml:space="preserve">Исполнение судебных актов. Сумма, подлежащая взысканию по исполнительным документам, 
%
</t>
  </si>
  <si>
    <t>Д1
Наличие роста недоимки по доходным источникам без учета суммы начислений по рассроченным платежам,
тыс. рублей/балл</t>
  </si>
  <si>
    <t>Администрация города</t>
  </si>
  <si>
    <t>Красноярский городской Совет депутатов</t>
  </si>
  <si>
    <t>Привлечение субсидий из вышестоящих бюджетов, 
%</t>
  </si>
  <si>
    <t>Уровень исполнения расходов ГРБС за счет средств субсидий из вышестоящих бюджетов,
 %</t>
  </si>
  <si>
    <t>Отчет о результатах мониторинга качества финансового менеджмента ГАБС за 2021 год</t>
  </si>
  <si>
    <t>Наименование ГАБС</t>
  </si>
  <si>
    <t>1.Оценка качества управления доходами и источниками финансирования дефицита бюджета города</t>
  </si>
  <si>
    <r>
      <t xml:space="preserve">Р8
</t>
    </r>
    <r>
      <rPr>
        <sz val="8"/>
        <rFont val="Times New Roman"/>
        <family val="1"/>
        <charset val="204"/>
      </rPr>
      <t>Своевременность погашения долговых обязательств</t>
    </r>
  </si>
  <si>
    <t>2.Оценка качества упарвления расходами бюджета города</t>
  </si>
  <si>
    <r>
      <t xml:space="preserve">Р9
</t>
    </r>
    <r>
      <rPr>
        <sz val="8"/>
        <rFont val="Times New Roman"/>
        <family val="1"/>
        <charset val="204"/>
      </rPr>
      <t>Своевременность внесения изменений в сводную бюджетную роспись после принятия решения Красноярского городского Совета депутатов (далее – КГСД) о внесении изменений в решение КГСД о бюджете города на очередной год и плановый период (далее – решение о бюджете города)</t>
    </r>
  </si>
  <si>
    <r>
      <t xml:space="preserve">Р11
</t>
    </r>
    <r>
      <rPr>
        <sz val="8"/>
        <rFont val="Times New Roman"/>
        <family val="1"/>
        <charset val="204"/>
      </rPr>
      <t xml:space="preserve">Отклонение объема расходов ГАБС в IV квартале от среднего объема расходов за I - III кварталы (без учета межбюджетных трансфертов, имеющих целевое назначение) </t>
    </r>
  </si>
  <si>
    <r>
      <t xml:space="preserve">Р12
</t>
    </r>
    <r>
      <rPr>
        <sz val="8"/>
        <rFont val="Times New Roman"/>
        <family val="1"/>
        <charset val="204"/>
      </rPr>
      <t>Обеспечение достижения показателей результативности использования субсидий и (или) иных межбюджетных трансфертов, предоставленных бюджету города из вышестоящих бюджетов</t>
    </r>
  </si>
  <si>
    <r>
      <t xml:space="preserve">Р13
</t>
    </r>
    <r>
      <rPr>
        <sz val="8"/>
        <rFont val="Times New Roman"/>
        <family val="1"/>
        <charset val="204"/>
      </rPr>
      <t xml:space="preserve">Доля неиспользованных ГАБС на конец года бюджетных ассигнований </t>
    </r>
  </si>
  <si>
    <r>
      <t xml:space="preserve">Р14
</t>
    </r>
    <r>
      <rPr>
        <sz val="8"/>
        <rFont val="Times New Roman"/>
        <family val="1"/>
        <charset val="204"/>
      </rPr>
      <t>Доля неиспользованных ГАБС субсидий и (или) иных межбюджетных трансфертов, предоставленных бюджету города из вышестоящих бюджетов</t>
    </r>
  </si>
  <si>
    <r>
      <t xml:space="preserve">Р15
</t>
    </r>
    <r>
      <rPr>
        <sz val="8"/>
        <rFont val="Times New Roman"/>
        <family val="1"/>
        <charset val="204"/>
      </rPr>
      <t xml:space="preserve">Наличие у ГАБС 
и подведомственных ему учреждений просроченной дебиторской задолженности
</t>
    </r>
  </si>
  <si>
    <r>
      <t xml:space="preserve">Р16
</t>
    </r>
    <r>
      <rPr>
        <sz val="8"/>
        <rFont val="Times New Roman"/>
        <family val="1"/>
        <charset val="204"/>
      </rPr>
      <t xml:space="preserve">Наличие у ГАБС 
и подведомственных ему учреждений просроченной кредиторской задолженности
</t>
    </r>
    <r>
      <rPr>
        <sz val="14"/>
        <rFont val="Times New Roman"/>
        <family val="1"/>
        <charset val="204"/>
      </rPr>
      <t xml:space="preserve">
</t>
    </r>
  </si>
  <si>
    <r>
      <t xml:space="preserve">Р18
</t>
    </r>
    <r>
      <rPr>
        <sz val="8"/>
        <rFont val="Times New Roman"/>
        <family val="1"/>
        <charset val="204"/>
      </rPr>
      <t>Уровень размещения ГАБС муниципального заказа на поставку товаров, выполнение работ, оказание услуг для муниципальных нужд в отчетном финансовом году по закупкам, осуществляемым конкурентными способами</t>
    </r>
  </si>
  <si>
    <r>
      <t xml:space="preserve">Р19
</t>
    </r>
    <r>
      <rPr>
        <sz val="8"/>
        <rFont val="Times New Roman"/>
        <family val="1"/>
        <charset val="204"/>
      </rPr>
      <t>Нарушение законодательства Российской Федерации о контрактной системе в сфере закупок при планировании закупок</t>
    </r>
  </si>
  <si>
    <t>3.Оценка качества ведения учета и составления бюджетной отчетности</t>
  </si>
  <si>
    <r>
      <t xml:space="preserve">Р20
</t>
    </r>
    <r>
      <rPr>
        <sz val="8"/>
        <rFont val="Times New Roman"/>
        <family val="1"/>
        <charset val="204"/>
      </rPr>
      <t>Соблюдение сроков представления ГАБС годовой бюджетной отчетности в департамент финансов</t>
    </r>
  </si>
  <si>
    <r>
      <t xml:space="preserve">Р21
</t>
    </r>
    <r>
      <rPr>
        <sz val="8"/>
        <rFont val="Times New Roman"/>
        <family val="1"/>
        <charset val="204"/>
      </rPr>
      <t xml:space="preserve">Наличие несоответствий годовой бюджетной отчетности  ГАБС требованиям к ее составлению </t>
    </r>
  </si>
  <si>
    <r>
      <t xml:space="preserve">Р22
</t>
    </r>
    <r>
      <rPr>
        <sz val="8"/>
        <rFont val="Times New Roman"/>
        <family val="1"/>
        <charset val="204"/>
      </rPr>
      <t>Степень достоверности бюджетной отчетности ГАБС (по результатам внешней проверки годового отчета об исполнении бюджета города за отчетный финансовый год, проводимой Контрольно-счетной палатой города Красноярска)</t>
    </r>
  </si>
  <si>
    <r>
      <t xml:space="preserve">Р23
</t>
    </r>
    <r>
      <rPr>
        <sz val="8"/>
        <rFont val="Times New Roman"/>
        <family val="1"/>
        <charset val="204"/>
      </rPr>
      <t xml:space="preserve">Наличие в годовой бюджетной отчетности сведений о проведении инвентаризации активов и обязательств </t>
    </r>
  </si>
  <si>
    <t>4.Оценка качества организации и осуществления внутреннего финансового аудита и финансового менеджмента</t>
  </si>
  <si>
    <r>
      <t xml:space="preserve">Р10
</t>
    </r>
    <r>
      <rPr>
        <sz val="8"/>
        <rFont val="Times New Roman"/>
        <family val="1"/>
        <charset val="204"/>
      </rPr>
      <t>Качество кассового планирования расходов бюджета города ГАБС</t>
    </r>
  </si>
  <si>
    <r>
      <rPr>
        <sz val="14"/>
        <rFont val="Times New Roman"/>
        <family val="1"/>
        <charset val="204"/>
      </rPr>
      <t>Р1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Отклонение кассового исполнения по доходам бюджета города (за исключением безвозмездных поступлений) от показателей кассового плана по доходам бюджета города (за исключением безвозмездных поступлений) на отчетный период</t>
    </r>
  </si>
  <si>
    <r>
      <rPr>
        <sz val="14"/>
        <rFont val="Times New Roman"/>
        <family val="1"/>
        <charset val="204"/>
      </rPr>
      <t>Р2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Объем невыясненных поступлений, зачисленных 
в бюджет города
и не уточненных ГАБС
и подведомственными ему учреждениями 
по состоянию на 1 января года, следующего за отчетным годом </t>
    </r>
    <r>
      <rPr>
        <sz val="6"/>
        <rFont val="Times New Roman"/>
        <family val="1"/>
        <charset val="204"/>
      </rPr>
      <t xml:space="preserve">
</t>
    </r>
  </si>
  <si>
    <r>
      <rPr>
        <sz val="14"/>
        <rFont val="Times New Roman"/>
        <family val="1"/>
        <charset val="204"/>
      </rPr>
      <t>Р3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Взаимодействие 
с Государственной информационной системой 
о государственных 
и муниципальных платежах (далее – ГИС ГМП) за отчетный период
</t>
    </r>
  </si>
  <si>
    <r>
      <rPr>
        <sz val="14"/>
        <rFont val="Times New Roman"/>
        <family val="1"/>
        <charset val="204"/>
      </rPr>
      <t>Р4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Качество управления просроченной дебиторской задолженностью по платежам в бюджет</t>
    </r>
  </si>
  <si>
    <r>
      <rPr>
        <sz val="14"/>
        <rFont val="Times New Roman"/>
        <family val="1"/>
        <charset val="204"/>
      </rPr>
      <t>Р5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Эффективность управления просроченной дебиторской задолженностью по платежам в бюджет </t>
    </r>
  </si>
  <si>
    <r>
      <rPr>
        <sz val="14"/>
        <rFont val="Times New Roman"/>
        <family val="1"/>
        <charset val="204"/>
      </rPr>
      <t>Р6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Привлечение в бюджет города субсидий и (или) иных межбюджетных трансфертов из вышестоящих бюджетов</t>
    </r>
  </si>
  <si>
    <r>
      <rPr>
        <sz val="14"/>
        <rFont val="Times New Roman"/>
        <family val="1"/>
        <charset val="204"/>
      </rPr>
      <t>Р7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Соблюдение требований к содержанию методики прогнозирования поступлений по источникам финансирования дефицита бюджета города</t>
    </r>
  </si>
  <si>
    <r>
      <t xml:space="preserve">Р25
</t>
    </r>
    <r>
      <rPr>
        <sz val="8"/>
        <rFont val="Times New Roman"/>
        <family val="1"/>
        <charset val="204"/>
      </rPr>
      <t>Доля устраненных ГАБС нарушений и (или) недостатков, выявленных при проведении ВФА в отчетном финансовом году</t>
    </r>
  </si>
  <si>
    <r>
      <t xml:space="preserve">Р26
</t>
    </r>
    <r>
      <rPr>
        <sz val="8"/>
        <rFont val="Times New Roman"/>
        <family val="1"/>
        <charset val="204"/>
      </rPr>
      <t>Проведение мониторинга качества финансового менеджмента в отношении подведомственных ГАБС получателей бюджетных средств, администраторов доходов бюджета города (далее – администраторы средств бюджета города), наличие и публикация рейтинга результатов их деятельности в сети Интернет, и (или) наличие отчета о результатах проведенного мониторинга качества финансового менеджмента (далее – отчет)</t>
    </r>
  </si>
  <si>
    <r>
      <t xml:space="preserve">Р27
</t>
    </r>
    <r>
      <rPr>
        <sz val="8"/>
        <rFont val="Times New Roman"/>
        <family val="1"/>
        <charset val="204"/>
      </rPr>
      <t>Проведение мониторинга заработной платы в учреждениях, координируемых ГАБС, в разрезе категорий работников и типов учреждений (показатель для ГАБС, в ведении которых находятся муниципальные учреждения социальной сферы)</t>
    </r>
  </si>
  <si>
    <t>5.Оценка финансово-экономической деятельности подведомственных ГАБС учреждений</t>
  </si>
  <si>
    <r>
      <t>Р28</t>
    </r>
    <r>
      <rPr>
        <sz val="8"/>
        <rFont val="Times New Roman"/>
        <family val="1"/>
        <charset val="204"/>
      </rPr>
      <t xml:space="preserve">
Представление в департамент финансов информации с пояснительной запиской о результатах проведенного мониторинга заработной платы в учреждениях, координируемых ГАБС, в разрезе категорий работников и типов учреждений (показатель для ГАБС, в ведении которых находятся муниципальные учреждения социальной сферы)</t>
    </r>
  </si>
  <si>
    <r>
      <t xml:space="preserve">Р29
</t>
    </r>
    <r>
      <rPr>
        <sz val="8"/>
        <rFont val="Times New Roman"/>
        <family val="1"/>
        <charset val="204"/>
      </rPr>
      <t>Оценка использования бюджетных средств координируемыми ГАБС учреждениями на выполнение муниципального задания</t>
    </r>
  </si>
  <si>
    <r>
      <t xml:space="preserve">Р30
</t>
    </r>
    <r>
      <rPr>
        <sz val="7.5"/>
        <rFont val="Times New Roman"/>
        <family val="1"/>
        <charset val="204"/>
      </rPr>
      <t xml:space="preserve">Доля остатков неиспользованных бюджетных ассигнований на предоставление субсидий на цели, 
не связанные с финансовым обеспечением выполнения муниципального задания 
на оказание муниципальных услуг (выполнение работ) (далее – иные цели) и субсидий на осуществление капитальных вложений в объекты капитального строительства муниципальной собственности и объекты недвижимого имущества, приобретаемые в муниципальную собственность (далее – субсидии на капитальные вложения), предоставляемых муниципальным бюджетным и автономным учреждениям, координируемым ГАБС, к общему объему бюджетных ассигнований на предоставление субсидий на иные цели и субсидий на капитальные вложения
</t>
    </r>
  </si>
  <si>
    <t>6.Оценка качества управления активами</t>
  </si>
  <si>
    <r>
      <t xml:space="preserve">Р31
</t>
    </r>
    <r>
      <rPr>
        <sz val="8"/>
        <rFont val="Times New Roman"/>
        <family val="1"/>
        <charset val="204"/>
      </rPr>
      <t>Отсутствие фактов недостач и хищений материальных ценностей, допущенных ГАБС в отчетном финансовом году</t>
    </r>
  </si>
  <si>
    <t>Место в рейтинге</t>
  </si>
  <si>
    <t>ИТОГО по ГАБС КФМ
 (общее количество баллов)</t>
  </si>
  <si>
    <t>МАХ (максимальная общая оценка с учетом применимых к ГАБС показателей)</t>
  </si>
  <si>
    <t>Q
Уровень качества  
Q =КФМ/МАХ</t>
  </si>
  <si>
    <t>R
Рейтинговая оценка КФМ
R =Q*5</t>
  </si>
  <si>
    <t>Степень качества финансового менеджмента</t>
  </si>
  <si>
    <t>баллы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</si>
  <si>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</si>
  <si>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</si>
  <si>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</si>
  <si>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</si>
  <si>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</si>
  <si>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</si>
  <si>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</si>
  <si>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</si>
  <si>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</si>
  <si>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</si>
  <si>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</si>
  <si>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</si>
  <si>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</si>
  <si>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I группа - ГАБС, не имеющие подведомственных учреждений</t>
  </si>
  <si>
    <t>Администрация Железнодородного района</t>
  </si>
  <si>
    <t>Администрация Ленинского района</t>
  </si>
  <si>
    <t>Итого</t>
  </si>
  <si>
    <t>Spi (среднее значение оценки каждого показателя)</t>
  </si>
  <si>
    <t>II группа - ГАБС, имеющие подведомственные учреждения</t>
  </si>
  <si>
    <t>0</t>
  </si>
  <si>
    <t>80</t>
  </si>
  <si>
    <t>85</t>
  </si>
  <si>
    <t>95</t>
  </si>
  <si>
    <t>90</t>
  </si>
  <si>
    <t>II</t>
  </si>
  <si>
    <t>не применим</t>
  </si>
  <si>
    <t>100</t>
  </si>
  <si>
    <r>
      <t xml:space="preserve">Р24
</t>
    </r>
    <r>
      <rPr>
        <sz val="8"/>
        <rFont val="Times New Roman"/>
        <family val="1"/>
        <charset val="204"/>
      </rPr>
      <t>Доля контрольных мероприятий, проведенных органами внешнего и внутреннего муниципального финансового контроля, в том числе внешняя проверка годовой бюджетной отчетности ГАБС Контрольно-счетной палатой города Красноярска в отчетном финансовом году, в ходе которых выявлены бюджетные нарушения</t>
    </r>
  </si>
  <si>
    <t>Х - показатель неприменим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</si>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</sst>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0" fontId="0" fillId="0" borderId="1" xfId="0" applyFill="1" applyBorder="1"/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vertical="top" wrapText="1" shrinkToFit="1"/>
    </xf>
    <xf numFmtId="0" fontId="1" fillId="0" borderId="1" xfId="0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center" vertical="top" wrapText="1"/>
    </xf>
    <xf numFmtId="0" fontId="3" fillId="0" borderId="1" xfId="1" applyFont="1" applyFill="1" applyBorder="1" applyAlignment="1">
      <alignment vertical="top" wrapText="1" shrinkToFit="1"/>
    </xf>
    <xf numFmtId="4" fontId="1" fillId="0" borderId="1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" fontId="1" fillId="0" borderId="0" xfId="0" applyNumberFormat="1" applyFont="1" applyFill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vertical="top" wrapText="1"/>
    </xf>
    <xf numFmtId="4" fontId="1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/>
    <xf numFmtId="0" fontId="12" fillId="0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vertical="top" wrapText="1"/>
    </xf>
    <xf numFmtId="49" fontId="3" fillId="0" borderId="2" xfId="1" applyNumberFormat="1" applyFont="1" applyFill="1" applyBorder="1" applyAlignment="1">
      <alignment vertical="top" wrapText="1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3" fillId="3" borderId="1" xfId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 shrinkToFit="1"/>
    </xf>
    <xf numFmtId="0" fontId="20" fillId="3" borderId="0" xfId="0" applyFont="1" applyFill="1" applyAlignment="1">
      <alignment vertical="center" wrapText="1"/>
    </xf>
    <xf numFmtId="49" fontId="3" fillId="3" borderId="1" xfId="1" applyNumberFormat="1" applyFont="1" applyFill="1" applyBorder="1" applyAlignment="1">
      <alignment vertical="top" wrapText="1" shrinkToFit="1"/>
    </xf>
    <xf numFmtId="4" fontId="12" fillId="3" borderId="0" xfId="0" applyNumberFormat="1" applyFont="1" applyFill="1" applyAlignment="1">
      <alignment vertical="top" wrapText="1"/>
    </xf>
    <xf numFmtId="0" fontId="12" fillId="3" borderId="0" xfId="0" applyFont="1" applyFill="1" applyAlignment="1">
      <alignment vertical="top" wrapText="1"/>
    </xf>
    <xf numFmtId="49" fontId="18" fillId="3" borderId="1" xfId="1" applyNumberFormat="1" applyFont="1" applyFill="1" applyBorder="1" applyAlignment="1">
      <alignment horizontal="center" vertical="center" wrapText="1" shrinkToFit="1"/>
    </xf>
    <xf numFmtId="49" fontId="3" fillId="3" borderId="1" xfId="1" applyNumberFormat="1" applyFont="1" applyFill="1" applyBorder="1" applyAlignment="1">
      <alignment vertical="center" wrapText="1" shrinkToFit="1"/>
    </xf>
    <xf numFmtId="0" fontId="15" fillId="3" borderId="0" xfId="0" applyFont="1" applyFill="1" applyAlignment="1">
      <alignment vertical="top" wrapText="1"/>
    </xf>
    <xf numFmtId="2" fontId="12" fillId="3" borderId="0" xfId="0" applyNumberFormat="1" applyFont="1" applyFill="1" applyAlignment="1">
      <alignment vertical="top" wrapText="1"/>
    </xf>
    <xf numFmtId="3" fontId="12" fillId="3" borderId="0" xfId="0" applyNumberFormat="1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12" fillId="3" borderId="0" xfId="0" applyFont="1" applyFill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 shrinkToFit="1"/>
    </xf>
    <xf numFmtId="2" fontId="17" fillId="3" borderId="1" xfId="1" applyNumberFormat="1" applyFont="1" applyFill="1" applyBorder="1" applyAlignment="1">
      <alignment horizontal="center" vertical="center" wrapText="1" shrinkToFit="1"/>
    </xf>
    <xf numFmtId="49" fontId="17" fillId="3" borderId="1" xfId="1" applyNumberFormat="1" applyFont="1" applyFill="1" applyBorder="1" applyAlignment="1">
      <alignment horizontal="center" vertical="center" wrapText="1" shrinkToFit="1"/>
    </xf>
    <xf numFmtId="49" fontId="3" fillId="3" borderId="1" xfId="1" applyNumberFormat="1" applyFont="1" applyFill="1" applyBorder="1" applyAlignment="1">
      <alignment horizontal="center" vertical="top" wrapText="1" shrinkToFit="1"/>
    </xf>
    <xf numFmtId="49" fontId="3" fillId="3" borderId="1" xfId="1" applyNumberFormat="1" applyFont="1" applyFill="1" applyBorder="1" applyAlignment="1">
      <alignment horizontal="left" vertical="center" wrapText="1" shrinkToFit="1"/>
    </xf>
    <xf numFmtId="2" fontId="12" fillId="3" borderId="0" xfId="0" applyNumberFormat="1" applyFont="1" applyFill="1" applyAlignment="1">
      <alignment horizontal="center" vertical="top" wrapText="1"/>
    </xf>
    <xf numFmtId="1" fontId="18" fillId="3" borderId="1" xfId="1" applyNumberFormat="1" applyFont="1" applyFill="1" applyBorder="1" applyAlignment="1">
      <alignment horizontal="center" vertical="center" wrapText="1" shrinkToFit="1"/>
    </xf>
    <xf numFmtId="4" fontId="18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 wrapText="1" shrinkToFit="1"/>
    </xf>
    <xf numFmtId="49" fontId="17" fillId="3" borderId="1" xfId="1" applyNumberFormat="1" applyFont="1" applyFill="1" applyBorder="1" applyAlignment="1">
      <alignment horizontal="left" vertical="center" wrapText="1" shrinkToFit="1"/>
    </xf>
    <xf numFmtId="49" fontId="17" fillId="3" borderId="5" xfId="1" applyNumberFormat="1" applyFont="1" applyFill="1" applyBorder="1" applyAlignment="1">
      <alignment horizontal="center" vertical="center" wrapText="1" shrinkToFit="1"/>
    </xf>
    <xf numFmtId="49" fontId="16" fillId="3" borderId="1" xfId="1" applyNumberFormat="1" applyFont="1" applyFill="1" applyBorder="1" applyAlignment="1">
      <alignment horizontal="left" vertical="center" wrapText="1" shrinkToFit="1"/>
    </xf>
    <xf numFmtId="49" fontId="24" fillId="3" borderId="1" xfId="1" applyNumberFormat="1" applyFont="1" applyFill="1" applyBorder="1" applyAlignment="1">
      <alignment horizontal="center" vertical="center" wrapText="1" shrinkToFit="1"/>
    </xf>
    <xf numFmtId="2" fontId="20" fillId="3" borderId="0" xfId="0" applyNumberFormat="1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4" fontId="18" fillId="3" borderId="0" xfId="0" applyNumberFormat="1" applyFont="1" applyFill="1" applyBorder="1" applyAlignment="1">
      <alignment horizontal="center" vertical="center" wrapText="1"/>
    </xf>
    <xf numFmtId="49" fontId="18" fillId="3" borderId="0" xfId="0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Border="1" applyAlignment="1">
      <alignment horizontal="center" vertical="center"/>
    </xf>
    <xf numFmtId="4" fontId="18" fillId="3" borderId="0" xfId="0" applyNumberFormat="1" applyFont="1" applyFill="1" applyBorder="1" applyAlignment="1">
      <alignment horizontal="center" vertical="center"/>
    </xf>
    <xf numFmtId="49" fontId="3" fillId="3" borderId="0" xfId="1" applyNumberFormat="1" applyFont="1" applyFill="1" applyBorder="1" applyAlignment="1">
      <alignment horizontal="left" vertical="center" wrapText="1" shrinkToFit="1"/>
    </xf>
    <xf numFmtId="49" fontId="18" fillId="3" borderId="3" xfId="1" applyNumberFormat="1" applyFont="1" applyFill="1" applyBorder="1" applyAlignment="1">
      <alignment horizontal="center" vertical="center" wrapText="1" shrinkToFit="1"/>
    </xf>
    <xf numFmtId="0" fontId="14" fillId="3" borderId="0" xfId="0" applyFont="1" applyFill="1" applyBorder="1" applyAlignment="1">
      <alignment vertical="top" wrapText="1"/>
    </xf>
    <xf numFmtId="49" fontId="17" fillId="3" borderId="2" xfId="1" applyNumberFormat="1" applyFont="1" applyFill="1" applyBorder="1" applyAlignment="1">
      <alignment horizontal="center" vertical="center" wrapText="1" shrinkToFit="1"/>
    </xf>
    <xf numFmtId="49" fontId="17" fillId="3" borderId="5" xfId="1" applyNumberFormat="1" applyFont="1" applyFill="1" applyBorder="1" applyAlignment="1">
      <alignment horizontal="center" vertical="center" wrapText="1" shrinkToFit="1"/>
    </xf>
    <xf numFmtId="49" fontId="3" fillId="3" borderId="1" xfId="1" applyNumberFormat="1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left" vertical="center" wrapText="1" shrinkToFit="1"/>
    </xf>
    <xf numFmtId="4" fontId="3" fillId="3" borderId="2" xfId="0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 shrinkToFit="1"/>
    </xf>
    <xf numFmtId="1" fontId="18" fillId="3" borderId="2" xfId="1" applyNumberFormat="1" applyFont="1" applyFill="1" applyBorder="1" applyAlignment="1">
      <alignment horizontal="center" vertical="center" wrapText="1" shrinkToFit="1"/>
    </xf>
    <xf numFmtId="3" fontId="18" fillId="3" borderId="2" xfId="0" applyNumberFormat="1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>
      <alignment horizontal="center" vertical="center" wrapText="1" shrinkToFit="1"/>
    </xf>
    <xf numFmtId="3" fontId="18" fillId="3" borderId="13" xfId="0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vertical="top" wrapText="1" shrinkToFit="1"/>
    </xf>
    <xf numFmtId="4" fontId="3" fillId="3" borderId="5" xfId="0" applyNumberFormat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 shrinkToFit="1"/>
    </xf>
    <xf numFmtId="1" fontId="18" fillId="3" borderId="5" xfId="1" applyNumberFormat="1" applyFont="1" applyFill="1" applyBorder="1" applyAlignment="1">
      <alignment horizontal="center" vertical="center" wrapText="1" shrinkToFit="1"/>
    </xf>
    <xf numFmtId="3" fontId="18" fillId="3" borderId="5" xfId="0" applyNumberFormat="1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9" fontId="18" fillId="3" borderId="5" xfId="1" applyNumberFormat="1" applyFont="1" applyFill="1" applyBorder="1" applyAlignment="1">
      <alignment horizontal="center" vertical="center" wrapText="1" shrinkToFit="1"/>
    </xf>
    <xf numFmtId="3" fontId="18" fillId="3" borderId="14" xfId="0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left" vertical="center" wrapText="1" shrinkToFit="1"/>
    </xf>
    <xf numFmtId="0" fontId="20" fillId="3" borderId="7" xfId="0" applyFont="1" applyFill="1" applyBorder="1" applyAlignment="1">
      <alignment horizontal="center" vertical="center" wrapText="1"/>
    </xf>
    <xf numFmtId="49" fontId="16" fillId="3" borderId="1" xfId="1" applyNumberFormat="1" applyFont="1" applyFill="1" applyBorder="1" applyAlignment="1">
      <alignment horizontal="left" vertical="center" wrapText="1" shrinkToFit="1"/>
    </xf>
    <xf numFmtId="49" fontId="16" fillId="3" borderId="3" xfId="1" applyNumberFormat="1" applyFont="1" applyFill="1" applyBorder="1" applyAlignment="1">
      <alignment horizontal="left" vertical="center" wrapText="1" shrinkToFit="1"/>
    </xf>
    <xf numFmtId="49" fontId="16" fillId="3" borderId="4" xfId="1" applyNumberFormat="1" applyFont="1" applyFill="1" applyBorder="1" applyAlignment="1">
      <alignment horizontal="left" vertical="center" wrapText="1" shrinkToFit="1"/>
    </xf>
    <xf numFmtId="49" fontId="16" fillId="3" borderId="6" xfId="1" applyNumberFormat="1" applyFont="1" applyFill="1" applyBorder="1" applyAlignment="1">
      <alignment horizontal="left" vertical="center" wrapText="1" shrinkToFit="1"/>
    </xf>
    <xf numFmtId="0" fontId="17" fillId="3" borderId="10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textRotation="90" wrapText="1"/>
    </xf>
    <xf numFmtId="0" fontId="17" fillId="3" borderId="8" xfId="0" applyFont="1" applyFill="1" applyBorder="1" applyAlignment="1">
      <alignment horizontal="center" vertical="center" textRotation="90" wrapText="1"/>
    </xf>
    <xf numFmtId="0" fontId="20" fillId="3" borderId="11" xfId="0" applyFont="1" applyFill="1" applyBorder="1" applyAlignment="1">
      <alignment horizontal="center" wrapText="1"/>
    </xf>
    <xf numFmtId="49" fontId="17" fillId="3" borderId="2" xfId="1" applyNumberFormat="1" applyFont="1" applyFill="1" applyBorder="1" applyAlignment="1">
      <alignment horizontal="center" vertical="center" wrapText="1" shrinkToFit="1"/>
    </xf>
    <xf numFmtId="49" fontId="17" fillId="3" borderId="5" xfId="1" applyNumberFormat="1" applyFont="1" applyFill="1" applyBorder="1" applyAlignment="1">
      <alignment horizontal="center" vertical="center" wrapText="1" shrinkToFit="1"/>
    </xf>
    <xf numFmtId="2" fontId="3" fillId="3" borderId="3" xfId="1" applyNumberFormat="1" applyFont="1" applyFill="1" applyBorder="1" applyAlignment="1">
      <alignment horizontal="center" vertical="center" wrapText="1" shrinkToFit="1"/>
    </xf>
    <xf numFmtId="2" fontId="3" fillId="3" borderId="6" xfId="1" applyNumberFormat="1" applyFont="1" applyFill="1" applyBorder="1" applyAlignment="1">
      <alignment horizontal="center" vertical="center" wrapText="1" shrinkToFit="1"/>
    </xf>
    <xf numFmtId="2" fontId="3" fillId="3" borderId="4" xfId="1" applyNumberFormat="1" applyFont="1" applyFill="1" applyBorder="1" applyAlignment="1">
      <alignment horizontal="center" vertical="center" wrapText="1" shrinkToFit="1"/>
    </xf>
    <xf numFmtId="49" fontId="3" fillId="3" borderId="3" xfId="1" applyNumberFormat="1" applyFont="1" applyFill="1" applyBorder="1" applyAlignment="1">
      <alignment horizontal="center" vertical="center" wrapText="1" shrinkToFit="1"/>
    </xf>
    <xf numFmtId="49" fontId="3" fillId="3" borderId="6" xfId="1" applyNumberFormat="1" applyFont="1" applyFill="1" applyBorder="1" applyAlignment="1">
      <alignment horizontal="center" vertical="center" wrapText="1" shrinkToFit="1"/>
    </xf>
    <xf numFmtId="49" fontId="3" fillId="3" borderId="4" xfId="1" applyNumberFormat="1" applyFont="1" applyFill="1" applyBorder="1" applyAlignment="1">
      <alignment horizontal="center" vertical="center" wrapText="1" shrinkToFit="1"/>
    </xf>
    <xf numFmtId="49" fontId="3" fillId="3" borderId="1" xfId="1" applyNumberFormat="1" applyFont="1" applyFill="1" applyBorder="1" applyAlignment="1">
      <alignment horizontal="center" vertical="center" wrapText="1" shrinkToFit="1"/>
    </xf>
    <xf numFmtId="3" fontId="1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66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view="pageBreakPreview" zoomScale="50" zoomScaleNormal="90" zoomScaleSheetLayoutView="50" workbookViewId="0">
      <pane ySplit="1" topLeftCell="A2" activePane="bottomLeft" state="frozen"/>
      <selection pane="bottomLeft" activeCell="B2" sqref="B2:B3"/>
    </sheetView>
  </sheetViews>
  <sheetFormatPr defaultColWidth="19.140625" defaultRowHeight="18.75" x14ac:dyDescent="0.25"/>
  <cols>
    <col min="1" max="1" width="4.7109375" style="59" customWidth="1"/>
    <col min="2" max="2" width="30.5703125" style="56" customWidth="1"/>
    <col min="3" max="3" width="1.85546875" style="60" hidden="1" customWidth="1"/>
    <col min="4" max="4" width="16" style="69" customWidth="1"/>
    <col min="5" max="5" width="14.5703125" style="60" customWidth="1"/>
    <col min="6" max="6" width="14" style="60" customWidth="1"/>
    <col min="7" max="7" width="14.28515625" style="60" customWidth="1"/>
    <col min="8" max="8" width="14.5703125" style="60" customWidth="1"/>
    <col min="9" max="9" width="13.85546875" style="60" customWidth="1"/>
    <col min="10" max="10" width="13.7109375" style="60" customWidth="1"/>
    <col min="11" max="11" width="13.7109375" style="56" customWidth="1"/>
    <col min="12" max="12" width="11" style="48" hidden="1" customWidth="1"/>
    <col min="13" max="13" width="16.85546875" style="50" customWidth="1"/>
    <col min="14" max="14" width="0.85546875" style="61" hidden="1" customWidth="1"/>
    <col min="15" max="15" width="9.5703125" style="50" customWidth="1"/>
    <col min="16" max="16" width="14" style="61" hidden="1" customWidth="1"/>
    <col min="17" max="17" width="11.5703125" style="61" customWidth="1"/>
    <col min="18" max="18" width="14.28515625" style="61" customWidth="1"/>
    <col min="19" max="19" width="11.5703125" style="61" customWidth="1"/>
    <col min="20" max="20" width="14.7109375" style="61" customWidth="1"/>
    <col min="21" max="22" width="13.140625" style="61" customWidth="1"/>
    <col min="23" max="23" width="13.7109375" style="61" customWidth="1"/>
    <col min="24" max="24" width="14.28515625" style="62" customWidth="1"/>
    <col min="25" max="25" width="9.140625" style="56" hidden="1" customWidth="1"/>
    <col min="26" max="26" width="10.140625" style="50" customWidth="1"/>
    <col min="27" max="27" width="12" style="55" hidden="1" customWidth="1"/>
    <col min="28" max="28" width="11" style="55" customWidth="1"/>
    <col min="29" max="29" width="14.7109375" style="50" customWidth="1"/>
    <col min="30" max="30" width="15" style="61" hidden="1" customWidth="1"/>
    <col min="31" max="31" width="11.85546875" style="62" customWidth="1"/>
    <col min="32" max="32" width="0.140625" style="56" hidden="1" customWidth="1"/>
    <col min="33" max="33" width="19.7109375" style="62" customWidth="1"/>
    <col min="34" max="34" width="13.28515625" style="56" hidden="1" customWidth="1"/>
    <col min="35" max="35" width="14.5703125" style="56" customWidth="1"/>
    <col min="36" max="36" width="24" style="56" customWidth="1"/>
    <col min="37" max="37" width="14.5703125" style="56" customWidth="1"/>
    <col min="38" max="38" width="19.85546875" style="62" customWidth="1"/>
    <col min="39" max="39" width="16.28515625" style="62" customWidth="1"/>
    <col min="40" max="40" width="28.85546875" style="62" customWidth="1"/>
    <col min="41" max="41" width="21.85546875" style="62" customWidth="1"/>
    <col min="42" max="42" width="9.28515625" style="56" customWidth="1"/>
    <col min="43" max="43" width="11.85546875" style="56" customWidth="1"/>
    <col min="44" max="44" width="11.140625" style="56" customWidth="1"/>
    <col min="45" max="45" width="11.28515625" style="56" customWidth="1"/>
    <col min="46" max="46" width="8.42578125" style="56" customWidth="1"/>
    <col min="47" max="47" width="7.42578125" style="56" customWidth="1"/>
    <col min="48" max="16384" width="19.140625" style="56"/>
  </cols>
  <sheetData>
    <row r="1" spans="1:47" s="53" customFormat="1" ht="30.75" customHeight="1" thickBot="1" x14ac:dyDescent="0.35">
      <c r="B1" s="111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T1" s="119" t="s">
        <v>140</v>
      </c>
      <c r="AU1" s="119"/>
    </row>
    <row r="2" spans="1:47" s="63" customFormat="1" ht="48" customHeight="1" x14ac:dyDescent="0.25">
      <c r="A2" s="120" t="s">
        <v>45</v>
      </c>
      <c r="B2" s="120" t="s">
        <v>98</v>
      </c>
      <c r="C2" s="122" t="s">
        <v>99</v>
      </c>
      <c r="D2" s="123"/>
      <c r="E2" s="123"/>
      <c r="F2" s="123"/>
      <c r="G2" s="123"/>
      <c r="H2" s="123"/>
      <c r="I2" s="123"/>
      <c r="J2" s="123"/>
      <c r="K2" s="124"/>
      <c r="L2" s="122" t="s">
        <v>101</v>
      </c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  <c r="Y2" s="125" t="s">
        <v>111</v>
      </c>
      <c r="Z2" s="126"/>
      <c r="AA2" s="126"/>
      <c r="AB2" s="126"/>
      <c r="AC2" s="126"/>
      <c r="AD2" s="126"/>
      <c r="AE2" s="127"/>
      <c r="AF2" s="125" t="s">
        <v>116</v>
      </c>
      <c r="AG2" s="126"/>
      <c r="AH2" s="126"/>
      <c r="AI2" s="126"/>
      <c r="AJ2" s="126"/>
      <c r="AK2" s="126"/>
      <c r="AL2" s="127"/>
      <c r="AM2" s="128" t="s">
        <v>128</v>
      </c>
      <c r="AN2" s="128"/>
      <c r="AO2" s="52" t="s">
        <v>132</v>
      </c>
      <c r="AP2" s="116" t="s">
        <v>135</v>
      </c>
      <c r="AQ2" s="118" t="s">
        <v>136</v>
      </c>
      <c r="AR2" s="118" t="s">
        <v>137</v>
      </c>
      <c r="AS2" s="118" t="s">
        <v>138</v>
      </c>
      <c r="AT2" s="118" t="s">
        <v>139</v>
      </c>
      <c r="AU2" s="118" t="s">
        <v>134</v>
      </c>
    </row>
    <row r="3" spans="1:47" s="63" customFormat="1" ht="202.5" customHeight="1" thickBot="1" x14ac:dyDescent="0.3">
      <c r="A3" s="121"/>
      <c r="B3" s="121"/>
      <c r="C3" s="64" t="s">
        <v>92</v>
      </c>
      <c r="D3" s="64" t="s">
        <v>118</v>
      </c>
      <c r="E3" s="64" t="s">
        <v>119</v>
      </c>
      <c r="F3" s="64" t="s">
        <v>120</v>
      </c>
      <c r="G3" s="64" t="s">
        <v>121</v>
      </c>
      <c r="H3" s="64" t="s">
        <v>122</v>
      </c>
      <c r="I3" s="64" t="s">
        <v>123</v>
      </c>
      <c r="J3" s="64" t="s">
        <v>124</v>
      </c>
      <c r="K3" s="65" t="s">
        <v>100</v>
      </c>
      <c r="L3" s="52" t="s">
        <v>90</v>
      </c>
      <c r="M3" s="66" t="s">
        <v>102</v>
      </c>
      <c r="N3" s="52" t="s">
        <v>86</v>
      </c>
      <c r="O3" s="66" t="s">
        <v>117</v>
      </c>
      <c r="P3" s="52" t="s">
        <v>87</v>
      </c>
      <c r="Q3" s="66" t="s">
        <v>103</v>
      </c>
      <c r="R3" s="66" t="s">
        <v>104</v>
      </c>
      <c r="S3" s="66" t="s">
        <v>105</v>
      </c>
      <c r="T3" s="66" t="s">
        <v>106</v>
      </c>
      <c r="U3" s="66" t="s">
        <v>107</v>
      </c>
      <c r="V3" s="66" t="s">
        <v>108</v>
      </c>
      <c r="W3" s="66" t="s">
        <v>109</v>
      </c>
      <c r="X3" s="66" t="s">
        <v>110</v>
      </c>
      <c r="Y3" s="52" t="s">
        <v>88</v>
      </c>
      <c r="Z3" s="66" t="s">
        <v>112</v>
      </c>
      <c r="AA3" s="52" t="s">
        <v>89</v>
      </c>
      <c r="AB3" s="66" t="s">
        <v>113</v>
      </c>
      <c r="AC3" s="66" t="s">
        <v>114</v>
      </c>
      <c r="AD3" s="67" t="s">
        <v>91</v>
      </c>
      <c r="AE3" s="66" t="s">
        <v>115</v>
      </c>
      <c r="AF3" s="52" t="s">
        <v>95</v>
      </c>
      <c r="AG3" s="66" t="s">
        <v>168</v>
      </c>
      <c r="AH3" s="52" t="s">
        <v>96</v>
      </c>
      <c r="AI3" s="66" t="s">
        <v>125</v>
      </c>
      <c r="AJ3" s="66" t="s">
        <v>126</v>
      </c>
      <c r="AK3" s="66" t="s">
        <v>127</v>
      </c>
      <c r="AL3" s="66" t="s">
        <v>129</v>
      </c>
      <c r="AM3" s="77" t="s">
        <v>130</v>
      </c>
      <c r="AN3" s="77" t="s">
        <v>131</v>
      </c>
      <c r="AO3" s="77" t="s">
        <v>133</v>
      </c>
      <c r="AP3" s="117"/>
      <c r="AQ3" s="117"/>
      <c r="AR3" s="117"/>
      <c r="AS3" s="117"/>
      <c r="AT3" s="117"/>
      <c r="AU3" s="117"/>
    </row>
    <row r="4" spans="1:47" s="63" customFormat="1" ht="18" customHeight="1" x14ac:dyDescent="0.25">
      <c r="A4" s="52" t="s">
        <v>70</v>
      </c>
      <c r="B4" s="52" t="s">
        <v>71</v>
      </c>
      <c r="C4" s="52" t="s">
        <v>72</v>
      </c>
      <c r="D4" s="52" t="s">
        <v>72</v>
      </c>
      <c r="E4" s="52" t="s">
        <v>67</v>
      </c>
      <c r="F4" s="52" t="s">
        <v>68</v>
      </c>
      <c r="G4" s="52" t="s">
        <v>61</v>
      </c>
      <c r="H4" s="52" t="s">
        <v>62</v>
      </c>
      <c r="I4" s="52" t="s">
        <v>73</v>
      </c>
      <c r="J4" s="52" t="s">
        <v>74</v>
      </c>
      <c r="K4" s="52" t="s">
        <v>63</v>
      </c>
      <c r="L4" s="52" t="s">
        <v>64</v>
      </c>
      <c r="M4" s="52" t="s">
        <v>64</v>
      </c>
      <c r="N4" s="52" t="s">
        <v>75</v>
      </c>
      <c r="O4" s="52" t="s">
        <v>60</v>
      </c>
      <c r="P4" s="52" t="s">
        <v>77</v>
      </c>
      <c r="Q4" s="52" t="s">
        <v>75</v>
      </c>
      <c r="R4" s="52" t="s">
        <v>76</v>
      </c>
      <c r="S4" s="52" t="s">
        <v>77</v>
      </c>
      <c r="T4" s="52" t="s">
        <v>65</v>
      </c>
      <c r="U4" s="52" t="s">
        <v>66</v>
      </c>
      <c r="V4" s="52" t="s">
        <v>78</v>
      </c>
      <c r="W4" s="52" t="s">
        <v>79</v>
      </c>
      <c r="X4" s="52" t="s">
        <v>80</v>
      </c>
      <c r="Y4" s="52" t="s">
        <v>85</v>
      </c>
      <c r="Z4" s="52" t="s">
        <v>81</v>
      </c>
      <c r="AA4" s="52" t="s">
        <v>142</v>
      </c>
      <c r="AB4" s="52" t="s">
        <v>82</v>
      </c>
      <c r="AC4" s="52" t="s">
        <v>83</v>
      </c>
      <c r="AD4" s="52" t="s">
        <v>145</v>
      </c>
      <c r="AE4" s="52" t="s">
        <v>84</v>
      </c>
      <c r="AF4" s="52" t="s">
        <v>147</v>
      </c>
      <c r="AG4" s="52" t="s">
        <v>85</v>
      </c>
      <c r="AH4" s="52" t="s">
        <v>149</v>
      </c>
      <c r="AI4" s="52" t="s">
        <v>141</v>
      </c>
      <c r="AJ4" s="52" t="s">
        <v>142</v>
      </c>
      <c r="AK4" s="52" t="s">
        <v>143</v>
      </c>
      <c r="AL4" s="52" t="s">
        <v>144</v>
      </c>
      <c r="AM4" s="52" t="s">
        <v>145</v>
      </c>
      <c r="AN4" s="52" t="s">
        <v>146</v>
      </c>
      <c r="AO4" s="52" t="s">
        <v>147</v>
      </c>
      <c r="AP4" s="52" t="s">
        <v>148</v>
      </c>
      <c r="AQ4" s="52" t="s">
        <v>149</v>
      </c>
      <c r="AR4" s="52" t="s">
        <v>150</v>
      </c>
      <c r="AS4" s="52" t="s">
        <v>151</v>
      </c>
      <c r="AT4" s="52" t="s">
        <v>152</v>
      </c>
      <c r="AU4" s="52" t="s">
        <v>153</v>
      </c>
    </row>
    <row r="5" spans="1:47" s="48" customFormat="1" ht="17.25" customHeight="1" x14ac:dyDescent="0.25">
      <c r="A5" s="112" t="s">
        <v>154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</row>
    <row r="6" spans="1:47" s="48" customFormat="1" ht="30.75" customHeight="1" x14ac:dyDescent="0.25">
      <c r="A6" s="52" t="s">
        <v>70</v>
      </c>
      <c r="B6" s="68" t="s">
        <v>94</v>
      </c>
      <c r="C6" s="78"/>
      <c r="D6" s="66" t="s">
        <v>68</v>
      </c>
      <c r="E6" s="66" t="s">
        <v>68</v>
      </c>
      <c r="F6" s="66" t="s">
        <v>68</v>
      </c>
      <c r="G6" s="66" t="s">
        <v>68</v>
      </c>
      <c r="H6" s="52" t="s">
        <v>170</v>
      </c>
      <c r="I6" s="52" t="s">
        <v>170</v>
      </c>
      <c r="J6" s="52" t="s">
        <v>170</v>
      </c>
      <c r="K6" s="52" t="s">
        <v>170</v>
      </c>
      <c r="L6" s="79" t="s">
        <v>166</v>
      </c>
      <c r="M6" s="66" t="s">
        <v>68</v>
      </c>
      <c r="N6" s="76"/>
      <c r="O6" s="66" t="s">
        <v>68</v>
      </c>
      <c r="P6" s="66"/>
      <c r="Q6" s="66" t="s">
        <v>67</v>
      </c>
      <c r="R6" s="52" t="s">
        <v>170</v>
      </c>
      <c r="S6" s="66" t="s">
        <v>68</v>
      </c>
      <c r="T6" s="52" t="s">
        <v>170</v>
      </c>
      <c r="U6" s="66" t="s">
        <v>68</v>
      </c>
      <c r="V6" s="66" t="s">
        <v>68</v>
      </c>
      <c r="W6" s="66" t="s">
        <v>68</v>
      </c>
      <c r="X6" s="52" t="s">
        <v>170</v>
      </c>
      <c r="Y6" s="66"/>
      <c r="Z6" s="66" t="s">
        <v>68</v>
      </c>
      <c r="AA6" s="66"/>
      <c r="AB6" s="66" t="s">
        <v>160</v>
      </c>
      <c r="AC6" s="66" t="s">
        <v>68</v>
      </c>
      <c r="AD6" s="66"/>
      <c r="AE6" s="66" t="s">
        <v>68</v>
      </c>
      <c r="AF6" s="66"/>
      <c r="AG6" s="66" t="s">
        <v>160</v>
      </c>
      <c r="AH6" s="66"/>
      <c r="AI6" s="52" t="s">
        <v>170</v>
      </c>
      <c r="AJ6" s="52" t="s">
        <v>170</v>
      </c>
      <c r="AK6" s="52" t="s">
        <v>170</v>
      </c>
      <c r="AL6" s="52" t="s">
        <v>170</v>
      </c>
      <c r="AM6" s="52" t="s">
        <v>170</v>
      </c>
      <c r="AN6" s="52" t="s">
        <v>170</v>
      </c>
      <c r="AO6" s="66" t="s">
        <v>68</v>
      </c>
      <c r="AP6" s="70">
        <f>D6+E6+F6+G6+M6+O6+Q6+S6+U6+V6+W6+Z6+AB6+AC6+AE6+AG6+AO6</f>
        <v>74</v>
      </c>
      <c r="AQ6" s="57" t="s">
        <v>162</v>
      </c>
      <c r="AR6" s="75">
        <f>AP6/AQ6</f>
        <v>0.87058823529411766</v>
      </c>
      <c r="AS6" s="75">
        <f t="shared" ref="AS6:AS19" si="0">AR6*5</f>
        <v>4.3529411764705888</v>
      </c>
      <c r="AT6" s="57" t="s">
        <v>165</v>
      </c>
      <c r="AU6" s="57" t="s">
        <v>62</v>
      </c>
    </row>
    <row r="7" spans="1:47" s="48" customFormat="1" ht="18" customHeight="1" x14ac:dyDescent="0.25">
      <c r="A7" s="52" t="s">
        <v>71</v>
      </c>
      <c r="B7" s="68" t="s">
        <v>8</v>
      </c>
      <c r="C7" s="78"/>
      <c r="D7" s="66" t="s">
        <v>68</v>
      </c>
      <c r="E7" s="66" t="s">
        <v>68</v>
      </c>
      <c r="F7" s="66" t="s">
        <v>68</v>
      </c>
      <c r="G7" s="66" t="s">
        <v>68</v>
      </c>
      <c r="H7" s="66" t="s">
        <v>160</v>
      </c>
      <c r="I7" s="52" t="s">
        <v>170</v>
      </c>
      <c r="J7" s="52" t="s">
        <v>170</v>
      </c>
      <c r="K7" s="52" t="s">
        <v>170</v>
      </c>
      <c r="L7" s="76"/>
      <c r="M7" s="66" t="s">
        <v>68</v>
      </c>
      <c r="N7" s="76"/>
      <c r="O7" s="66" t="s">
        <v>67</v>
      </c>
      <c r="P7" s="66"/>
      <c r="Q7" s="66" t="s">
        <v>67</v>
      </c>
      <c r="R7" s="52" t="s">
        <v>170</v>
      </c>
      <c r="S7" s="66" t="s">
        <v>68</v>
      </c>
      <c r="T7" s="52" t="s">
        <v>170</v>
      </c>
      <c r="U7" s="66" t="s">
        <v>68</v>
      </c>
      <c r="V7" s="66" t="s">
        <v>68</v>
      </c>
      <c r="W7" s="66" t="s">
        <v>68</v>
      </c>
      <c r="X7" s="52" t="s">
        <v>170</v>
      </c>
      <c r="Y7" s="66"/>
      <c r="Z7" s="66" t="s">
        <v>68</v>
      </c>
      <c r="AA7" s="66"/>
      <c r="AB7" s="66" t="s">
        <v>160</v>
      </c>
      <c r="AC7" s="66" t="s">
        <v>68</v>
      </c>
      <c r="AD7" s="66"/>
      <c r="AE7" s="66" t="s">
        <v>68</v>
      </c>
      <c r="AF7" s="66"/>
      <c r="AG7" s="66" t="s">
        <v>160</v>
      </c>
      <c r="AH7" s="66"/>
      <c r="AI7" s="52" t="s">
        <v>170</v>
      </c>
      <c r="AJ7" s="52" t="s">
        <v>170</v>
      </c>
      <c r="AK7" s="52" t="s">
        <v>170</v>
      </c>
      <c r="AL7" s="52" t="s">
        <v>170</v>
      </c>
      <c r="AM7" s="52" t="s">
        <v>170</v>
      </c>
      <c r="AN7" s="52" t="s">
        <v>170</v>
      </c>
      <c r="AO7" s="66" t="s">
        <v>68</v>
      </c>
      <c r="AP7" s="70">
        <f>AO7+AG7+AE7+AC7+AB7+Z7+W7+V7+U7+S7+Q7+O7+M7+H7+G7+F7+E7+D7</f>
        <v>73</v>
      </c>
      <c r="AQ7" s="57" t="s">
        <v>164</v>
      </c>
      <c r="AR7" s="75">
        <f t="shared" ref="AR7:AR19" si="1">AP7/AQ7</f>
        <v>0.81111111111111112</v>
      </c>
      <c r="AS7" s="75">
        <f t="shared" si="0"/>
        <v>4.0555555555555554</v>
      </c>
      <c r="AT7" s="57" t="s">
        <v>165</v>
      </c>
      <c r="AU7" s="57" t="s">
        <v>75</v>
      </c>
    </row>
    <row r="8" spans="1:47" s="48" customFormat="1" ht="16.5" customHeight="1" x14ac:dyDescent="0.25">
      <c r="A8" s="52" t="s">
        <v>72</v>
      </c>
      <c r="B8" s="68" t="s">
        <v>9</v>
      </c>
      <c r="C8" s="78"/>
      <c r="D8" s="66" t="s">
        <v>68</v>
      </c>
      <c r="E8" s="66" t="s">
        <v>68</v>
      </c>
      <c r="F8" s="52" t="s">
        <v>170</v>
      </c>
      <c r="G8" s="66" t="s">
        <v>68</v>
      </c>
      <c r="H8" s="52" t="s">
        <v>170</v>
      </c>
      <c r="I8" s="52" t="s">
        <v>170</v>
      </c>
      <c r="J8" s="52" t="s">
        <v>170</v>
      </c>
      <c r="K8" s="52" t="s">
        <v>170</v>
      </c>
      <c r="L8" s="76"/>
      <c r="M8" s="66" t="s">
        <v>68</v>
      </c>
      <c r="N8" s="76"/>
      <c r="O8" s="66" t="s">
        <v>68</v>
      </c>
      <c r="P8" s="66"/>
      <c r="Q8" s="66" t="s">
        <v>68</v>
      </c>
      <c r="R8" s="52" t="s">
        <v>170</v>
      </c>
      <c r="S8" s="66" t="s">
        <v>68</v>
      </c>
      <c r="T8" s="52" t="s">
        <v>170</v>
      </c>
      <c r="U8" s="66" t="s">
        <v>68</v>
      </c>
      <c r="V8" s="66" t="s">
        <v>68</v>
      </c>
      <c r="W8" s="66" t="s">
        <v>68</v>
      </c>
      <c r="X8" s="52" t="s">
        <v>170</v>
      </c>
      <c r="Y8" s="66"/>
      <c r="Z8" s="66" t="s">
        <v>68</v>
      </c>
      <c r="AA8" s="66"/>
      <c r="AB8" s="66" t="s">
        <v>160</v>
      </c>
      <c r="AC8" s="66" t="s">
        <v>68</v>
      </c>
      <c r="AD8" s="66"/>
      <c r="AE8" s="66" t="s">
        <v>68</v>
      </c>
      <c r="AF8" s="66"/>
      <c r="AG8" s="66" t="s">
        <v>160</v>
      </c>
      <c r="AH8" s="66"/>
      <c r="AI8" s="52" t="s">
        <v>170</v>
      </c>
      <c r="AJ8" s="52" t="s">
        <v>170</v>
      </c>
      <c r="AK8" s="52" t="s">
        <v>170</v>
      </c>
      <c r="AL8" s="52" t="s">
        <v>170</v>
      </c>
      <c r="AM8" s="52" t="s">
        <v>170</v>
      </c>
      <c r="AN8" s="52" t="s">
        <v>170</v>
      </c>
      <c r="AO8" s="66" t="s">
        <v>68</v>
      </c>
      <c r="AP8" s="70">
        <f>AO8+AG8+AE8+AC8+AB8+Z8+W8+V8+U8+S8+Q8+O8+M8+G8+E8+D8</f>
        <v>70</v>
      </c>
      <c r="AQ8" s="57" t="s">
        <v>161</v>
      </c>
      <c r="AR8" s="75">
        <f t="shared" si="1"/>
        <v>0.875</v>
      </c>
      <c r="AS8" s="75">
        <f t="shared" si="0"/>
        <v>4.375</v>
      </c>
      <c r="AT8" s="57" t="s">
        <v>165</v>
      </c>
      <c r="AU8" s="57" t="s">
        <v>68</v>
      </c>
    </row>
    <row r="9" spans="1:47" s="48" customFormat="1" ht="16.5" customHeight="1" x14ac:dyDescent="0.25">
      <c r="A9" s="52" t="s">
        <v>67</v>
      </c>
      <c r="B9" s="68" t="s">
        <v>10</v>
      </c>
      <c r="C9" s="78"/>
      <c r="D9" s="66" t="s">
        <v>68</v>
      </c>
      <c r="E9" s="66" t="s">
        <v>68</v>
      </c>
      <c r="F9" s="66" t="s">
        <v>68</v>
      </c>
      <c r="G9" s="66" t="s">
        <v>68</v>
      </c>
      <c r="H9" s="52" t="s">
        <v>170</v>
      </c>
      <c r="I9" s="52" t="s">
        <v>170</v>
      </c>
      <c r="J9" s="66" t="s">
        <v>68</v>
      </c>
      <c r="K9" s="66" t="s">
        <v>68</v>
      </c>
      <c r="L9" s="76"/>
      <c r="M9" s="66" t="s">
        <v>68</v>
      </c>
      <c r="N9" s="76"/>
      <c r="O9" s="66" t="s">
        <v>68</v>
      </c>
      <c r="P9" s="66"/>
      <c r="Q9" s="66" t="s">
        <v>68</v>
      </c>
      <c r="R9" s="52" t="s">
        <v>170</v>
      </c>
      <c r="S9" s="66" t="s">
        <v>68</v>
      </c>
      <c r="T9" s="52" t="s">
        <v>170</v>
      </c>
      <c r="U9" s="66" t="s">
        <v>68</v>
      </c>
      <c r="V9" s="66" t="s">
        <v>68</v>
      </c>
      <c r="W9" s="66" t="s">
        <v>68</v>
      </c>
      <c r="X9" s="52" t="s">
        <v>170</v>
      </c>
      <c r="Y9" s="66"/>
      <c r="Z9" s="66" t="s">
        <v>68</v>
      </c>
      <c r="AA9" s="66"/>
      <c r="AB9" s="66" t="s">
        <v>160</v>
      </c>
      <c r="AC9" s="66" t="s">
        <v>68</v>
      </c>
      <c r="AD9" s="66"/>
      <c r="AE9" s="66" t="s">
        <v>68</v>
      </c>
      <c r="AF9" s="66"/>
      <c r="AG9" s="66" t="s">
        <v>160</v>
      </c>
      <c r="AH9" s="66"/>
      <c r="AI9" s="52" t="s">
        <v>170</v>
      </c>
      <c r="AJ9" s="52" t="s">
        <v>170</v>
      </c>
      <c r="AK9" s="52" t="s">
        <v>170</v>
      </c>
      <c r="AL9" s="52" t="s">
        <v>170</v>
      </c>
      <c r="AM9" s="52" t="s">
        <v>170</v>
      </c>
      <c r="AN9" s="52" t="s">
        <v>170</v>
      </c>
      <c r="AO9" s="66" t="s">
        <v>68</v>
      </c>
      <c r="AP9" s="70">
        <f>AO9+AG9+AE9+AC9+AB9+Z9+W9+V9+U9+S9+Q9+O9+M9+K9+J9+G9+F9+E9+D9</f>
        <v>85</v>
      </c>
      <c r="AQ9" s="57" t="s">
        <v>163</v>
      </c>
      <c r="AR9" s="75">
        <f t="shared" si="1"/>
        <v>0.89473684210526316</v>
      </c>
      <c r="AS9" s="75">
        <f t="shared" si="0"/>
        <v>4.4736842105263159</v>
      </c>
      <c r="AT9" s="57" t="s">
        <v>165</v>
      </c>
      <c r="AU9" s="57" t="s">
        <v>70</v>
      </c>
    </row>
    <row r="10" spans="1:47" s="48" customFormat="1" ht="16.5" customHeight="1" x14ac:dyDescent="0.25">
      <c r="A10" s="52" t="s">
        <v>68</v>
      </c>
      <c r="B10" s="68" t="s">
        <v>12</v>
      </c>
      <c r="C10" s="78"/>
      <c r="D10" s="66" t="s">
        <v>160</v>
      </c>
      <c r="E10" s="66" t="s">
        <v>160</v>
      </c>
      <c r="F10" s="66" t="s">
        <v>71</v>
      </c>
      <c r="G10" s="66" t="s">
        <v>160</v>
      </c>
      <c r="H10" s="52" t="s">
        <v>170</v>
      </c>
      <c r="I10" s="52" t="s">
        <v>170</v>
      </c>
      <c r="J10" s="52" t="s">
        <v>170</v>
      </c>
      <c r="K10" s="52" t="s">
        <v>170</v>
      </c>
      <c r="L10" s="76"/>
      <c r="M10" s="66" t="s">
        <v>68</v>
      </c>
      <c r="N10" s="76"/>
      <c r="O10" s="66" t="s">
        <v>67</v>
      </c>
      <c r="P10" s="66"/>
      <c r="Q10" s="66" t="s">
        <v>67</v>
      </c>
      <c r="R10" s="52" t="s">
        <v>170</v>
      </c>
      <c r="S10" s="66" t="s">
        <v>68</v>
      </c>
      <c r="T10" s="52" t="s">
        <v>170</v>
      </c>
      <c r="U10" s="66" t="s">
        <v>68</v>
      </c>
      <c r="V10" s="66" t="s">
        <v>68</v>
      </c>
      <c r="W10" s="66" t="s">
        <v>70</v>
      </c>
      <c r="X10" s="66" t="s">
        <v>68</v>
      </c>
      <c r="Y10" s="66"/>
      <c r="Z10" s="66" t="s">
        <v>68</v>
      </c>
      <c r="AA10" s="66"/>
      <c r="AB10" s="66" t="s">
        <v>160</v>
      </c>
      <c r="AC10" s="66" t="s">
        <v>68</v>
      </c>
      <c r="AD10" s="66"/>
      <c r="AE10" s="66" t="s">
        <v>68</v>
      </c>
      <c r="AF10" s="66"/>
      <c r="AG10" s="66" t="s">
        <v>72</v>
      </c>
      <c r="AH10" s="66"/>
      <c r="AI10" s="66" t="s">
        <v>68</v>
      </c>
      <c r="AJ10" s="52" t="s">
        <v>170</v>
      </c>
      <c r="AK10" s="52" t="s">
        <v>170</v>
      </c>
      <c r="AL10" s="52" t="s">
        <v>170</v>
      </c>
      <c r="AM10" s="52" t="s">
        <v>170</v>
      </c>
      <c r="AN10" s="52" t="s">
        <v>170</v>
      </c>
      <c r="AO10" s="66" t="s">
        <v>68</v>
      </c>
      <c r="AP10" s="70">
        <f>AO10+AI10+AG10+AE10+AC10+AB10+Z10+X10+W10+V10+U10+S10+Q10+O10+M10+G10+F10+E10+D10</f>
        <v>64</v>
      </c>
      <c r="AQ10" s="57" t="s">
        <v>163</v>
      </c>
      <c r="AR10" s="75">
        <f t="shared" si="1"/>
        <v>0.67368421052631577</v>
      </c>
      <c r="AS10" s="75">
        <f t="shared" si="0"/>
        <v>3.3684210526315788</v>
      </c>
      <c r="AT10" s="57" t="s">
        <v>165</v>
      </c>
      <c r="AU10" s="57" t="s">
        <v>81</v>
      </c>
    </row>
    <row r="11" spans="1:47" s="48" customFormat="1" ht="31.5" customHeight="1" x14ac:dyDescent="0.25">
      <c r="A11" s="52" t="s">
        <v>61</v>
      </c>
      <c r="B11" s="68" t="s">
        <v>19</v>
      </c>
      <c r="C11" s="78"/>
      <c r="D11" s="66" t="s">
        <v>68</v>
      </c>
      <c r="E11" s="66" t="s">
        <v>68</v>
      </c>
      <c r="F11" s="66" t="s">
        <v>68</v>
      </c>
      <c r="G11" s="66" t="s">
        <v>68</v>
      </c>
      <c r="H11" s="52" t="s">
        <v>170</v>
      </c>
      <c r="I11" s="52" t="s">
        <v>170</v>
      </c>
      <c r="J11" s="52" t="s">
        <v>170</v>
      </c>
      <c r="K11" s="52" t="s">
        <v>170</v>
      </c>
      <c r="L11" s="76"/>
      <c r="M11" s="66" t="s">
        <v>68</v>
      </c>
      <c r="N11" s="76"/>
      <c r="O11" s="66" t="s">
        <v>67</v>
      </c>
      <c r="P11" s="66"/>
      <c r="Q11" s="66" t="s">
        <v>67</v>
      </c>
      <c r="R11" s="52" t="s">
        <v>170</v>
      </c>
      <c r="S11" s="66" t="s">
        <v>68</v>
      </c>
      <c r="T11" s="52" t="s">
        <v>170</v>
      </c>
      <c r="U11" s="66" t="s">
        <v>68</v>
      </c>
      <c r="V11" s="66" t="s">
        <v>68</v>
      </c>
      <c r="W11" s="66" t="s">
        <v>68</v>
      </c>
      <c r="X11" s="52" t="s">
        <v>170</v>
      </c>
      <c r="Y11" s="66"/>
      <c r="Z11" s="66" t="s">
        <v>68</v>
      </c>
      <c r="AA11" s="66"/>
      <c r="AB11" s="66" t="s">
        <v>160</v>
      </c>
      <c r="AC11" s="66" t="s">
        <v>68</v>
      </c>
      <c r="AD11" s="66"/>
      <c r="AE11" s="66" t="s">
        <v>68</v>
      </c>
      <c r="AF11" s="66"/>
      <c r="AG11" s="66" t="s">
        <v>160</v>
      </c>
      <c r="AH11" s="66"/>
      <c r="AI11" s="52" t="s">
        <v>170</v>
      </c>
      <c r="AJ11" s="52" t="s">
        <v>170</v>
      </c>
      <c r="AK11" s="52" t="s">
        <v>170</v>
      </c>
      <c r="AL11" s="52" t="s">
        <v>170</v>
      </c>
      <c r="AM11" s="52" t="s">
        <v>170</v>
      </c>
      <c r="AN11" s="52" t="s">
        <v>170</v>
      </c>
      <c r="AO11" s="66" t="s">
        <v>68</v>
      </c>
      <c r="AP11" s="70">
        <f>AO11+AG11+AE11+AC11+AB11+Z11+W11+V11+U11+S11+Q11+O11+M11+G11+F11+E11+D11</f>
        <v>73</v>
      </c>
      <c r="AQ11" s="57" t="s">
        <v>162</v>
      </c>
      <c r="AR11" s="75">
        <f t="shared" si="1"/>
        <v>0.85882352941176465</v>
      </c>
      <c r="AS11" s="75">
        <f t="shared" si="0"/>
        <v>4.2941176470588234</v>
      </c>
      <c r="AT11" s="57" t="s">
        <v>165</v>
      </c>
      <c r="AU11" s="57" t="s">
        <v>74</v>
      </c>
    </row>
    <row r="12" spans="1:47" s="48" customFormat="1" ht="31.5" customHeight="1" x14ac:dyDescent="0.25">
      <c r="A12" s="52" t="s">
        <v>62</v>
      </c>
      <c r="B12" s="68" t="s">
        <v>155</v>
      </c>
      <c r="C12" s="78"/>
      <c r="D12" s="66" t="s">
        <v>67</v>
      </c>
      <c r="E12" s="66" t="s">
        <v>68</v>
      </c>
      <c r="F12" s="66" t="s">
        <v>68</v>
      </c>
      <c r="G12" s="66" t="s">
        <v>68</v>
      </c>
      <c r="H12" s="52" t="s">
        <v>170</v>
      </c>
      <c r="I12" s="52" t="s">
        <v>170</v>
      </c>
      <c r="J12" s="52" t="s">
        <v>170</v>
      </c>
      <c r="K12" s="52" t="s">
        <v>170</v>
      </c>
      <c r="L12" s="76"/>
      <c r="M12" s="66" t="s">
        <v>68</v>
      </c>
      <c r="N12" s="76"/>
      <c r="O12" s="66" t="s">
        <v>160</v>
      </c>
      <c r="P12" s="66"/>
      <c r="Q12" s="66" t="s">
        <v>67</v>
      </c>
      <c r="R12" s="52" t="s">
        <v>170</v>
      </c>
      <c r="S12" s="66" t="s">
        <v>68</v>
      </c>
      <c r="T12" s="66" t="s">
        <v>68</v>
      </c>
      <c r="U12" s="66" t="s">
        <v>68</v>
      </c>
      <c r="V12" s="66" t="s">
        <v>68</v>
      </c>
      <c r="W12" s="66" t="s">
        <v>68</v>
      </c>
      <c r="X12" s="66" t="s">
        <v>160</v>
      </c>
      <c r="Y12" s="66"/>
      <c r="Z12" s="66" t="s">
        <v>68</v>
      </c>
      <c r="AA12" s="66"/>
      <c r="AB12" s="66" t="s">
        <v>160</v>
      </c>
      <c r="AC12" s="66" t="s">
        <v>68</v>
      </c>
      <c r="AD12" s="66"/>
      <c r="AE12" s="66" t="s">
        <v>68</v>
      </c>
      <c r="AF12" s="66"/>
      <c r="AG12" s="66" t="s">
        <v>160</v>
      </c>
      <c r="AH12" s="66"/>
      <c r="AI12" s="52" t="s">
        <v>170</v>
      </c>
      <c r="AJ12" s="52" t="s">
        <v>170</v>
      </c>
      <c r="AK12" s="52" t="s">
        <v>170</v>
      </c>
      <c r="AL12" s="52" t="s">
        <v>170</v>
      </c>
      <c r="AM12" s="52" t="s">
        <v>170</v>
      </c>
      <c r="AN12" s="52" t="s">
        <v>170</v>
      </c>
      <c r="AO12" s="66" t="s">
        <v>160</v>
      </c>
      <c r="AP12" s="70">
        <f>AO12+AG12+AE12+AC12+AB12+Z12+X12+W12+V12+U12+T12+S12+Q12+O12+M12+G12+F12+E12+D12</f>
        <v>68</v>
      </c>
      <c r="AQ12" s="57" t="s">
        <v>163</v>
      </c>
      <c r="AR12" s="75">
        <f t="shared" si="1"/>
        <v>0.71578947368421053</v>
      </c>
      <c r="AS12" s="75">
        <f t="shared" si="0"/>
        <v>3.5789473684210527</v>
      </c>
      <c r="AT12" s="57" t="s">
        <v>165</v>
      </c>
      <c r="AU12" s="57" t="s">
        <v>79</v>
      </c>
    </row>
    <row r="13" spans="1:47" s="48" customFormat="1" ht="28.5" customHeight="1" x14ac:dyDescent="0.25">
      <c r="A13" s="52" t="s">
        <v>73</v>
      </c>
      <c r="B13" s="68" t="s">
        <v>26</v>
      </c>
      <c r="C13" s="78"/>
      <c r="D13" s="66" t="s">
        <v>68</v>
      </c>
      <c r="E13" s="66" t="s">
        <v>68</v>
      </c>
      <c r="F13" s="66" t="s">
        <v>68</v>
      </c>
      <c r="G13" s="66" t="s">
        <v>68</v>
      </c>
      <c r="H13" s="52" t="s">
        <v>170</v>
      </c>
      <c r="I13" s="52" t="s">
        <v>170</v>
      </c>
      <c r="J13" s="52" t="s">
        <v>170</v>
      </c>
      <c r="K13" s="52" t="s">
        <v>170</v>
      </c>
      <c r="L13" s="76"/>
      <c r="M13" s="66" t="s">
        <v>68</v>
      </c>
      <c r="N13" s="76"/>
      <c r="O13" s="66" t="s">
        <v>68</v>
      </c>
      <c r="P13" s="66"/>
      <c r="Q13" s="66" t="s">
        <v>72</v>
      </c>
      <c r="R13" s="52" t="s">
        <v>170</v>
      </c>
      <c r="S13" s="66" t="s">
        <v>68</v>
      </c>
      <c r="T13" s="66" t="s">
        <v>68</v>
      </c>
      <c r="U13" s="66" t="s">
        <v>68</v>
      </c>
      <c r="V13" s="66" t="s">
        <v>68</v>
      </c>
      <c r="W13" s="66" t="s">
        <v>68</v>
      </c>
      <c r="X13" s="66" t="s">
        <v>160</v>
      </c>
      <c r="Y13" s="66"/>
      <c r="Z13" s="66" t="s">
        <v>68</v>
      </c>
      <c r="AA13" s="66"/>
      <c r="AB13" s="66" t="s">
        <v>160</v>
      </c>
      <c r="AC13" s="66" t="s">
        <v>68</v>
      </c>
      <c r="AD13" s="66"/>
      <c r="AE13" s="66" t="s">
        <v>68</v>
      </c>
      <c r="AF13" s="66"/>
      <c r="AG13" s="66" t="s">
        <v>160</v>
      </c>
      <c r="AH13" s="66"/>
      <c r="AI13" s="52" t="s">
        <v>170</v>
      </c>
      <c r="AJ13" s="52" t="s">
        <v>170</v>
      </c>
      <c r="AK13" s="52" t="s">
        <v>170</v>
      </c>
      <c r="AL13" s="52" t="s">
        <v>170</v>
      </c>
      <c r="AM13" s="52" t="s">
        <v>170</v>
      </c>
      <c r="AN13" s="52" t="s">
        <v>170</v>
      </c>
      <c r="AO13" s="66" t="s">
        <v>68</v>
      </c>
      <c r="AP13" s="70">
        <f>AO13+AG13+AE13+AC13+AB13+X13+W13+V13+U13+T13+S13+Q13+O13+M13+G13+F13+E13+D13+Z13</f>
        <v>78</v>
      </c>
      <c r="AQ13" s="57" t="s">
        <v>163</v>
      </c>
      <c r="AR13" s="75">
        <f t="shared" si="1"/>
        <v>0.82105263157894737</v>
      </c>
      <c r="AS13" s="75">
        <f t="shared" si="0"/>
        <v>4.1052631578947372</v>
      </c>
      <c r="AT13" s="57" t="s">
        <v>165</v>
      </c>
      <c r="AU13" s="57" t="s">
        <v>60</v>
      </c>
    </row>
    <row r="14" spans="1:47" s="48" customFormat="1" ht="31.5" customHeight="1" x14ac:dyDescent="0.25">
      <c r="A14" s="52" t="s">
        <v>74</v>
      </c>
      <c r="B14" s="68" t="s">
        <v>156</v>
      </c>
      <c r="C14" s="78"/>
      <c r="D14" s="66" t="s">
        <v>160</v>
      </c>
      <c r="E14" s="66" t="s">
        <v>68</v>
      </c>
      <c r="F14" s="66" t="s">
        <v>68</v>
      </c>
      <c r="G14" s="66" t="s">
        <v>68</v>
      </c>
      <c r="H14" s="52" t="s">
        <v>170</v>
      </c>
      <c r="I14" s="52" t="s">
        <v>170</v>
      </c>
      <c r="J14" s="52" t="s">
        <v>170</v>
      </c>
      <c r="K14" s="52" t="s">
        <v>170</v>
      </c>
      <c r="L14" s="76"/>
      <c r="M14" s="66" t="s">
        <v>68</v>
      </c>
      <c r="N14" s="76"/>
      <c r="O14" s="66" t="s">
        <v>67</v>
      </c>
      <c r="P14" s="66"/>
      <c r="Q14" s="66" t="s">
        <v>71</v>
      </c>
      <c r="R14" s="52" t="s">
        <v>170</v>
      </c>
      <c r="S14" s="66" t="s">
        <v>68</v>
      </c>
      <c r="T14" s="66" t="s">
        <v>67</v>
      </c>
      <c r="U14" s="66" t="s">
        <v>68</v>
      </c>
      <c r="V14" s="66" t="s">
        <v>68</v>
      </c>
      <c r="W14" s="66" t="s">
        <v>68</v>
      </c>
      <c r="X14" s="66" t="s">
        <v>68</v>
      </c>
      <c r="Y14" s="66"/>
      <c r="Z14" s="66" t="s">
        <v>68</v>
      </c>
      <c r="AA14" s="66"/>
      <c r="AB14" s="66" t="s">
        <v>160</v>
      </c>
      <c r="AC14" s="66" t="s">
        <v>68</v>
      </c>
      <c r="AD14" s="66"/>
      <c r="AE14" s="66" t="s">
        <v>68</v>
      </c>
      <c r="AF14" s="66"/>
      <c r="AG14" s="66" t="s">
        <v>160</v>
      </c>
      <c r="AH14" s="66"/>
      <c r="AI14" s="52" t="s">
        <v>170</v>
      </c>
      <c r="AJ14" s="52" t="s">
        <v>170</v>
      </c>
      <c r="AK14" s="52" t="s">
        <v>170</v>
      </c>
      <c r="AL14" s="52" t="s">
        <v>170</v>
      </c>
      <c r="AM14" s="52" t="s">
        <v>170</v>
      </c>
      <c r="AN14" s="52" t="s">
        <v>170</v>
      </c>
      <c r="AO14" s="66" t="s">
        <v>68</v>
      </c>
      <c r="AP14" s="70">
        <f>AO14+AG14+AE14+AC14+AB14+Z14+X14+W14+V14+U14+T14+S14+Q14+O14+M14+G14+F14+E14+D14</f>
        <v>75</v>
      </c>
      <c r="AQ14" s="57" t="s">
        <v>163</v>
      </c>
      <c r="AR14" s="75">
        <f t="shared" si="1"/>
        <v>0.78947368421052633</v>
      </c>
      <c r="AS14" s="75">
        <f t="shared" si="0"/>
        <v>3.9473684210526319</v>
      </c>
      <c r="AT14" s="57" t="s">
        <v>165</v>
      </c>
      <c r="AU14" s="57" t="s">
        <v>66</v>
      </c>
    </row>
    <row r="15" spans="1:47" s="48" customFormat="1" ht="30.75" customHeight="1" x14ac:dyDescent="0.25">
      <c r="A15" s="52" t="s">
        <v>63</v>
      </c>
      <c r="B15" s="68" t="s">
        <v>32</v>
      </c>
      <c r="C15" s="78"/>
      <c r="D15" s="66" t="s">
        <v>70</v>
      </c>
      <c r="E15" s="66" t="s">
        <v>68</v>
      </c>
      <c r="F15" s="66" t="s">
        <v>68</v>
      </c>
      <c r="G15" s="66" t="s">
        <v>68</v>
      </c>
      <c r="H15" s="52" t="s">
        <v>170</v>
      </c>
      <c r="I15" s="52" t="s">
        <v>170</v>
      </c>
      <c r="J15" s="52" t="s">
        <v>170</v>
      </c>
      <c r="K15" s="52" t="s">
        <v>170</v>
      </c>
      <c r="L15" s="76"/>
      <c r="M15" s="66" t="s">
        <v>68</v>
      </c>
      <c r="N15" s="76"/>
      <c r="O15" s="66" t="s">
        <v>68</v>
      </c>
      <c r="P15" s="66"/>
      <c r="Q15" s="66" t="s">
        <v>67</v>
      </c>
      <c r="R15" s="52" t="s">
        <v>170</v>
      </c>
      <c r="S15" s="66" t="s">
        <v>68</v>
      </c>
      <c r="T15" s="66" t="s">
        <v>68</v>
      </c>
      <c r="U15" s="66" t="s">
        <v>68</v>
      </c>
      <c r="V15" s="66" t="s">
        <v>68</v>
      </c>
      <c r="W15" s="66" t="s">
        <v>68</v>
      </c>
      <c r="X15" s="66" t="s">
        <v>68</v>
      </c>
      <c r="Y15" s="66"/>
      <c r="Z15" s="66" t="s">
        <v>68</v>
      </c>
      <c r="AA15" s="66"/>
      <c r="AB15" s="66" t="s">
        <v>160</v>
      </c>
      <c r="AC15" s="66" t="s">
        <v>68</v>
      </c>
      <c r="AD15" s="66"/>
      <c r="AE15" s="66" t="s">
        <v>68</v>
      </c>
      <c r="AF15" s="66"/>
      <c r="AG15" s="66" t="s">
        <v>70</v>
      </c>
      <c r="AH15" s="66"/>
      <c r="AI15" s="52" t="s">
        <v>170</v>
      </c>
      <c r="AJ15" s="52" t="s">
        <v>170</v>
      </c>
      <c r="AK15" s="52" t="s">
        <v>170</v>
      </c>
      <c r="AL15" s="52" t="s">
        <v>170</v>
      </c>
      <c r="AM15" s="52" t="s">
        <v>170</v>
      </c>
      <c r="AN15" s="52" t="s">
        <v>170</v>
      </c>
      <c r="AO15" s="66" t="s">
        <v>68</v>
      </c>
      <c r="AP15" s="70">
        <f>AO15+AG15+AE15+AC15+AB15+Z15+X15+W15+V15+U15+T15+Q15+O15+M15+G15+F15+E15+D15+S15</f>
        <v>81</v>
      </c>
      <c r="AQ15" s="57" t="s">
        <v>163</v>
      </c>
      <c r="AR15" s="75">
        <f t="shared" si="1"/>
        <v>0.85263157894736841</v>
      </c>
      <c r="AS15" s="75">
        <f t="shared" si="0"/>
        <v>4.2631578947368425</v>
      </c>
      <c r="AT15" s="57" t="s">
        <v>165</v>
      </c>
      <c r="AU15" s="87" t="s">
        <v>63</v>
      </c>
    </row>
    <row r="16" spans="1:47" s="48" customFormat="1" ht="29.25" customHeight="1" x14ac:dyDescent="0.25">
      <c r="A16" s="52" t="s">
        <v>64</v>
      </c>
      <c r="B16" s="68" t="s">
        <v>35</v>
      </c>
      <c r="C16" s="78"/>
      <c r="D16" s="66" t="s">
        <v>72</v>
      </c>
      <c r="E16" s="66" t="s">
        <v>72</v>
      </c>
      <c r="F16" s="66" t="s">
        <v>68</v>
      </c>
      <c r="G16" s="66" t="s">
        <v>160</v>
      </c>
      <c r="H16" s="66" t="s">
        <v>160</v>
      </c>
      <c r="I16" s="52" t="s">
        <v>170</v>
      </c>
      <c r="J16" s="52" t="s">
        <v>170</v>
      </c>
      <c r="K16" s="52" t="s">
        <v>170</v>
      </c>
      <c r="L16" s="76"/>
      <c r="M16" s="66" t="s">
        <v>68</v>
      </c>
      <c r="N16" s="76"/>
      <c r="O16" s="66" t="s">
        <v>68</v>
      </c>
      <c r="P16" s="66"/>
      <c r="Q16" s="66" t="s">
        <v>67</v>
      </c>
      <c r="R16" s="52" t="s">
        <v>170</v>
      </c>
      <c r="S16" s="66" t="s">
        <v>68</v>
      </c>
      <c r="T16" s="66" t="s">
        <v>68</v>
      </c>
      <c r="U16" s="66" t="s">
        <v>68</v>
      </c>
      <c r="V16" s="66" t="s">
        <v>68</v>
      </c>
      <c r="W16" s="66" t="s">
        <v>68</v>
      </c>
      <c r="X16" s="66" t="s">
        <v>68</v>
      </c>
      <c r="Y16" s="66"/>
      <c r="Z16" s="66" t="s">
        <v>68</v>
      </c>
      <c r="AA16" s="66"/>
      <c r="AB16" s="66" t="s">
        <v>160</v>
      </c>
      <c r="AC16" s="66" t="s">
        <v>68</v>
      </c>
      <c r="AD16" s="66"/>
      <c r="AE16" s="66" t="s">
        <v>68</v>
      </c>
      <c r="AF16" s="66"/>
      <c r="AG16" s="66" t="s">
        <v>160</v>
      </c>
      <c r="AH16" s="66"/>
      <c r="AI16" s="52" t="s">
        <v>170</v>
      </c>
      <c r="AJ16" s="52" t="s">
        <v>170</v>
      </c>
      <c r="AK16" s="52" t="s">
        <v>170</v>
      </c>
      <c r="AL16" s="52" t="s">
        <v>170</v>
      </c>
      <c r="AM16" s="52" t="s">
        <v>170</v>
      </c>
      <c r="AN16" s="52" t="s">
        <v>170</v>
      </c>
      <c r="AO16" s="66" t="s">
        <v>160</v>
      </c>
      <c r="AP16" s="70">
        <f>AO16+AG16+AE16+AC16+AB16+Z16+X16+W16+V16+U16+T16+S16+Q16+O16+M16+H16+F16+G16+E16+D16</f>
        <v>70</v>
      </c>
      <c r="AQ16" s="57" t="s">
        <v>167</v>
      </c>
      <c r="AR16" s="75">
        <f t="shared" si="1"/>
        <v>0.7</v>
      </c>
      <c r="AS16" s="75">
        <f t="shared" si="0"/>
        <v>3.5</v>
      </c>
      <c r="AT16" s="57" t="s">
        <v>165</v>
      </c>
      <c r="AU16" s="87" t="s">
        <v>80</v>
      </c>
    </row>
    <row r="17" spans="1:47" s="48" customFormat="1" ht="29.25" customHeight="1" x14ac:dyDescent="0.25">
      <c r="A17" s="52" t="s">
        <v>60</v>
      </c>
      <c r="B17" s="68" t="s">
        <v>38</v>
      </c>
      <c r="C17" s="78"/>
      <c r="D17" s="66" t="s">
        <v>67</v>
      </c>
      <c r="E17" s="66" t="s">
        <v>68</v>
      </c>
      <c r="F17" s="66" t="s">
        <v>72</v>
      </c>
      <c r="G17" s="66" t="s">
        <v>68</v>
      </c>
      <c r="H17" s="52" t="s">
        <v>170</v>
      </c>
      <c r="I17" s="52" t="s">
        <v>170</v>
      </c>
      <c r="J17" s="52" t="s">
        <v>170</v>
      </c>
      <c r="K17" s="52" t="s">
        <v>170</v>
      </c>
      <c r="L17" s="76"/>
      <c r="M17" s="66" t="s">
        <v>68</v>
      </c>
      <c r="N17" s="76"/>
      <c r="O17" s="66" t="s">
        <v>70</v>
      </c>
      <c r="P17" s="66"/>
      <c r="Q17" s="66" t="s">
        <v>67</v>
      </c>
      <c r="R17" s="52" t="s">
        <v>170</v>
      </c>
      <c r="S17" s="66" t="s">
        <v>68</v>
      </c>
      <c r="T17" s="66" t="s">
        <v>68</v>
      </c>
      <c r="U17" s="66" t="s">
        <v>68</v>
      </c>
      <c r="V17" s="66" t="s">
        <v>68</v>
      </c>
      <c r="W17" s="66" t="s">
        <v>68</v>
      </c>
      <c r="X17" s="52" t="s">
        <v>170</v>
      </c>
      <c r="Y17" s="66"/>
      <c r="Z17" s="66" t="s">
        <v>68</v>
      </c>
      <c r="AA17" s="66"/>
      <c r="AB17" s="66" t="s">
        <v>160</v>
      </c>
      <c r="AC17" s="66" t="s">
        <v>68</v>
      </c>
      <c r="AD17" s="66"/>
      <c r="AE17" s="66" t="s">
        <v>68</v>
      </c>
      <c r="AF17" s="66"/>
      <c r="AG17" s="66" t="s">
        <v>160</v>
      </c>
      <c r="AH17" s="66"/>
      <c r="AI17" s="52" t="s">
        <v>170</v>
      </c>
      <c r="AJ17" s="52" t="s">
        <v>170</v>
      </c>
      <c r="AK17" s="52" t="s">
        <v>170</v>
      </c>
      <c r="AL17" s="52" t="s">
        <v>170</v>
      </c>
      <c r="AM17" s="52" t="s">
        <v>170</v>
      </c>
      <c r="AN17" s="52" t="s">
        <v>170</v>
      </c>
      <c r="AO17" s="66" t="s">
        <v>68</v>
      </c>
      <c r="AP17" s="70">
        <f>AO17+AG17+AE17+AC17+AB17+Z17+W17+V17+U17+T17+S17+Q17+O17+M17+G17+F17+E17+D17</f>
        <v>72</v>
      </c>
      <c r="AQ17" s="57" t="s">
        <v>164</v>
      </c>
      <c r="AR17" s="75">
        <f t="shared" si="1"/>
        <v>0.8</v>
      </c>
      <c r="AS17" s="75">
        <f t="shared" si="0"/>
        <v>4</v>
      </c>
      <c r="AT17" s="57" t="s">
        <v>165</v>
      </c>
      <c r="AU17" s="87" t="s">
        <v>77</v>
      </c>
    </row>
    <row r="18" spans="1:47" s="48" customFormat="1" ht="36" customHeight="1" x14ac:dyDescent="0.25">
      <c r="A18" s="52" t="s">
        <v>75</v>
      </c>
      <c r="B18" s="68" t="s">
        <v>41</v>
      </c>
      <c r="C18" s="78"/>
      <c r="D18" s="66" t="s">
        <v>68</v>
      </c>
      <c r="E18" s="66" t="s">
        <v>68</v>
      </c>
      <c r="F18" s="66" t="s">
        <v>68</v>
      </c>
      <c r="G18" s="66" t="s">
        <v>68</v>
      </c>
      <c r="H18" s="52" t="s">
        <v>170</v>
      </c>
      <c r="I18" s="52" t="s">
        <v>170</v>
      </c>
      <c r="J18" s="52" t="s">
        <v>170</v>
      </c>
      <c r="K18" s="52" t="s">
        <v>170</v>
      </c>
      <c r="L18" s="76"/>
      <c r="M18" s="66" t="s">
        <v>68</v>
      </c>
      <c r="N18" s="76"/>
      <c r="O18" s="66" t="s">
        <v>68</v>
      </c>
      <c r="P18" s="66"/>
      <c r="Q18" s="66" t="s">
        <v>67</v>
      </c>
      <c r="R18" s="52" t="s">
        <v>170</v>
      </c>
      <c r="S18" s="66" t="s">
        <v>68</v>
      </c>
      <c r="T18" s="66" t="s">
        <v>68</v>
      </c>
      <c r="U18" s="66" t="s">
        <v>68</v>
      </c>
      <c r="V18" s="66" t="s">
        <v>68</v>
      </c>
      <c r="W18" s="66" t="s">
        <v>68</v>
      </c>
      <c r="X18" s="52" t="s">
        <v>170</v>
      </c>
      <c r="Y18" s="66"/>
      <c r="Z18" s="66" t="s">
        <v>68</v>
      </c>
      <c r="AA18" s="66"/>
      <c r="AB18" s="66" t="s">
        <v>160</v>
      </c>
      <c r="AC18" s="66" t="s">
        <v>68</v>
      </c>
      <c r="AD18" s="66"/>
      <c r="AE18" s="66" t="s">
        <v>68</v>
      </c>
      <c r="AF18" s="66"/>
      <c r="AG18" s="66" t="s">
        <v>160</v>
      </c>
      <c r="AH18" s="66"/>
      <c r="AI18" s="66" t="s">
        <v>68</v>
      </c>
      <c r="AJ18" s="52" t="s">
        <v>170</v>
      </c>
      <c r="AK18" s="52" t="s">
        <v>170</v>
      </c>
      <c r="AL18" s="52" t="s">
        <v>170</v>
      </c>
      <c r="AM18" s="52" t="s">
        <v>170</v>
      </c>
      <c r="AN18" s="52" t="s">
        <v>170</v>
      </c>
      <c r="AO18" s="66" t="s">
        <v>68</v>
      </c>
      <c r="AP18" s="70">
        <f>AO18+AI18+AG18+AE18+AC18+AB18+Z18+W18+V18+U18+T18+S18+Q18+O18+M18+G18+F18+E18+D18</f>
        <v>84</v>
      </c>
      <c r="AQ18" s="57" t="s">
        <v>163</v>
      </c>
      <c r="AR18" s="75">
        <f t="shared" si="1"/>
        <v>0.88421052631578945</v>
      </c>
      <c r="AS18" s="75">
        <f t="shared" si="0"/>
        <v>4.4210526315789469</v>
      </c>
      <c r="AT18" s="57" t="s">
        <v>165</v>
      </c>
      <c r="AU18" s="87" t="s">
        <v>72</v>
      </c>
    </row>
    <row r="19" spans="1:47" s="47" customFormat="1" ht="18" customHeight="1" x14ac:dyDescent="0.25">
      <c r="A19" s="113" t="s">
        <v>157</v>
      </c>
      <c r="B19" s="114"/>
      <c r="C19" s="78"/>
      <c r="D19" s="70">
        <f>D18+D17+D16+D15+D14+D13+D12+D11+D10+D9+D8+D7+D6</f>
        <v>47</v>
      </c>
      <c r="E19" s="70">
        <f t="shared" ref="E19:AO19" si="2">E18+E17+E16+E15+E14+E13+E12+E11+E10+E9+E8+E7+E6</f>
        <v>58</v>
      </c>
      <c r="F19" s="70">
        <f>F6+F7+F9+F10+F11+F12+F13+F14+F15+F16+F17+F18</f>
        <v>55</v>
      </c>
      <c r="G19" s="70">
        <f t="shared" si="2"/>
        <v>55</v>
      </c>
      <c r="H19" s="70">
        <f>H7+H16</f>
        <v>0</v>
      </c>
      <c r="I19" s="52" t="s">
        <v>170</v>
      </c>
      <c r="J19" s="70" t="str">
        <f>J9</f>
        <v>5</v>
      </c>
      <c r="K19" s="70" t="str">
        <f>K9</f>
        <v>5</v>
      </c>
      <c r="L19" s="70" t="e">
        <f t="shared" si="2"/>
        <v>#VALUE!</v>
      </c>
      <c r="M19" s="70">
        <f>M18+M17+M16+M15+M14+M13+M12+M11+M10+M9+M8+M7+M6</f>
        <v>65</v>
      </c>
      <c r="N19" s="70">
        <f t="shared" si="2"/>
        <v>0</v>
      </c>
      <c r="O19" s="70">
        <f t="shared" si="2"/>
        <v>52</v>
      </c>
      <c r="P19" s="70">
        <f t="shared" si="2"/>
        <v>0</v>
      </c>
      <c r="Q19" s="70">
        <f t="shared" si="2"/>
        <v>51</v>
      </c>
      <c r="R19" s="52" t="s">
        <v>170</v>
      </c>
      <c r="S19" s="70">
        <f t="shared" si="2"/>
        <v>65</v>
      </c>
      <c r="T19" s="70">
        <f>T12+T13+T14+T15+T16+T17+T18</f>
        <v>34</v>
      </c>
      <c r="U19" s="70">
        <f t="shared" si="2"/>
        <v>65</v>
      </c>
      <c r="V19" s="70">
        <f t="shared" si="2"/>
        <v>65</v>
      </c>
      <c r="W19" s="70">
        <f t="shared" si="2"/>
        <v>61</v>
      </c>
      <c r="X19" s="70">
        <f>X10+X12+X13+X14+X15+X16</f>
        <v>20</v>
      </c>
      <c r="Y19" s="70">
        <f t="shared" si="2"/>
        <v>0</v>
      </c>
      <c r="Z19" s="70">
        <f t="shared" si="2"/>
        <v>65</v>
      </c>
      <c r="AA19" s="70">
        <f t="shared" si="2"/>
        <v>0</v>
      </c>
      <c r="AB19" s="70">
        <f t="shared" si="2"/>
        <v>0</v>
      </c>
      <c r="AC19" s="70">
        <f t="shared" si="2"/>
        <v>65</v>
      </c>
      <c r="AD19" s="70">
        <f t="shared" si="2"/>
        <v>0</v>
      </c>
      <c r="AE19" s="70">
        <f t="shared" si="2"/>
        <v>65</v>
      </c>
      <c r="AF19" s="70">
        <f t="shared" si="2"/>
        <v>0</v>
      </c>
      <c r="AG19" s="70">
        <f t="shared" si="2"/>
        <v>4</v>
      </c>
      <c r="AH19" s="70">
        <f t="shared" si="2"/>
        <v>0</v>
      </c>
      <c r="AI19" s="70">
        <f>AI10+AI18</f>
        <v>10</v>
      </c>
      <c r="AJ19" s="52" t="s">
        <v>170</v>
      </c>
      <c r="AK19" s="52" t="s">
        <v>170</v>
      </c>
      <c r="AL19" s="52" t="s">
        <v>170</v>
      </c>
      <c r="AM19" s="52" t="s">
        <v>170</v>
      </c>
      <c r="AN19" s="52" t="s">
        <v>170</v>
      </c>
      <c r="AO19" s="70">
        <f t="shared" si="2"/>
        <v>55</v>
      </c>
      <c r="AP19" s="70">
        <f>AO19+AI19+AG19+AE19+AC19+AB19+Z19+X19+W19+V19+U19+T19+S19+Q19+O19+M19+K19+J19+H19+G19+F19+E19+D19</f>
        <v>967</v>
      </c>
      <c r="AQ19" s="70">
        <f>AQ18+AQ17+AQ16+AQ15+AQ14+AQ13+AQ12+AQ11+AQ10+AQ9+AQ8+AQ7+AQ6</f>
        <v>1195</v>
      </c>
      <c r="AR19" s="75">
        <f t="shared" si="1"/>
        <v>0.80920502092050206</v>
      </c>
      <c r="AS19" s="75">
        <f t="shared" si="0"/>
        <v>4.04602510460251</v>
      </c>
      <c r="AT19" s="57" t="s">
        <v>165</v>
      </c>
      <c r="AU19" s="87" t="s">
        <v>170</v>
      </c>
    </row>
    <row r="20" spans="1:47" s="47" customFormat="1" ht="31.5" customHeight="1" x14ac:dyDescent="0.25">
      <c r="A20" s="113" t="s">
        <v>158</v>
      </c>
      <c r="B20" s="114"/>
      <c r="C20" s="78"/>
      <c r="D20" s="75">
        <f>D19/13</f>
        <v>3.6153846153846154</v>
      </c>
      <c r="E20" s="75">
        <f t="shared" ref="E20:AH20" si="3">E19/13</f>
        <v>4.4615384615384617</v>
      </c>
      <c r="F20" s="75">
        <f>F19/12</f>
        <v>4.583333333333333</v>
      </c>
      <c r="G20" s="75">
        <f t="shared" si="3"/>
        <v>4.2307692307692308</v>
      </c>
      <c r="H20" s="75">
        <f>H19/2</f>
        <v>0</v>
      </c>
      <c r="I20" s="52" t="s">
        <v>170</v>
      </c>
      <c r="J20" s="75">
        <f>J19/1</f>
        <v>5</v>
      </c>
      <c r="K20" s="75">
        <f>K19/1</f>
        <v>5</v>
      </c>
      <c r="L20" s="75" t="e">
        <f t="shared" si="3"/>
        <v>#VALUE!</v>
      </c>
      <c r="M20" s="75">
        <f t="shared" si="3"/>
        <v>5</v>
      </c>
      <c r="N20" s="75">
        <f t="shared" si="3"/>
        <v>0</v>
      </c>
      <c r="O20" s="75">
        <f t="shared" si="3"/>
        <v>4</v>
      </c>
      <c r="P20" s="75">
        <f t="shared" si="3"/>
        <v>0</v>
      </c>
      <c r="Q20" s="75">
        <f t="shared" si="3"/>
        <v>3.9230769230769229</v>
      </c>
      <c r="R20" s="52" t="s">
        <v>170</v>
      </c>
      <c r="S20" s="75">
        <f t="shared" si="3"/>
        <v>5</v>
      </c>
      <c r="T20" s="75">
        <f>T19/7</f>
        <v>4.8571428571428568</v>
      </c>
      <c r="U20" s="75">
        <f>U19/13</f>
        <v>5</v>
      </c>
      <c r="V20" s="75">
        <f t="shared" si="3"/>
        <v>5</v>
      </c>
      <c r="W20" s="75">
        <f t="shared" si="3"/>
        <v>4.6923076923076925</v>
      </c>
      <c r="X20" s="75">
        <f>X19/6</f>
        <v>3.3333333333333335</v>
      </c>
      <c r="Y20" s="75">
        <f t="shared" si="3"/>
        <v>0</v>
      </c>
      <c r="Z20" s="75">
        <f t="shared" si="3"/>
        <v>5</v>
      </c>
      <c r="AA20" s="75">
        <f t="shared" si="3"/>
        <v>0</v>
      </c>
      <c r="AB20" s="75">
        <f t="shared" si="3"/>
        <v>0</v>
      </c>
      <c r="AC20" s="75">
        <f t="shared" si="3"/>
        <v>5</v>
      </c>
      <c r="AD20" s="75">
        <f t="shared" si="3"/>
        <v>0</v>
      </c>
      <c r="AE20" s="75">
        <f t="shared" si="3"/>
        <v>5</v>
      </c>
      <c r="AF20" s="75">
        <f t="shared" si="3"/>
        <v>0</v>
      </c>
      <c r="AG20" s="75">
        <f>AG19/13</f>
        <v>0.30769230769230771</v>
      </c>
      <c r="AH20" s="75">
        <f t="shared" si="3"/>
        <v>0</v>
      </c>
      <c r="AI20" s="75">
        <f>AI19/2</f>
        <v>5</v>
      </c>
      <c r="AJ20" s="52" t="s">
        <v>170</v>
      </c>
      <c r="AK20" s="52" t="s">
        <v>170</v>
      </c>
      <c r="AL20" s="52" t="s">
        <v>170</v>
      </c>
      <c r="AM20" s="52" t="s">
        <v>170</v>
      </c>
      <c r="AN20" s="52" t="s">
        <v>170</v>
      </c>
      <c r="AO20" s="75">
        <f>AO19/13</f>
        <v>4.2307692307692308</v>
      </c>
      <c r="AP20" s="57" t="s">
        <v>170</v>
      </c>
      <c r="AQ20" s="57" t="s">
        <v>170</v>
      </c>
      <c r="AR20" s="57" t="s">
        <v>170</v>
      </c>
      <c r="AS20" s="57" t="s">
        <v>170</v>
      </c>
      <c r="AT20" s="57" t="s">
        <v>170</v>
      </c>
      <c r="AU20" s="87" t="s">
        <v>170</v>
      </c>
    </row>
    <row r="21" spans="1:47" s="47" customFormat="1" ht="18" customHeight="1" x14ac:dyDescent="0.25">
      <c r="A21" s="113" t="s">
        <v>159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</row>
    <row r="22" spans="1:47" ht="19.5" customHeight="1" x14ac:dyDescent="0.25">
      <c r="A22" s="92">
        <v>1</v>
      </c>
      <c r="B22" s="93" t="s">
        <v>93</v>
      </c>
      <c r="C22" s="94" t="e">
        <f>#REF!-#REF!</f>
        <v>#REF!</v>
      </c>
      <c r="D22" s="89">
        <v>2</v>
      </c>
      <c r="E22" s="89">
        <v>3</v>
      </c>
      <c r="F22" s="89">
        <v>5</v>
      </c>
      <c r="G22" s="89" t="s">
        <v>68</v>
      </c>
      <c r="H22" s="95" t="s">
        <v>170</v>
      </c>
      <c r="I22" s="89" t="s">
        <v>68</v>
      </c>
      <c r="J22" s="95" t="s">
        <v>170</v>
      </c>
      <c r="K22" s="95" t="s">
        <v>170</v>
      </c>
      <c r="L22" s="89"/>
      <c r="M22" s="89" t="s">
        <v>68</v>
      </c>
      <c r="N22" s="89"/>
      <c r="O22" s="89" t="s">
        <v>68</v>
      </c>
      <c r="P22" s="89"/>
      <c r="Q22" s="89" t="s">
        <v>67</v>
      </c>
      <c r="R22" s="89" t="s">
        <v>68</v>
      </c>
      <c r="S22" s="89" t="s">
        <v>68</v>
      </c>
      <c r="T22" s="89" t="s">
        <v>67</v>
      </c>
      <c r="U22" s="89" t="s">
        <v>68</v>
      </c>
      <c r="V22" s="89" t="s">
        <v>68</v>
      </c>
      <c r="W22" s="89" t="s">
        <v>68</v>
      </c>
      <c r="X22" s="89" t="s">
        <v>68</v>
      </c>
      <c r="Y22" s="89"/>
      <c r="Z22" s="89" t="s">
        <v>68</v>
      </c>
      <c r="AA22" s="89"/>
      <c r="AB22" s="89" t="s">
        <v>160</v>
      </c>
      <c r="AC22" s="89" t="s">
        <v>68</v>
      </c>
      <c r="AD22" s="89"/>
      <c r="AE22" s="89" t="s">
        <v>68</v>
      </c>
      <c r="AF22" s="89"/>
      <c r="AG22" s="89" t="s">
        <v>160</v>
      </c>
      <c r="AH22" s="89"/>
      <c r="AI22" s="89" t="s">
        <v>68</v>
      </c>
      <c r="AJ22" s="89" t="s">
        <v>68</v>
      </c>
      <c r="AK22" s="89" t="s">
        <v>68</v>
      </c>
      <c r="AL22" s="89" t="s">
        <v>68</v>
      </c>
      <c r="AM22" s="89" t="s">
        <v>68</v>
      </c>
      <c r="AN22" s="89" t="s">
        <v>67</v>
      </c>
      <c r="AO22" s="89" t="s">
        <v>68</v>
      </c>
      <c r="AP22" s="96">
        <f>AO22+AN22+AM22+AL22+AK22+AJ22+AI22+AG22+AE22+AC22+AB22+Z22+X22+W22+V22+U22+T22+S22+R22+Q22+O22+M22+I22+G22+F22+E22+D22</f>
        <v>117</v>
      </c>
      <c r="AQ22" s="97">
        <v>135</v>
      </c>
      <c r="AR22" s="98">
        <f t="shared" ref="AR22:AR31" si="4">AP22/AQ22</f>
        <v>0.8666666666666667</v>
      </c>
      <c r="AS22" s="98">
        <f>AR22*5</f>
        <v>4.3333333333333339</v>
      </c>
      <c r="AT22" s="99" t="s">
        <v>165</v>
      </c>
      <c r="AU22" s="100">
        <v>8</v>
      </c>
    </row>
    <row r="23" spans="1:47" s="88" customFormat="1" ht="57" customHeight="1" x14ac:dyDescent="0.25">
      <c r="A23" s="49">
        <v>2</v>
      </c>
      <c r="B23" s="54" t="s">
        <v>11</v>
      </c>
      <c r="C23" s="51" t="e">
        <f>#REF!-#REF!</f>
        <v>#REF!</v>
      </c>
      <c r="D23" s="66" t="s">
        <v>68</v>
      </c>
      <c r="E23" s="66" t="s">
        <v>160</v>
      </c>
      <c r="F23" s="66" t="s">
        <v>68</v>
      </c>
      <c r="G23" s="66" t="s">
        <v>160</v>
      </c>
      <c r="H23" s="66" t="s">
        <v>70</v>
      </c>
      <c r="I23" s="66" t="s">
        <v>68</v>
      </c>
      <c r="J23" s="91" t="s">
        <v>170</v>
      </c>
      <c r="K23" s="91" t="s">
        <v>170</v>
      </c>
      <c r="L23" s="66"/>
      <c r="M23" s="66" t="s">
        <v>68</v>
      </c>
      <c r="N23" s="66"/>
      <c r="O23" s="66" t="s">
        <v>68</v>
      </c>
      <c r="P23" s="66"/>
      <c r="Q23" s="66" t="s">
        <v>67</v>
      </c>
      <c r="R23" s="66" t="s">
        <v>160</v>
      </c>
      <c r="S23" s="66" t="s">
        <v>68</v>
      </c>
      <c r="T23" s="66" t="s">
        <v>160</v>
      </c>
      <c r="U23" s="66" t="s">
        <v>68</v>
      </c>
      <c r="V23" s="66" t="s">
        <v>68</v>
      </c>
      <c r="W23" s="66" t="s">
        <v>68</v>
      </c>
      <c r="X23" s="66" t="s">
        <v>160</v>
      </c>
      <c r="Y23" s="66"/>
      <c r="Z23" s="66" t="s">
        <v>68</v>
      </c>
      <c r="AA23" s="66"/>
      <c r="AB23" s="66" t="s">
        <v>160</v>
      </c>
      <c r="AC23" s="66" t="s">
        <v>68</v>
      </c>
      <c r="AD23" s="66"/>
      <c r="AE23" s="66" t="s">
        <v>68</v>
      </c>
      <c r="AF23" s="66"/>
      <c r="AG23" s="66" t="s">
        <v>160</v>
      </c>
      <c r="AH23" s="66"/>
      <c r="AI23" s="91" t="s">
        <v>170</v>
      </c>
      <c r="AJ23" s="66" t="s">
        <v>68</v>
      </c>
      <c r="AK23" s="91" t="s">
        <v>170</v>
      </c>
      <c r="AL23" s="91" t="s">
        <v>170</v>
      </c>
      <c r="AM23" s="91" t="s">
        <v>170</v>
      </c>
      <c r="AN23" s="91" t="s">
        <v>170</v>
      </c>
      <c r="AO23" s="66" t="s">
        <v>68</v>
      </c>
      <c r="AP23" s="70">
        <f>AO23+AJ23+AG23+AE23+AC23+AB23+Z23+X23+W23+V23+U23+T23+S23+R23+Q23+M23+O23+I23+H23+G23+F23+E23+D23</f>
        <v>75</v>
      </c>
      <c r="AQ23" s="73">
        <v>115</v>
      </c>
      <c r="AR23" s="74">
        <f t="shared" si="4"/>
        <v>0.65217391304347827</v>
      </c>
      <c r="AS23" s="74">
        <f t="shared" ref="AS23:AS31" si="5">AR23*5</f>
        <v>3.2608695652173916</v>
      </c>
      <c r="AT23" s="57" t="s">
        <v>165</v>
      </c>
      <c r="AU23" s="73">
        <v>22</v>
      </c>
    </row>
    <row r="24" spans="1:47" ht="54" customHeight="1" x14ac:dyDescent="0.25">
      <c r="A24" s="101">
        <v>3</v>
      </c>
      <c r="B24" s="102" t="s">
        <v>69</v>
      </c>
      <c r="C24" s="103"/>
      <c r="D24" s="90" t="s">
        <v>68</v>
      </c>
      <c r="E24" s="90" t="s">
        <v>68</v>
      </c>
      <c r="F24" s="104" t="s">
        <v>170</v>
      </c>
      <c r="G24" s="90" t="s">
        <v>68</v>
      </c>
      <c r="H24" s="104" t="s">
        <v>170</v>
      </c>
      <c r="I24" s="90" t="s">
        <v>68</v>
      </c>
      <c r="J24" s="104" t="s">
        <v>170</v>
      </c>
      <c r="K24" s="104" t="s">
        <v>170</v>
      </c>
      <c r="L24" s="90"/>
      <c r="M24" s="90" t="s">
        <v>68</v>
      </c>
      <c r="N24" s="90"/>
      <c r="O24" s="90" t="s">
        <v>68</v>
      </c>
      <c r="P24" s="90"/>
      <c r="Q24" s="90" t="s">
        <v>68</v>
      </c>
      <c r="R24" s="90" t="s">
        <v>68</v>
      </c>
      <c r="S24" s="90" t="s">
        <v>68</v>
      </c>
      <c r="T24" s="90" t="s">
        <v>68</v>
      </c>
      <c r="U24" s="90" t="s">
        <v>68</v>
      </c>
      <c r="V24" s="90" t="s">
        <v>68</v>
      </c>
      <c r="W24" s="90" t="s">
        <v>68</v>
      </c>
      <c r="X24" s="90" t="s">
        <v>160</v>
      </c>
      <c r="Y24" s="90"/>
      <c r="Z24" s="90" t="s">
        <v>68</v>
      </c>
      <c r="AA24" s="90"/>
      <c r="AB24" s="90" t="s">
        <v>160</v>
      </c>
      <c r="AC24" s="90" t="s">
        <v>68</v>
      </c>
      <c r="AD24" s="90"/>
      <c r="AE24" s="90" t="s">
        <v>68</v>
      </c>
      <c r="AF24" s="90"/>
      <c r="AG24" s="90" t="s">
        <v>160</v>
      </c>
      <c r="AH24" s="90"/>
      <c r="AI24" s="90" t="s">
        <v>68</v>
      </c>
      <c r="AJ24" s="90" t="s">
        <v>160</v>
      </c>
      <c r="AK24" s="90" t="s">
        <v>68</v>
      </c>
      <c r="AL24" s="90" t="s">
        <v>68</v>
      </c>
      <c r="AM24" s="90" t="s">
        <v>68</v>
      </c>
      <c r="AN24" s="90" t="s">
        <v>67</v>
      </c>
      <c r="AO24" s="90" t="s">
        <v>68</v>
      </c>
      <c r="AP24" s="105">
        <f>AO24+AN24+AM24+AL24+AK24+AJ24+AI24+AG24+AE24+AC24+AB24+Z24+X24+W24+V24+U24+T24+S24+R24+Q24+O24+M24+I24+G24+E24+D24</f>
        <v>109</v>
      </c>
      <c r="AQ24" s="106">
        <v>130</v>
      </c>
      <c r="AR24" s="107">
        <f t="shared" si="4"/>
        <v>0.83846153846153848</v>
      </c>
      <c r="AS24" s="107">
        <f t="shared" si="5"/>
        <v>4.1923076923076925</v>
      </c>
      <c r="AT24" s="108" t="s">
        <v>165</v>
      </c>
      <c r="AU24" s="109">
        <v>11</v>
      </c>
    </row>
    <row r="25" spans="1:47" ht="36" customHeight="1" x14ac:dyDescent="0.25">
      <c r="A25" s="49">
        <v>4</v>
      </c>
      <c r="B25" s="54" t="s">
        <v>46</v>
      </c>
      <c r="C25" s="51" t="e">
        <f>#REF!-#REF!</f>
        <v>#REF!</v>
      </c>
      <c r="D25" s="66" t="s">
        <v>67</v>
      </c>
      <c r="E25" s="66" t="s">
        <v>160</v>
      </c>
      <c r="F25" s="66" t="s">
        <v>68</v>
      </c>
      <c r="G25" s="66" t="s">
        <v>68</v>
      </c>
      <c r="H25" s="52" t="s">
        <v>170</v>
      </c>
      <c r="I25" s="66" t="s">
        <v>68</v>
      </c>
      <c r="J25" s="52" t="s">
        <v>170</v>
      </c>
      <c r="K25" s="52" t="s">
        <v>170</v>
      </c>
      <c r="L25" s="66"/>
      <c r="M25" s="66" t="s">
        <v>68</v>
      </c>
      <c r="N25" s="66"/>
      <c r="O25" s="66" t="s">
        <v>67</v>
      </c>
      <c r="P25" s="66"/>
      <c r="Q25" s="66" t="s">
        <v>67</v>
      </c>
      <c r="R25" s="66" t="s">
        <v>68</v>
      </c>
      <c r="S25" s="66" t="s">
        <v>68</v>
      </c>
      <c r="T25" s="66" t="s">
        <v>67</v>
      </c>
      <c r="U25" s="66" t="s">
        <v>68</v>
      </c>
      <c r="V25" s="66" t="s">
        <v>68</v>
      </c>
      <c r="W25" s="66" t="s">
        <v>68</v>
      </c>
      <c r="X25" s="66" t="s">
        <v>68</v>
      </c>
      <c r="Y25" s="66"/>
      <c r="Z25" s="66" t="s">
        <v>68</v>
      </c>
      <c r="AA25" s="66"/>
      <c r="AB25" s="66" t="s">
        <v>160</v>
      </c>
      <c r="AC25" s="66" t="s">
        <v>68</v>
      </c>
      <c r="AD25" s="66"/>
      <c r="AE25" s="66" t="s">
        <v>68</v>
      </c>
      <c r="AF25" s="66"/>
      <c r="AG25" s="66" t="s">
        <v>160</v>
      </c>
      <c r="AH25" s="66"/>
      <c r="AI25" s="66" t="s">
        <v>68</v>
      </c>
      <c r="AJ25" s="66" t="s">
        <v>160</v>
      </c>
      <c r="AK25" s="52" t="s">
        <v>170</v>
      </c>
      <c r="AL25" s="52" t="s">
        <v>170</v>
      </c>
      <c r="AM25" s="52" t="s">
        <v>170</v>
      </c>
      <c r="AN25" s="52" t="s">
        <v>170</v>
      </c>
      <c r="AO25" s="66" t="s">
        <v>68</v>
      </c>
      <c r="AP25" s="70">
        <f>AO25+AJ25+AI25+AG25+AE25+AC25+AB25+Z25+X25+W25+V25+U25+S25+R25+Q25+O25+M25+I25+G25+F25+D25+T25+E25</f>
        <v>91</v>
      </c>
      <c r="AQ25" s="73">
        <v>115</v>
      </c>
      <c r="AR25" s="74">
        <f t="shared" si="4"/>
        <v>0.79130434782608694</v>
      </c>
      <c r="AS25" s="74">
        <f t="shared" si="5"/>
        <v>3.9565217391304346</v>
      </c>
      <c r="AT25" s="57" t="s">
        <v>165</v>
      </c>
      <c r="AU25" s="73">
        <v>16</v>
      </c>
    </row>
    <row r="26" spans="1:47" ht="32.25" customHeight="1" x14ac:dyDescent="0.25">
      <c r="A26" s="49">
        <v>5</v>
      </c>
      <c r="B26" s="58" t="s">
        <v>16</v>
      </c>
      <c r="C26" s="51"/>
      <c r="D26" s="79" t="s">
        <v>170</v>
      </c>
      <c r="E26" s="79" t="s">
        <v>170</v>
      </c>
      <c r="F26" s="79" t="s">
        <v>170</v>
      </c>
      <c r="G26" s="79" t="s">
        <v>170</v>
      </c>
      <c r="H26" s="79" t="s">
        <v>170</v>
      </c>
      <c r="I26" s="66" t="s">
        <v>68</v>
      </c>
      <c r="J26" s="52" t="s">
        <v>170</v>
      </c>
      <c r="K26" s="52" t="s">
        <v>170</v>
      </c>
      <c r="L26" s="66"/>
      <c r="M26" s="66" t="s">
        <v>68</v>
      </c>
      <c r="N26" s="66"/>
      <c r="O26" s="66" t="s">
        <v>68</v>
      </c>
      <c r="P26" s="66"/>
      <c r="Q26" s="66" t="s">
        <v>67</v>
      </c>
      <c r="R26" s="66" t="s">
        <v>68</v>
      </c>
      <c r="S26" s="66" t="s">
        <v>68</v>
      </c>
      <c r="T26" s="66" t="s">
        <v>68</v>
      </c>
      <c r="U26" s="66" t="s">
        <v>68</v>
      </c>
      <c r="V26" s="66" t="s">
        <v>68</v>
      </c>
      <c r="W26" s="66" t="s">
        <v>68</v>
      </c>
      <c r="X26" s="52" t="s">
        <v>170</v>
      </c>
      <c r="Y26" s="66"/>
      <c r="Z26" s="66" t="s">
        <v>68</v>
      </c>
      <c r="AA26" s="66"/>
      <c r="AB26" s="66" t="s">
        <v>160</v>
      </c>
      <c r="AC26" s="66" t="s">
        <v>68</v>
      </c>
      <c r="AD26" s="66"/>
      <c r="AE26" s="66" t="s">
        <v>68</v>
      </c>
      <c r="AF26" s="66"/>
      <c r="AG26" s="66" t="s">
        <v>160</v>
      </c>
      <c r="AH26" s="66"/>
      <c r="AI26" s="52" t="s">
        <v>170</v>
      </c>
      <c r="AJ26" s="66" t="s">
        <v>68</v>
      </c>
      <c r="AK26" s="66" t="s">
        <v>68</v>
      </c>
      <c r="AL26" s="66" t="s">
        <v>68</v>
      </c>
      <c r="AM26" s="66" t="s">
        <v>68</v>
      </c>
      <c r="AN26" s="66" t="s">
        <v>67</v>
      </c>
      <c r="AO26" s="66" t="s">
        <v>68</v>
      </c>
      <c r="AP26" s="70">
        <f>AO26+AN26+AM26+AL26+AK26+AJ26+AG26+AE26+AC26+AB26+Z26+W26+V26+U26+T26+S26+R26+Q26+O26+M26+I26</f>
        <v>93</v>
      </c>
      <c r="AQ26" s="73">
        <v>105</v>
      </c>
      <c r="AR26" s="74">
        <f t="shared" si="4"/>
        <v>0.88571428571428568</v>
      </c>
      <c r="AS26" s="74">
        <f t="shared" si="5"/>
        <v>4.4285714285714288</v>
      </c>
      <c r="AT26" s="57" t="s">
        <v>165</v>
      </c>
      <c r="AU26" s="73">
        <v>2</v>
      </c>
    </row>
    <row r="27" spans="1:47" ht="31.5" x14ac:dyDescent="0.25">
      <c r="A27" s="49">
        <v>6</v>
      </c>
      <c r="B27" s="54" t="s">
        <v>17</v>
      </c>
      <c r="C27" s="51" t="e">
        <f>#REF!-#REF!</f>
        <v>#REF!</v>
      </c>
      <c r="D27" s="66" t="s">
        <v>68</v>
      </c>
      <c r="E27" s="66" t="s">
        <v>72</v>
      </c>
      <c r="F27" s="66" t="s">
        <v>68</v>
      </c>
      <c r="G27" s="66" t="s">
        <v>68</v>
      </c>
      <c r="H27" s="79" t="s">
        <v>170</v>
      </c>
      <c r="I27" s="66" t="s">
        <v>68</v>
      </c>
      <c r="J27" s="52" t="s">
        <v>170</v>
      </c>
      <c r="K27" s="52" t="s">
        <v>170</v>
      </c>
      <c r="L27" s="66"/>
      <c r="M27" s="66" t="s">
        <v>68</v>
      </c>
      <c r="N27" s="66"/>
      <c r="O27" s="66" t="s">
        <v>68</v>
      </c>
      <c r="P27" s="66"/>
      <c r="Q27" s="66" t="s">
        <v>67</v>
      </c>
      <c r="R27" s="66" t="s">
        <v>68</v>
      </c>
      <c r="S27" s="66" t="s">
        <v>68</v>
      </c>
      <c r="T27" s="66" t="s">
        <v>72</v>
      </c>
      <c r="U27" s="66" t="s">
        <v>68</v>
      </c>
      <c r="V27" s="66" t="s">
        <v>68</v>
      </c>
      <c r="W27" s="66" t="s">
        <v>68</v>
      </c>
      <c r="X27" s="52" t="s">
        <v>170</v>
      </c>
      <c r="Y27" s="66"/>
      <c r="Z27" s="66" t="s">
        <v>68</v>
      </c>
      <c r="AA27" s="66"/>
      <c r="AB27" s="66" t="s">
        <v>160</v>
      </c>
      <c r="AC27" s="66" t="s">
        <v>68</v>
      </c>
      <c r="AD27" s="66"/>
      <c r="AE27" s="66" t="s">
        <v>68</v>
      </c>
      <c r="AF27" s="66"/>
      <c r="AG27" s="66" t="s">
        <v>70</v>
      </c>
      <c r="AH27" s="66"/>
      <c r="AI27" s="52" t="s">
        <v>170</v>
      </c>
      <c r="AJ27" s="66" t="s">
        <v>68</v>
      </c>
      <c r="AK27" s="66" t="s">
        <v>68</v>
      </c>
      <c r="AL27" s="66" t="s">
        <v>68</v>
      </c>
      <c r="AM27" s="66" t="s">
        <v>68</v>
      </c>
      <c r="AN27" s="66" t="s">
        <v>67</v>
      </c>
      <c r="AO27" s="66" t="s">
        <v>68</v>
      </c>
      <c r="AP27" s="70">
        <f>AO27+AN27+AM27+AL27+AK27+AJ27+AG27+AE27+AC27+AB27+Z27+W27+V27+U27+T27+S27+R27+Q27+O27+M27+I27+G27+F27+D27+E27</f>
        <v>110</v>
      </c>
      <c r="AQ27" s="73">
        <v>125</v>
      </c>
      <c r="AR27" s="74">
        <f t="shared" si="4"/>
        <v>0.88</v>
      </c>
      <c r="AS27" s="74">
        <f t="shared" si="5"/>
        <v>4.4000000000000004</v>
      </c>
      <c r="AT27" s="57" t="s">
        <v>165</v>
      </c>
      <c r="AU27" s="73">
        <v>4</v>
      </c>
    </row>
    <row r="28" spans="1:47" ht="15.75" customHeight="1" x14ac:dyDescent="0.25">
      <c r="A28" s="49">
        <v>7</v>
      </c>
      <c r="B28" s="58" t="s">
        <v>18</v>
      </c>
      <c r="C28" s="51" t="e">
        <f>#REF!-#REF!</f>
        <v>#REF!</v>
      </c>
      <c r="D28" s="66" t="s">
        <v>68</v>
      </c>
      <c r="E28" s="66" t="s">
        <v>68</v>
      </c>
      <c r="F28" s="66" t="s">
        <v>68</v>
      </c>
      <c r="G28" s="66" t="s">
        <v>68</v>
      </c>
      <c r="H28" s="79" t="s">
        <v>170</v>
      </c>
      <c r="I28" s="66" t="s">
        <v>68</v>
      </c>
      <c r="J28" s="52" t="s">
        <v>170</v>
      </c>
      <c r="K28" s="52" t="s">
        <v>170</v>
      </c>
      <c r="L28" s="66"/>
      <c r="M28" s="66" t="s">
        <v>68</v>
      </c>
      <c r="N28" s="66"/>
      <c r="O28" s="66" t="s">
        <v>71</v>
      </c>
      <c r="P28" s="66"/>
      <c r="Q28" s="66" t="s">
        <v>67</v>
      </c>
      <c r="R28" s="66" t="s">
        <v>160</v>
      </c>
      <c r="S28" s="66" t="s">
        <v>68</v>
      </c>
      <c r="T28" s="52" t="s">
        <v>170</v>
      </c>
      <c r="U28" s="66" t="s">
        <v>68</v>
      </c>
      <c r="V28" s="66" t="s">
        <v>68</v>
      </c>
      <c r="W28" s="66" t="s">
        <v>68</v>
      </c>
      <c r="X28" s="52" t="s">
        <v>170</v>
      </c>
      <c r="Y28" s="66"/>
      <c r="Z28" s="66" t="s">
        <v>68</v>
      </c>
      <c r="AA28" s="66"/>
      <c r="AB28" s="66" t="s">
        <v>160</v>
      </c>
      <c r="AC28" s="66" t="s">
        <v>68</v>
      </c>
      <c r="AD28" s="66"/>
      <c r="AE28" s="66" t="s">
        <v>68</v>
      </c>
      <c r="AF28" s="66"/>
      <c r="AG28" s="66" t="s">
        <v>160</v>
      </c>
      <c r="AH28" s="66"/>
      <c r="AI28" s="52" t="s">
        <v>170</v>
      </c>
      <c r="AJ28" s="66" t="s">
        <v>68</v>
      </c>
      <c r="AK28" s="52" t="s">
        <v>170</v>
      </c>
      <c r="AL28" s="52" t="s">
        <v>170</v>
      </c>
      <c r="AM28" s="52" t="s">
        <v>170</v>
      </c>
      <c r="AN28" s="52" t="s">
        <v>170</v>
      </c>
      <c r="AO28" s="66" t="s">
        <v>68</v>
      </c>
      <c r="AP28" s="70">
        <f>AO28+AJ28+AG28+AE28+AC28+AB28+Z28+W28+V28+U28+S28+R28+Q28+O28+M28+I28+G28+F28+E28+D28</f>
        <v>81</v>
      </c>
      <c r="AQ28" s="73">
        <v>100</v>
      </c>
      <c r="AR28" s="74">
        <f t="shared" si="4"/>
        <v>0.81</v>
      </c>
      <c r="AS28" s="74">
        <f t="shared" si="5"/>
        <v>4.0500000000000007</v>
      </c>
      <c r="AT28" s="57" t="s">
        <v>165</v>
      </c>
      <c r="AU28" s="73">
        <v>14</v>
      </c>
    </row>
    <row r="29" spans="1:47" ht="31.5" x14ac:dyDescent="0.25">
      <c r="A29" s="49">
        <v>8</v>
      </c>
      <c r="B29" s="54" t="s">
        <v>20</v>
      </c>
      <c r="C29" s="51" t="e">
        <f>#REF!-#REF!</f>
        <v>#REF!</v>
      </c>
      <c r="D29" s="66" t="s">
        <v>67</v>
      </c>
      <c r="E29" s="66" t="s">
        <v>72</v>
      </c>
      <c r="F29" s="66" t="s">
        <v>68</v>
      </c>
      <c r="G29" s="66" t="s">
        <v>68</v>
      </c>
      <c r="H29" s="79" t="s">
        <v>170</v>
      </c>
      <c r="I29" s="66" t="s">
        <v>68</v>
      </c>
      <c r="J29" s="52" t="s">
        <v>170</v>
      </c>
      <c r="K29" s="52" t="s">
        <v>170</v>
      </c>
      <c r="L29" s="66"/>
      <c r="M29" s="66" t="s">
        <v>68</v>
      </c>
      <c r="N29" s="66"/>
      <c r="O29" s="66" t="s">
        <v>68</v>
      </c>
      <c r="P29" s="66"/>
      <c r="Q29" s="66" t="s">
        <v>72</v>
      </c>
      <c r="R29" s="66" t="s">
        <v>160</v>
      </c>
      <c r="S29" s="66" t="s">
        <v>68</v>
      </c>
      <c r="T29" s="66" t="s">
        <v>68</v>
      </c>
      <c r="U29" s="66" t="s">
        <v>160</v>
      </c>
      <c r="V29" s="66" t="s">
        <v>68</v>
      </c>
      <c r="W29" s="66" t="s">
        <v>68</v>
      </c>
      <c r="X29" s="66" t="s">
        <v>160</v>
      </c>
      <c r="Y29" s="66"/>
      <c r="Z29" s="66" t="s">
        <v>68</v>
      </c>
      <c r="AA29" s="66"/>
      <c r="AB29" s="66" t="s">
        <v>160</v>
      </c>
      <c r="AC29" s="66" t="s">
        <v>68</v>
      </c>
      <c r="AD29" s="66"/>
      <c r="AE29" s="66" t="s">
        <v>68</v>
      </c>
      <c r="AF29" s="66"/>
      <c r="AG29" s="66" t="s">
        <v>72</v>
      </c>
      <c r="AH29" s="66"/>
      <c r="AI29" s="66" t="s">
        <v>160</v>
      </c>
      <c r="AJ29" s="66" t="s">
        <v>68</v>
      </c>
      <c r="AK29" s="52" t="s">
        <v>170</v>
      </c>
      <c r="AL29" s="52" t="s">
        <v>170</v>
      </c>
      <c r="AM29" s="66" t="s">
        <v>68</v>
      </c>
      <c r="AN29" s="52" t="s">
        <v>170</v>
      </c>
      <c r="AO29" s="66" t="s">
        <v>68</v>
      </c>
      <c r="AP29" s="70">
        <f>AO29+AM29+AJ29+AI29+AG29+AE29+AC29+AB29+Z29+X29+W29+V29+U29+T29+S29+R29+Q29+O29+M29+I29+G29+F29+E29+D29</f>
        <v>88</v>
      </c>
      <c r="AQ29" s="73">
        <v>120</v>
      </c>
      <c r="AR29" s="74">
        <f t="shared" si="4"/>
        <v>0.73333333333333328</v>
      </c>
      <c r="AS29" s="74">
        <f t="shared" si="5"/>
        <v>3.6666666666666665</v>
      </c>
      <c r="AT29" s="57" t="s">
        <v>165</v>
      </c>
      <c r="AU29" s="73">
        <v>18</v>
      </c>
    </row>
    <row r="30" spans="1:47" ht="36.75" customHeight="1" x14ac:dyDescent="0.25">
      <c r="A30" s="49">
        <v>9</v>
      </c>
      <c r="B30" s="54" t="s">
        <v>22</v>
      </c>
      <c r="C30" s="51"/>
      <c r="D30" s="66" t="s">
        <v>67</v>
      </c>
      <c r="E30" s="66" t="s">
        <v>68</v>
      </c>
      <c r="F30" s="66" t="s">
        <v>68</v>
      </c>
      <c r="G30" s="66" t="s">
        <v>160</v>
      </c>
      <c r="H30" s="79" t="s">
        <v>170</v>
      </c>
      <c r="I30" s="66" t="s">
        <v>68</v>
      </c>
      <c r="J30" s="52" t="s">
        <v>170</v>
      </c>
      <c r="K30" s="52" t="s">
        <v>170</v>
      </c>
      <c r="L30" s="66"/>
      <c r="M30" s="66" t="s">
        <v>68</v>
      </c>
      <c r="N30" s="66"/>
      <c r="O30" s="66" t="s">
        <v>68</v>
      </c>
      <c r="P30" s="66"/>
      <c r="Q30" s="66" t="s">
        <v>67</v>
      </c>
      <c r="R30" s="66" t="s">
        <v>68</v>
      </c>
      <c r="S30" s="66" t="s">
        <v>68</v>
      </c>
      <c r="T30" s="66" t="s">
        <v>67</v>
      </c>
      <c r="U30" s="66" t="s">
        <v>68</v>
      </c>
      <c r="V30" s="66" t="s">
        <v>68</v>
      </c>
      <c r="W30" s="66" t="s">
        <v>68</v>
      </c>
      <c r="X30" s="52" t="s">
        <v>170</v>
      </c>
      <c r="Y30" s="66"/>
      <c r="Z30" s="66" t="s">
        <v>68</v>
      </c>
      <c r="AA30" s="66"/>
      <c r="AB30" s="66" t="s">
        <v>160</v>
      </c>
      <c r="AC30" s="66" t="s">
        <v>68</v>
      </c>
      <c r="AD30" s="66"/>
      <c r="AE30" s="66" t="s">
        <v>68</v>
      </c>
      <c r="AF30" s="66"/>
      <c r="AG30" s="66" t="s">
        <v>72</v>
      </c>
      <c r="AH30" s="66"/>
      <c r="AI30" s="66" t="s">
        <v>67</v>
      </c>
      <c r="AJ30" s="66" t="s">
        <v>68</v>
      </c>
      <c r="AK30" s="66" t="s">
        <v>68</v>
      </c>
      <c r="AL30" s="66" t="s">
        <v>68</v>
      </c>
      <c r="AM30" s="66" t="s">
        <v>68</v>
      </c>
      <c r="AN30" s="66" t="s">
        <v>67</v>
      </c>
      <c r="AO30" s="66" t="s">
        <v>68</v>
      </c>
      <c r="AP30" s="70">
        <f>AO30+AN30+AM30+AL30+AK30+AJ30+AI30+AG30+AE30+AC30+AB30+Z30+W30+V30+U30+T30+S30+R30+Q30+O30+M30+I30+G30+F30+E30+D30</f>
        <v>113</v>
      </c>
      <c r="AQ30" s="73">
        <v>130</v>
      </c>
      <c r="AR30" s="74">
        <f t="shared" si="4"/>
        <v>0.86923076923076925</v>
      </c>
      <c r="AS30" s="74">
        <f t="shared" si="5"/>
        <v>4.3461538461538467</v>
      </c>
      <c r="AT30" s="57" t="s">
        <v>165</v>
      </c>
      <c r="AU30" s="73">
        <v>6</v>
      </c>
    </row>
    <row r="31" spans="1:47" ht="18.75" customHeight="1" x14ac:dyDescent="0.25">
      <c r="A31" s="113" t="s">
        <v>157</v>
      </c>
      <c r="B31" s="114"/>
      <c r="C31" s="51"/>
      <c r="D31" s="70">
        <f>D22+D23+D24+D25+D27+D28+D29+D30</f>
        <v>34</v>
      </c>
      <c r="E31" s="70">
        <f>E22+E23+E24+E25+E27+E28+E29+E30</f>
        <v>24</v>
      </c>
      <c r="F31" s="70">
        <f>F22+F23+F25+F27+F28+F29+F30</f>
        <v>35</v>
      </c>
      <c r="G31" s="70">
        <f>G22+G23+G24+G25+G27+G28+G29+G30</f>
        <v>30</v>
      </c>
      <c r="H31" s="70" t="str">
        <f>H23</f>
        <v>1</v>
      </c>
      <c r="I31" s="70">
        <f t="shared" ref="I31:AO31" si="6">I22+I23+I24+I25+I26+I27+I28+I29+I30</f>
        <v>45</v>
      </c>
      <c r="J31" s="70"/>
      <c r="K31" s="70"/>
      <c r="L31" s="70">
        <f t="shared" si="6"/>
        <v>0</v>
      </c>
      <c r="M31" s="70">
        <f t="shared" si="6"/>
        <v>45</v>
      </c>
      <c r="N31" s="70">
        <f t="shared" si="6"/>
        <v>0</v>
      </c>
      <c r="O31" s="70">
        <f t="shared" si="6"/>
        <v>41</v>
      </c>
      <c r="P31" s="70">
        <f t="shared" si="6"/>
        <v>0</v>
      </c>
      <c r="Q31" s="70">
        <f t="shared" si="6"/>
        <v>36</v>
      </c>
      <c r="R31" s="70">
        <f t="shared" si="6"/>
        <v>30</v>
      </c>
      <c r="S31" s="70">
        <f t="shared" si="6"/>
        <v>45</v>
      </c>
      <c r="T31" s="70">
        <f>T22+T23+T24+T25+T26+T27+T29+T30</f>
        <v>30</v>
      </c>
      <c r="U31" s="70">
        <f t="shared" si="6"/>
        <v>40</v>
      </c>
      <c r="V31" s="70">
        <f t="shared" si="6"/>
        <v>45</v>
      </c>
      <c r="W31" s="70">
        <f t="shared" si="6"/>
        <v>45</v>
      </c>
      <c r="X31" s="70">
        <f>X22+X23+X24+X25+X29</f>
        <v>10</v>
      </c>
      <c r="Y31" s="70">
        <f t="shared" si="6"/>
        <v>0</v>
      </c>
      <c r="Z31" s="70">
        <f t="shared" si="6"/>
        <v>45</v>
      </c>
      <c r="AA31" s="70">
        <f t="shared" si="6"/>
        <v>0</v>
      </c>
      <c r="AB31" s="70">
        <f t="shared" si="6"/>
        <v>0</v>
      </c>
      <c r="AC31" s="70">
        <f t="shared" si="6"/>
        <v>45</v>
      </c>
      <c r="AD31" s="70">
        <f t="shared" si="6"/>
        <v>0</v>
      </c>
      <c r="AE31" s="70">
        <f t="shared" si="6"/>
        <v>45</v>
      </c>
      <c r="AF31" s="70">
        <f t="shared" si="6"/>
        <v>0</v>
      </c>
      <c r="AG31" s="70">
        <f t="shared" si="6"/>
        <v>7</v>
      </c>
      <c r="AH31" s="70">
        <f t="shared" si="6"/>
        <v>0</v>
      </c>
      <c r="AI31" s="70">
        <f>AI22+AI24+AI25+AI29+AI30</f>
        <v>19</v>
      </c>
      <c r="AJ31" s="70">
        <f t="shared" si="6"/>
        <v>35</v>
      </c>
      <c r="AK31" s="70">
        <f>AK22+AK24+AK26+AK27+AK30</f>
        <v>25</v>
      </c>
      <c r="AL31" s="70">
        <f>AL22+AL24+AL26+AL27+AL30</f>
        <v>25</v>
      </c>
      <c r="AM31" s="70">
        <f>AM22+AM24+AM26+AM27+AM29+AM30</f>
        <v>30</v>
      </c>
      <c r="AN31" s="70">
        <f>AN22+AN24+AN26+AN27+AN30</f>
        <v>20</v>
      </c>
      <c r="AO31" s="70">
        <f t="shared" si="6"/>
        <v>45</v>
      </c>
      <c r="AP31" s="70">
        <f t="shared" ref="AP31" si="7">AO31+AN31+AM31+AL31+AK31+AJ31+AI31+AG31+AE31+AC31+AB31+Z31+X31+W31+V31+U31+T31+S31+R31+Q31+O31+M31+K31+J31+I31+H31+G31+F31+E31+D31</f>
        <v>877</v>
      </c>
      <c r="AQ31" s="70">
        <f>AQ30+AQ29+AQ28+AQ27+AQ26+AQ25+AQ24+AQ23+AQ22</f>
        <v>1075</v>
      </c>
      <c r="AR31" s="74">
        <f t="shared" si="4"/>
        <v>0.81581395348837205</v>
      </c>
      <c r="AS31" s="74">
        <f t="shared" si="5"/>
        <v>4.0790697674418599</v>
      </c>
      <c r="AT31" s="57" t="s">
        <v>165</v>
      </c>
      <c r="AU31" s="72" t="s">
        <v>170</v>
      </c>
    </row>
    <row r="32" spans="1:47" ht="34.5" customHeight="1" x14ac:dyDescent="0.25">
      <c r="A32" s="113" t="s">
        <v>158</v>
      </c>
      <c r="B32" s="114"/>
      <c r="C32" s="51"/>
      <c r="D32" s="71">
        <f>D31/8</f>
        <v>4.25</v>
      </c>
      <c r="E32" s="71">
        <f>E31/8</f>
        <v>3</v>
      </c>
      <c r="F32" s="71">
        <f>F31/7</f>
        <v>5</v>
      </c>
      <c r="G32" s="71">
        <f>G31/8</f>
        <v>3.75</v>
      </c>
      <c r="H32" s="71">
        <f>H31/1</f>
        <v>1</v>
      </c>
      <c r="I32" s="71">
        <f t="shared" ref="I32:AO32" si="8">I31/9</f>
        <v>5</v>
      </c>
      <c r="J32" s="71"/>
      <c r="K32" s="71"/>
      <c r="L32" s="71">
        <f t="shared" si="8"/>
        <v>0</v>
      </c>
      <c r="M32" s="71">
        <f t="shared" si="8"/>
        <v>5</v>
      </c>
      <c r="N32" s="71">
        <f t="shared" si="8"/>
        <v>0</v>
      </c>
      <c r="O32" s="71">
        <f t="shared" si="8"/>
        <v>4.5555555555555554</v>
      </c>
      <c r="P32" s="71">
        <f t="shared" si="8"/>
        <v>0</v>
      </c>
      <c r="Q32" s="71">
        <f t="shared" si="8"/>
        <v>4</v>
      </c>
      <c r="R32" s="71">
        <f t="shared" si="8"/>
        <v>3.3333333333333335</v>
      </c>
      <c r="S32" s="71">
        <f t="shared" si="8"/>
        <v>5</v>
      </c>
      <c r="T32" s="71">
        <f>T31/8</f>
        <v>3.75</v>
      </c>
      <c r="U32" s="71">
        <f>U31/9</f>
        <v>4.4444444444444446</v>
      </c>
      <c r="V32" s="71">
        <f t="shared" si="8"/>
        <v>5</v>
      </c>
      <c r="W32" s="71">
        <f t="shared" si="8"/>
        <v>5</v>
      </c>
      <c r="X32" s="71">
        <f>X31/5</f>
        <v>2</v>
      </c>
      <c r="Y32" s="71">
        <f t="shared" si="8"/>
        <v>0</v>
      </c>
      <c r="Z32" s="71">
        <f t="shared" si="8"/>
        <v>5</v>
      </c>
      <c r="AA32" s="71">
        <f t="shared" si="8"/>
        <v>0</v>
      </c>
      <c r="AB32" s="71">
        <f t="shared" si="8"/>
        <v>0</v>
      </c>
      <c r="AC32" s="71">
        <f t="shared" si="8"/>
        <v>5</v>
      </c>
      <c r="AD32" s="71">
        <f t="shared" si="8"/>
        <v>0</v>
      </c>
      <c r="AE32" s="71">
        <f t="shared" si="8"/>
        <v>5</v>
      </c>
      <c r="AF32" s="71">
        <f t="shared" si="8"/>
        <v>0</v>
      </c>
      <c r="AG32" s="71">
        <f t="shared" si="8"/>
        <v>0.77777777777777779</v>
      </c>
      <c r="AH32" s="71">
        <f t="shared" si="8"/>
        <v>0</v>
      </c>
      <c r="AI32" s="71">
        <f>AI31/5</f>
        <v>3.8</v>
      </c>
      <c r="AJ32" s="71">
        <f>AJ31/9</f>
        <v>3.8888888888888888</v>
      </c>
      <c r="AK32" s="71">
        <f>AK31/5</f>
        <v>5</v>
      </c>
      <c r="AL32" s="71">
        <f>AL31/5</f>
        <v>5</v>
      </c>
      <c r="AM32" s="71">
        <f>AM31/6</f>
        <v>5</v>
      </c>
      <c r="AN32" s="71">
        <f>AN31/5</f>
        <v>4</v>
      </c>
      <c r="AO32" s="71">
        <f t="shared" si="8"/>
        <v>5</v>
      </c>
      <c r="AP32" s="72" t="s">
        <v>170</v>
      </c>
      <c r="AQ32" s="72" t="s">
        <v>170</v>
      </c>
      <c r="AR32" s="72" t="s">
        <v>170</v>
      </c>
      <c r="AS32" s="72" t="s">
        <v>170</v>
      </c>
      <c r="AT32" s="72" t="s">
        <v>170</v>
      </c>
      <c r="AU32" s="72" t="s">
        <v>170</v>
      </c>
    </row>
    <row r="33" spans="1:47" ht="20.25" customHeight="1" x14ac:dyDescent="0.25">
      <c r="A33" s="110" t="s">
        <v>169</v>
      </c>
      <c r="B33" s="110"/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3"/>
      <c r="AQ33" s="84"/>
      <c r="AR33" s="85"/>
      <c r="AS33" s="85"/>
      <c r="AT33" s="85"/>
      <c r="AU33" s="84"/>
    </row>
    <row r="34" spans="1:47" x14ac:dyDescent="0.25">
      <c r="B34" s="86"/>
      <c r="C34" s="86"/>
      <c r="D34" s="86"/>
    </row>
  </sheetData>
  <mergeCells count="22">
    <mergeCell ref="AU2:AU3"/>
    <mergeCell ref="AF2:AL2"/>
    <mergeCell ref="AM2:AN2"/>
    <mergeCell ref="AR2:AR3"/>
    <mergeCell ref="AS2:AS3"/>
    <mergeCell ref="AT2:AT3"/>
    <mergeCell ref="A33:B33"/>
    <mergeCell ref="B1:W1"/>
    <mergeCell ref="A5:AU5"/>
    <mergeCell ref="A19:B19"/>
    <mergeCell ref="A20:B20"/>
    <mergeCell ref="A21:AU21"/>
    <mergeCell ref="A31:B31"/>
    <mergeCell ref="A32:B32"/>
    <mergeCell ref="AP2:AP3"/>
    <mergeCell ref="AQ2:AQ3"/>
    <mergeCell ref="AT1:AU1"/>
    <mergeCell ref="A2:A3"/>
    <mergeCell ref="B2:B3"/>
    <mergeCell ref="C2:K2"/>
    <mergeCell ref="L2:X2"/>
    <mergeCell ref="Y2:AE2"/>
  </mergeCells>
  <pageMargins left="0.23622047244094491" right="0.15748031496062992" top="0.19685039370078741" bottom="0.19685039370078741" header="0.31496062992125984" footer="0.31496062992125984"/>
  <pageSetup paperSize="8" scale="73" fitToHeight="3" orientation="landscape" r:id="rId1"/>
  <rowBreaks count="1" manualBreakCount="1">
    <brk id="20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36" sqref="H36"/>
    </sheetView>
  </sheetViews>
  <sheetFormatPr defaultRowHeight="15" x14ac:dyDescent="0.25"/>
  <cols>
    <col min="1" max="1" width="9.140625" style="45"/>
    <col min="2" max="2" width="59.42578125" customWidth="1"/>
    <col min="3" max="3" width="12.5703125" customWidth="1"/>
    <col min="5" max="5" width="10.28515625" customWidth="1"/>
  </cols>
  <sheetData>
    <row r="1" spans="1:5" x14ac:dyDescent="0.25">
      <c r="B1" t="s">
        <v>52</v>
      </c>
    </row>
    <row r="2" spans="1:5" x14ac:dyDescent="0.25">
      <c r="A2" s="46"/>
      <c r="B2" s="34" t="s">
        <v>0</v>
      </c>
      <c r="C2" s="34" t="s">
        <v>57</v>
      </c>
      <c r="D2" s="34" t="s">
        <v>58</v>
      </c>
      <c r="E2" s="34" t="s">
        <v>59</v>
      </c>
    </row>
    <row r="3" spans="1:5" x14ac:dyDescent="0.25">
      <c r="A3" s="46">
        <v>1</v>
      </c>
      <c r="B3" s="34" t="s">
        <v>6</v>
      </c>
      <c r="C3" s="34">
        <v>12</v>
      </c>
      <c r="D3" s="34">
        <v>10</v>
      </c>
      <c r="E3" s="34">
        <f>C3-D3</f>
        <v>2</v>
      </c>
    </row>
    <row r="4" spans="1:5" x14ac:dyDescent="0.25">
      <c r="A4" s="46">
        <v>2</v>
      </c>
      <c r="B4" s="34" t="s">
        <v>7</v>
      </c>
      <c r="C4" s="34">
        <v>10</v>
      </c>
      <c r="D4" s="34">
        <v>10</v>
      </c>
      <c r="E4" s="34">
        <f t="shared" ref="E4:E42" si="0">C4-D4</f>
        <v>0</v>
      </c>
    </row>
    <row r="5" spans="1:5" x14ac:dyDescent="0.25">
      <c r="A5" s="46">
        <v>3</v>
      </c>
      <c r="B5" s="34" t="s">
        <v>8</v>
      </c>
      <c r="C5" s="34">
        <v>11</v>
      </c>
      <c r="D5" s="34">
        <v>12</v>
      </c>
      <c r="E5" s="34">
        <f t="shared" si="0"/>
        <v>-1</v>
      </c>
    </row>
    <row r="6" spans="1:5" x14ac:dyDescent="0.25">
      <c r="A6" s="46">
        <v>4</v>
      </c>
      <c r="B6" s="34" t="s">
        <v>9</v>
      </c>
      <c r="C6" s="34">
        <v>10</v>
      </c>
      <c r="D6" s="34">
        <v>12</v>
      </c>
      <c r="E6" s="34">
        <f t="shared" si="0"/>
        <v>-2</v>
      </c>
    </row>
    <row r="7" spans="1:5" x14ac:dyDescent="0.25">
      <c r="A7" s="46">
        <v>5</v>
      </c>
      <c r="B7" s="34" t="s">
        <v>10</v>
      </c>
      <c r="C7" s="34">
        <v>12</v>
      </c>
      <c r="D7" s="34">
        <v>10</v>
      </c>
      <c r="E7" s="34">
        <f t="shared" si="0"/>
        <v>2</v>
      </c>
    </row>
    <row r="8" spans="1:5" x14ac:dyDescent="0.25">
      <c r="A8" s="46">
        <v>6</v>
      </c>
      <c r="B8" s="34" t="s">
        <v>11</v>
      </c>
      <c r="C8" s="34">
        <v>11</v>
      </c>
      <c r="D8" s="34">
        <v>10</v>
      </c>
      <c r="E8" s="34">
        <f t="shared" si="0"/>
        <v>1</v>
      </c>
    </row>
    <row r="9" spans="1:5" x14ac:dyDescent="0.25">
      <c r="A9" s="46">
        <v>7</v>
      </c>
      <c r="B9" s="34" t="s">
        <v>12</v>
      </c>
      <c r="C9" s="34">
        <v>10</v>
      </c>
      <c r="D9" s="34">
        <v>9</v>
      </c>
      <c r="E9" s="34">
        <f t="shared" si="0"/>
        <v>1</v>
      </c>
    </row>
    <row r="10" spans="1:5" x14ac:dyDescent="0.25">
      <c r="A10" s="46">
        <v>8</v>
      </c>
      <c r="B10" s="34" t="s">
        <v>13</v>
      </c>
      <c r="C10" s="34">
        <v>11</v>
      </c>
      <c r="D10" s="34">
        <v>11</v>
      </c>
      <c r="E10" s="34">
        <f t="shared" si="0"/>
        <v>0</v>
      </c>
    </row>
    <row r="11" spans="1:5" x14ac:dyDescent="0.25">
      <c r="A11" s="46">
        <v>9</v>
      </c>
      <c r="B11" s="34" t="s">
        <v>14</v>
      </c>
      <c r="C11" s="34">
        <v>11</v>
      </c>
      <c r="D11" s="34">
        <v>10</v>
      </c>
      <c r="E11" s="34">
        <f t="shared" si="0"/>
        <v>1</v>
      </c>
    </row>
    <row r="12" spans="1:5" x14ac:dyDescent="0.25">
      <c r="A12" s="46">
        <v>10</v>
      </c>
      <c r="B12" s="34" t="s">
        <v>49</v>
      </c>
      <c r="C12" s="34">
        <v>12</v>
      </c>
      <c r="D12" s="34">
        <v>9</v>
      </c>
      <c r="E12" s="34">
        <f t="shared" si="0"/>
        <v>3</v>
      </c>
    </row>
    <row r="13" spans="1:5" x14ac:dyDescent="0.25">
      <c r="A13" s="46">
        <v>11</v>
      </c>
      <c r="B13" s="34" t="s">
        <v>15</v>
      </c>
      <c r="C13" s="34">
        <v>7</v>
      </c>
      <c r="D13" s="34">
        <v>8</v>
      </c>
      <c r="E13" s="34">
        <f t="shared" si="0"/>
        <v>-1</v>
      </c>
    </row>
    <row r="14" spans="1:5" x14ac:dyDescent="0.25">
      <c r="A14" s="46">
        <v>12</v>
      </c>
      <c r="B14" s="34" t="s">
        <v>16</v>
      </c>
      <c r="C14" s="34">
        <v>13</v>
      </c>
      <c r="D14" s="34">
        <v>12</v>
      </c>
      <c r="E14" s="34">
        <f t="shared" si="0"/>
        <v>1</v>
      </c>
    </row>
    <row r="15" spans="1:5" x14ac:dyDescent="0.25">
      <c r="A15" s="46">
        <v>13</v>
      </c>
      <c r="B15" s="34" t="s">
        <v>17</v>
      </c>
      <c r="C15" s="34">
        <v>10</v>
      </c>
      <c r="D15" s="34">
        <v>13</v>
      </c>
      <c r="E15" s="34">
        <f t="shared" si="0"/>
        <v>-3</v>
      </c>
    </row>
    <row r="16" spans="1:5" x14ac:dyDescent="0.25">
      <c r="A16" s="46">
        <v>14</v>
      </c>
      <c r="B16" s="34" t="s">
        <v>18</v>
      </c>
      <c r="C16" s="34">
        <v>13</v>
      </c>
      <c r="D16" s="34">
        <v>14</v>
      </c>
      <c r="E16" s="34">
        <f t="shared" si="0"/>
        <v>-1</v>
      </c>
    </row>
    <row r="17" spans="1:5" x14ac:dyDescent="0.25">
      <c r="A17" s="46">
        <v>15</v>
      </c>
      <c r="B17" s="34" t="s">
        <v>19</v>
      </c>
      <c r="C17" s="34">
        <v>10</v>
      </c>
      <c r="D17" s="34">
        <v>10</v>
      </c>
      <c r="E17" s="34">
        <f t="shared" si="0"/>
        <v>0</v>
      </c>
    </row>
    <row r="18" spans="1:5" x14ac:dyDescent="0.25">
      <c r="A18" s="46">
        <v>16</v>
      </c>
      <c r="B18" s="34" t="s">
        <v>20</v>
      </c>
      <c r="C18" s="34">
        <v>10</v>
      </c>
      <c r="D18" s="34">
        <v>10</v>
      </c>
      <c r="E18" s="34">
        <f t="shared" si="0"/>
        <v>0</v>
      </c>
    </row>
    <row r="19" spans="1:5" x14ac:dyDescent="0.25">
      <c r="A19" s="46">
        <v>17</v>
      </c>
      <c r="B19" s="34" t="s">
        <v>21</v>
      </c>
      <c r="C19" s="34">
        <v>12</v>
      </c>
      <c r="D19" s="34">
        <v>12</v>
      </c>
      <c r="E19" s="34">
        <f t="shared" si="0"/>
        <v>0</v>
      </c>
    </row>
    <row r="20" spans="1:5" x14ac:dyDescent="0.25">
      <c r="A20" s="46">
        <v>18</v>
      </c>
      <c r="B20" s="34" t="s">
        <v>22</v>
      </c>
      <c r="C20" s="34">
        <v>13</v>
      </c>
      <c r="D20" s="34">
        <v>11</v>
      </c>
      <c r="E20" s="34">
        <f t="shared" si="0"/>
        <v>2</v>
      </c>
    </row>
    <row r="21" spans="1:5" x14ac:dyDescent="0.25">
      <c r="A21" s="46">
        <v>19</v>
      </c>
      <c r="B21" s="34" t="s">
        <v>23</v>
      </c>
      <c r="C21" s="34">
        <v>10</v>
      </c>
      <c r="D21" s="34">
        <v>12</v>
      </c>
      <c r="E21" s="34">
        <f t="shared" si="0"/>
        <v>-2</v>
      </c>
    </row>
    <row r="22" spans="1:5" x14ac:dyDescent="0.25">
      <c r="A22" s="46">
        <v>20</v>
      </c>
      <c r="B22" s="34" t="s">
        <v>24</v>
      </c>
      <c r="C22" s="34">
        <v>12</v>
      </c>
      <c r="D22" s="34">
        <v>12</v>
      </c>
      <c r="E22" s="34">
        <f t="shared" si="0"/>
        <v>0</v>
      </c>
    </row>
    <row r="23" spans="1:5" x14ac:dyDescent="0.25">
      <c r="A23" s="46">
        <v>21</v>
      </c>
      <c r="B23" s="34" t="s">
        <v>25</v>
      </c>
      <c r="C23" s="34">
        <v>12</v>
      </c>
      <c r="D23" s="34">
        <v>13</v>
      </c>
      <c r="E23" s="34">
        <f t="shared" si="0"/>
        <v>-1</v>
      </c>
    </row>
    <row r="24" spans="1:5" x14ac:dyDescent="0.25">
      <c r="A24" s="46">
        <v>22</v>
      </c>
      <c r="B24" s="34" t="s">
        <v>26</v>
      </c>
      <c r="C24" s="34">
        <v>11</v>
      </c>
      <c r="D24" s="34">
        <v>9</v>
      </c>
      <c r="E24" s="34">
        <f t="shared" si="0"/>
        <v>2</v>
      </c>
    </row>
    <row r="25" spans="1:5" x14ac:dyDescent="0.25">
      <c r="A25" s="46">
        <v>23</v>
      </c>
      <c r="B25" s="34" t="s">
        <v>27</v>
      </c>
      <c r="C25" s="34">
        <v>12</v>
      </c>
      <c r="D25" s="34">
        <v>12</v>
      </c>
      <c r="E25" s="34">
        <f t="shared" si="0"/>
        <v>0</v>
      </c>
    </row>
    <row r="26" spans="1:5" x14ac:dyDescent="0.25">
      <c r="A26" s="46">
        <v>24</v>
      </c>
      <c r="B26" s="34" t="s">
        <v>28</v>
      </c>
      <c r="C26" s="34">
        <v>11</v>
      </c>
      <c r="D26" s="34">
        <v>13</v>
      </c>
      <c r="E26" s="34">
        <f t="shared" si="0"/>
        <v>-2</v>
      </c>
    </row>
    <row r="27" spans="1:5" x14ac:dyDescent="0.25">
      <c r="A27" s="46">
        <v>25</v>
      </c>
      <c r="B27" s="34" t="s">
        <v>29</v>
      </c>
      <c r="C27" s="34">
        <v>11</v>
      </c>
      <c r="D27" s="34">
        <v>8</v>
      </c>
      <c r="E27" s="34">
        <f t="shared" si="0"/>
        <v>3</v>
      </c>
    </row>
    <row r="28" spans="1:5" x14ac:dyDescent="0.25">
      <c r="A28" s="46">
        <v>26</v>
      </c>
      <c r="B28" s="34" t="s">
        <v>30</v>
      </c>
      <c r="C28" s="34">
        <v>12</v>
      </c>
      <c r="D28" s="34">
        <v>12</v>
      </c>
      <c r="E28" s="34">
        <f t="shared" si="0"/>
        <v>0</v>
      </c>
    </row>
    <row r="29" spans="1:5" x14ac:dyDescent="0.25">
      <c r="A29" s="46">
        <v>27</v>
      </c>
      <c r="B29" s="34" t="s">
        <v>31</v>
      </c>
      <c r="C29" s="34">
        <v>12</v>
      </c>
      <c r="D29" s="34">
        <v>14</v>
      </c>
      <c r="E29" s="34">
        <f t="shared" si="0"/>
        <v>-2</v>
      </c>
    </row>
    <row r="30" spans="1:5" x14ac:dyDescent="0.25">
      <c r="A30" s="46">
        <v>28</v>
      </c>
      <c r="B30" s="34" t="s">
        <v>32</v>
      </c>
      <c r="C30" s="34">
        <v>9</v>
      </c>
      <c r="D30" s="34">
        <v>12</v>
      </c>
      <c r="E30" s="34">
        <f t="shared" si="0"/>
        <v>-3</v>
      </c>
    </row>
    <row r="31" spans="1:5" x14ac:dyDescent="0.25">
      <c r="A31" s="46">
        <v>29</v>
      </c>
      <c r="B31" s="34" t="s">
        <v>33</v>
      </c>
      <c r="C31" s="34">
        <v>11</v>
      </c>
      <c r="D31" s="34">
        <v>12</v>
      </c>
      <c r="E31" s="34">
        <f t="shared" si="0"/>
        <v>-1</v>
      </c>
    </row>
    <row r="32" spans="1:5" x14ac:dyDescent="0.25">
      <c r="A32" s="46">
        <v>30</v>
      </c>
      <c r="B32" s="34" t="s">
        <v>34</v>
      </c>
      <c r="C32" s="34">
        <v>12</v>
      </c>
      <c r="D32" s="34">
        <v>14</v>
      </c>
      <c r="E32" s="34">
        <f t="shared" si="0"/>
        <v>-2</v>
      </c>
    </row>
    <row r="33" spans="1:5" x14ac:dyDescent="0.25">
      <c r="A33" s="46">
        <v>31</v>
      </c>
      <c r="B33" s="34" t="s">
        <v>35</v>
      </c>
      <c r="C33" s="34">
        <v>9</v>
      </c>
      <c r="D33" s="34">
        <v>10</v>
      </c>
      <c r="E33" s="34">
        <f t="shared" si="0"/>
        <v>-1</v>
      </c>
    </row>
    <row r="34" spans="1:5" x14ac:dyDescent="0.25">
      <c r="A34" s="46">
        <v>32</v>
      </c>
      <c r="B34" s="34" t="s">
        <v>36</v>
      </c>
      <c r="C34" s="34">
        <v>11</v>
      </c>
      <c r="D34" s="34">
        <v>12</v>
      </c>
      <c r="E34" s="34">
        <f t="shared" si="0"/>
        <v>-1</v>
      </c>
    </row>
    <row r="35" spans="1:5" x14ac:dyDescent="0.25">
      <c r="A35" s="46">
        <v>33</v>
      </c>
      <c r="B35" s="34" t="s">
        <v>37</v>
      </c>
      <c r="C35" s="34">
        <v>14</v>
      </c>
      <c r="D35" s="34">
        <v>14</v>
      </c>
      <c r="E35" s="34">
        <f t="shared" si="0"/>
        <v>0</v>
      </c>
    </row>
    <row r="36" spans="1:5" x14ac:dyDescent="0.25">
      <c r="A36" s="46">
        <v>34</v>
      </c>
      <c r="B36" s="34" t="s">
        <v>38</v>
      </c>
      <c r="C36" s="34">
        <v>12</v>
      </c>
      <c r="D36" s="34">
        <v>10</v>
      </c>
      <c r="E36" s="34">
        <f t="shared" si="0"/>
        <v>2</v>
      </c>
    </row>
    <row r="37" spans="1:5" x14ac:dyDescent="0.25">
      <c r="A37" s="46">
        <v>35</v>
      </c>
      <c r="B37" s="34" t="s">
        <v>39</v>
      </c>
      <c r="C37" s="34">
        <v>12</v>
      </c>
      <c r="D37" s="34">
        <v>12</v>
      </c>
      <c r="E37" s="34">
        <f t="shared" si="0"/>
        <v>0</v>
      </c>
    </row>
    <row r="38" spans="1:5" x14ac:dyDescent="0.25">
      <c r="A38" s="46">
        <v>36</v>
      </c>
      <c r="B38" s="34" t="s">
        <v>40</v>
      </c>
      <c r="C38" s="34">
        <v>12</v>
      </c>
      <c r="D38" s="34">
        <v>14</v>
      </c>
      <c r="E38" s="34">
        <f t="shared" si="0"/>
        <v>-2</v>
      </c>
    </row>
    <row r="39" spans="1:5" x14ac:dyDescent="0.25">
      <c r="A39" s="46">
        <v>37</v>
      </c>
      <c r="B39" s="34" t="s">
        <v>41</v>
      </c>
      <c r="C39" s="34">
        <v>12</v>
      </c>
      <c r="D39" s="34">
        <v>12</v>
      </c>
      <c r="E39" s="34">
        <f t="shared" si="0"/>
        <v>0</v>
      </c>
    </row>
    <row r="40" spans="1:5" x14ac:dyDescent="0.25">
      <c r="A40" s="46">
        <v>38</v>
      </c>
      <c r="B40" s="34" t="s">
        <v>42</v>
      </c>
      <c r="C40" s="34">
        <v>12</v>
      </c>
      <c r="D40" s="34">
        <v>12</v>
      </c>
      <c r="E40" s="34">
        <f t="shared" si="0"/>
        <v>0</v>
      </c>
    </row>
    <row r="41" spans="1:5" x14ac:dyDescent="0.25">
      <c r="A41" s="46">
        <v>39</v>
      </c>
      <c r="B41" s="34" t="s">
        <v>43</v>
      </c>
      <c r="C41" s="34">
        <v>12</v>
      </c>
      <c r="D41" s="34">
        <v>14</v>
      </c>
      <c r="E41" s="34">
        <f t="shared" si="0"/>
        <v>-2</v>
      </c>
    </row>
    <row r="42" spans="1:5" x14ac:dyDescent="0.25">
      <c r="A42" s="46">
        <v>40</v>
      </c>
      <c r="B42" s="34" t="s">
        <v>44</v>
      </c>
      <c r="C42" s="34">
        <v>10</v>
      </c>
      <c r="D42" s="34">
        <v>10</v>
      </c>
      <c r="E42" s="3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R23"/>
  <sheetViews>
    <sheetView view="pageBreakPreview" zoomScaleNormal="9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4" sqref="H14:H21"/>
    </sheetView>
  </sheetViews>
  <sheetFormatPr defaultColWidth="19.140625" defaultRowHeight="15.75" x14ac:dyDescent="0.25"/>
  <cols>
    <col min="1" max="1" width="5.140625" style="8" customWidth="1"/>
    <col min="2" max="2" width="36.85546875" style="9" customWidth="1"/>
    <col min="3" max="3" width="11.42578125" style="10" customWidth="1"/>
    <col min="4" max="4" width="7.85546875" style="37" customWidth="1"/>
    <col min="5" max="5" width="13.42578125" style="27" customWidth="1"/>
    <col min="6" max="6" width="5.5703125" style="37" customWidth="1"/>
    <col min="7" max="7" width="13.85546875" style="22" customWidth="1"/>
    <col min="8" max="8" width="5.5703125" style="41" customWidth="1"/>
    <col min="9" max="9" width="12.42578125" style="9" customWidth="1"/>
    <col min="10" max="10" width="5.5703125" style="37" customWidth="1"/>
    <col min="11" max="11" width="13.5703125" style="22" customWidth="1"/>
    <col min="12" max="12" width="5.5703125" style="37" customWidth="1"/>
    <col min="13" max="13" width="12.5703125" style="9" customWidth="1"/>
    <col min="14" max="14" width="5.5703125" style="41" customWidth="1"/>
    <col min="15" max="15" width="13.85546875" style="27" customWidth="1"/>
    <col min="16" max="16" width="5.5703125" style="41" customWidth="1"/>
    <col min="17" max="18" width="11.85546875" style="9" customWidth="1"/>
    <col min="19" max="16384" width="19.140625" style="9"/>
  </cols>
  <sheetData>
    <row r="1" spans="1:18" ht="20.25" customHeight="1" x14ac:dyDescent="0.25">
      <c r="B1" s="9" t="s">
        <v>52</v>
      </c>
      <c r="C1" s="129"/>
      <c r="D1" s="129"/>
      <c r="E1" s="23">
        <v>2</v>
      </c>
      <c r="G1" s="19">
        <v>4</v>
      </c>
      <c r="H1" s="37"/>
      <c r="I1" s="10">
        <v>5</v>
      </c>
      <c r="K1" s="19">
        <v>6</v>
      </c>
      <c r="M1" s="10">
        <v>7</v>
      </c>
      <c r="N1" s="37"/>
      <c r="O1" s="23">
        <v>8</v>
      </c>
      <c r="P1" s="37"/>
    </row>
    <row r="2" spans="1:18" s="13" customFormat="1" ht="105" customHeight="1" x14ac:dyDescent="0.25">
      <c r="A2" s="5" t="s">
        <v>45</v>
      </c>
      <c r="B2" s="11" t="s">
        <v>0</v>
      </c>
      <c r="C2" s="11" t="s">
        <v>56</v>
      </c>
      <c r="D2" s="33" t="s">
        <v>55</v>
      </c>
      <c r="E2" s="24" t="s">
        <v>4</v>
      </c>
      <c r="F2" s="33" t="s">
        <v>55</v>
      </c>
      <c r="G2" s="20" t="s">
        <v>5</v>
      </c>
      <c r="H2" s="33" t="s">
        <v>55</v>
      </c>
      <c r="I2" s="11" t="s">
        <v>1</v>
      </c>
      <c r="J2" s="33" t="s">
        <v>55</v>
      </c>
      <c r="K2" s="20" t="s">
        <v>2</v>
      </c>
      <c r="L2" s="33" t="s">
        <v>55</v>
      </c>
      <c r="M2" s="11" t="s">
        <v>3</v>
      </c>
      <c r="N2" s="33" t="s">
        <v>55</v>
      </c>
      <c r="O2" s="24" t="s">
        <v>53</v>
      </c>
      <c r="P2" s="33" t="s">
        <v>55</v>
      </c>
      <c r="Q2" s="12" t="s">
        <v>50</v>
      </c>
      <c r="R2" s="11" t="s">
        <v>51</v>
      </c>
    </row>
    <row r="3" spans="1:18" ht="47.25" x14ac:dyDescent="0.25">
      <c r="A3" s="2">
        <v>33</v>
      </c>
      <c r="B3" s="3" t="s">
        <v>37</v>
      </c>
      <c r="C3" s="28" t="e">
        <f>100*#REF!/#REF!</f>
        <v>#REF!</v>
      </c>
      <c r="D3" s="35">
        <v>2</v>
      </c>
      <c r="E3" s="25" t="e">
        <f>100*#REF!/#REF!</f>
        <v>#REF!</v>
      </c>
      <c r="F3" s="35">
        <v>2</v>
      </c>
      <c r="G3" s="7" t="e">
        <f>100*#REF!/#REF!</f>
        <v>#REF!</v>
      </c>
      <c r="H3" s="38">
        <v>2</v>
      </c>
      <c r="I3" s="14">
        <v>0</v>
      </c>
      <c r="J3" s="35">
        <v>2</v>
      </c>
      <c r="K3" s="7" t="e">
        <f>#REF!</f>
        <v>#REF!</v>
      </c>
      <c r="L3" s="35">
        <v>2</v>
      </c>
      <c r="M3" s="4" t="s">
        <v>54</v>
      </c>
      <c r="N3" s="38">
        <v>2</v>
      </c>
      <c r="O3" s="25" t="e">
        <f>100*#REF!/#REF!</f>
        <v>#REF!</v>
      </c>
      <c r="P3" s="38">
        <v>2</v>
      </c>
      <c r="Q3" s="14">
        <f t="shared" ref="Q3:Q21" si="0">D3+F3+H3+J3+L3+N3+P3</f>
        <v>14</v>
      </c>
      <c r="R3" s="1">
        <v>56</v>
      </c>
    </row>
    <row r="4" spans="1:18" ht="31.5" x14ac:dyDescent="0.25">
      <c r="A4" s="2">
        <v>18</v>
      </c>
      <c r="B4" s="3" t="s">
        <v>22</v>
      </c>
      <c r="C4" s="28" t="e">
        <f>100*#REF!/#REF!</f>
        <v>#REF!</v>
      </c>
      <c r="D4" s="35">
        <v>1</v>
      </c>
      <c r="E4" s="25" t="e">
        <f>100*#REF!/#REF!</f>
        <v>#REF!</v>
      </c>
      <c r="F4" s="35">
        <v>2</v>
      </c>
      <c r="G4" s="7" t="e">
        <f>100*#REF!/#REF!</f>
        <v>#REF!</v>
      </c>
      <c r="H4" s="38">
        <v>2</v>
      </c>
      <c r="I4" s="14">
        <v>0</v>
      </c>
      <c r="J4" s="35">
        <v>2</v>
      </c>
      <c r="K4" s="7" t="e">
        <f>#REF!</f>
        <v>#REF!</v>
      </c>
      <c r="L4" s="35">
        <v>2</v>
      </c>
      <c r="M4" s="4" t="s">
        <v>54</v>
      </c>
      <c r="N4" s="38">
        <v>2</v>
      </c>
      <c r="O4" s="25" t="e">
        <f>100*#REF!/#REF!</f>
        <v>#REF!</v>
      </c>
      <c r="P4" s="38">
        <v>2</v>
      </c>
      <c r="Q4" s="14">
        <f t="shared" si="0"/>
        <v>13</v>
      </c>
      <c r="R4" s="1">
        <v>11</v>
      </c>
    </row>
    <row r="5" spans="1:18" x14ac:dyDescent="0.25">
      <c r="A5" s="2">
        <v>12</v>
      </c>
      <c r="B5" s="3" t="s">
        <v>16</v>
      </c>
      <c r="C5" s="28" t="e">
        <f>100*#REF!/#REF!</f>
        <v>#REF!</v>
      </c>
      <c r="D5" s="35">
        <v>1</v>
      </c>
      <c r="E5" s="25" t="e">
        <f>100*#REF!/#REF!</f>
        <v>#REF!</v>
      </c>
      <c r="F5" s="35">
        <v>2</v>
      </c>
      <c r="G5" s="7" t="e">
        <f>100*#REF!/#REF!</f>
        <v>#REF!</v>
      </c>
      <c r="H5" s="38">
        <v>2</v>
      </c>
      <c r="I5" s="14">
        <v>0</v>
      </c>
      <c r="J5" s="35">
        <v>2</v>
      </c>
      <c r="K5" s="7" t="e">
        <f>#REF!</f>
        <v>#REF!</v>
      </c>
      <c r="L5" s="35">
        <v>2</v>
      </c>
      <c r="M5" s="4" t="s">
        <v>54</v>
      </c>
      <c r="N5" s="38">
        <v>2</v>
      </c>
      <c r="O5" s="25" t="e">
        <f>100*#REF!/#REF!</f>
        <v>#REF!</v>
      </c>
      <c r="P5" s="38">
        <v>2</v>
      </c>
      <c r="Q5" s="14">
        <f t="shared" si="0"/>
        <v>13</v>
      </c>
      <c r="R5" s="1">
        <v>32</v>
      </c>
    </row>
    <row r="6" spans="1:18" ht="31.5" x14ac:dyDescent="0.25">
      <c r="A6" s="2">
        <v>17</v>
      </c>
      <c r="B6" s="3" t="s">
        <v>21</v>
      </c>
      <c r="C6" s="28" t="e">
        <f>100*#REF!/#REF!</f>
        <v>#REF!</v>
      </c>
      <c r="D6" s="35">
        <v>1</v>
      </c>
      <c r="E6" s="25" t="e">
        <f>100*#REF!/#REF!</f>
        <v>#REF!</v>
      </c>
      <c r="F6" s="35">
        <v>1</v>
      </c>
      <c r="G6" s="7" t="e">
        <f>100*#REF!/#REF!</f>
        <v>#REF!</v>
      </c>
      <c r="H6" s="38">
        <v>2</v>
      </c>
      <c r="I6" s="14">
        <v>0</v>
      </c>
      <c r="J6" s="35">
        <v>2</v>
      </c>
      <c r="K6" s="7" t="e">
        <f>#REF!</f>
        <v>#REF!</v>
      </c>
      <c r="L6" s="35">
        <v>2</v>
      </c>
      <c r="M6" s="4" t="s">
        <v>54</v>
      </c>
      <c r="N6" s="38">
        <v>2</v>
      </c>
      <c r="O6" s="25" t="e">
        <f>100*#REF!/#REF!</f>
        <v>#REF!</v>
      </c>
      <c r="P6" s="38">
        <v>2</v>
      </c>
      <c r="Q6" s="14">
        <f t="shared" si="0"/>
        <v>12</v>
      </c>
      <c r="R6" s="1">
        <v>20</v>
      </c>
    </row>
    <row r="7" spans="1:18" ht="47.25" x14ac:dyDescent="0.25">
      <c r="A7" s="2">
        <v>21</v>
      </c>
      <c r="B7" s="3" t="s">
        <v>25</v>
      </c>
      <c r="C7" s="28" t="e">
        <f>100*#REF!/#REF!</f>
        <v>#REF!</v>
      </c>
      <c r="D7" s="35">
        <v>1</v>
      </c>
      <c r="E7" s="25" t="e">
        <f>100*#REF!/#REF!</f>
        <v>#REF!</v>
      </c>
      <c r="F7" s="35">
        <v>1</v>
      </c>
      <c r="G7" s="7" t="e">
        <f>100*#REF!/#REF!</f>
        <v>#REF!</v>
      </c>
      <c r="H7" s="38">
        <v>2</v>
      </c>
      <c r="I7" s="14">
        <v>0</v>
      </c>
      <c r="J7" s="35">
        <v>2</v>
      </c>
      <c r="K7" s="7" t="e">
        <f>#REF!</f>
        <v>#REF!</v>
      </c>
      <c r="L7" s="35">
        <v>2</v>
      </c>
      <c r="M7" s="4" t="s">
        <v>54</v>
      </c>
      <c r="N7" s="38">
        <v>2</v>
      </c>
      <c r="O7" s="25" t="e">
        <f>100*#REF!/#REF!</f>
        <v>#REF!</v>
      </c>
      <c r="P7" s="38">
        <v>2</v>
      </c>
      <c r="Q7" s="14">
        <f t="shared" si="0"/>
        <v>12</v>
      </c>
      <c r="R7" s="1">
        <v>30</v>
      </c>
    </row>
    <row r="8" spans="1:18" ht="47.25" x14ac:dyDescent="0.25">
      <c r="A8" s="2">
        <v>39</v>
      </c>
      <c r="B8" s="3" t="s">
        <v>43</v>
      </c>
      <c r="C8" s="28" t="e">
        <f>100*#REF!/#REF!</f>
        <v>#REF!</v>
      </c>
      <c r="D8" s="35">
        <v>1</v>
      </c>
      <c r="E8" s="25" t="e">
        <f>100*#REF!/#REF!</f>
        <v>#REF!</v>
      </c>
      <c r="F8" s="35">
        <v>1</v>
      </c>
      <c r="G8" s="7" t="e">
        <f>100*#REF!/#REF!</f>
        <v>#REF!</v>
      </c>
      <c r="H8" s="38">
        <v>2</v>
      </c>
      <c r="I8" s="14">
        <v>0</v>
      </c>
      <c r="J8" s="35">
        <v>2</v>
      </c>
      <c r="K8" s="7" t="e">
        <f>#REF!</f>
        <v>#REF!</v>
      </c>
      <c r="L8" s="35">
        <v>2</v>
      </c>
      <c r="M8" s="4" t="s">
        <v>54</v>
      </c>
      <c r="N8" s="38">
        <v>2</v>
      </c>
      <c r="O8" s="25" t="e">
        <f>100*#REF!/#REF!</f>
        <v>#REF!</v>
      </c>
      <c r="P8" s="38">
        <v>2</v>
      </c>
      <c r="Q8" s="14">
        <f t="shared" si="0"/>
        <v>12</v>
      </c>
      <c r="R8" s="1">
        <v>33</v>
      </c>
    </row>
    <row r="9" spans="1:18" ht="47.25" x14ac:dyDescent="0.25">
      <c r="A9" s="2">
        <v>30</v>
      </c>
      <c r="B9" s="3" t="s">
        <v>34</v>
      </c>
      <c r="C9" s="28" t="e">
        <f>100*#REF!/#REF!</f>
        <v>#REF!</v>
      </c>
      <c r="D9" s="35">
        <v>1</v>
      </c>
      <c r="E9" s="25" t="e">
        <f>100*#REF!/#REF!</f>
        <v>#REF!</v>
      </c>
      <c r="F9" s="35">
        <v>1</v>
      </c>
      <c r="G9" s="7" t="e">
        <f>100*#REF!/#REF!</f>
        <v>#REF!</v>
      </c>
      <c r="H9" s="38">
        <v>2</v>
      </c>
      <c r="I9" s="14">
        <v>0</v>
      </c>
      <c r="J9" s="35">
        <v>2</v>
      </c>
      <c r="K9" s="7" t="e">
        <f>#REF!</f>
        <v>#REF!</v>
      </c>
      <c r="L9" s="35">
        <v>2</v>
      </c>
      <c r="M9" s="4" t="s">
        <v>54</v>
      </c>
      <c r="N9" s="38">
        <v>2</v>
      </c>
      <c r="O9" s="25" t="e">
        <f>100*#REF!/#REF!</f>
        <v>#REF!</v>
      </c>
      <c r="P9" s="38">
        <v>2</v>
      </c>
      <c r="Q9" s="14">
        <f t="shared" si="0"/>
        <v>12</v>
      </c>
      <c r="R9" s="1">
        <v>50</v>
      </c>
    </row>
    <row r="10" spans="1:18" ht="31.5" x14ac:dyDescent="0.25">
      <c r="A10" s="2">
        <v>27</v>
      </c>
      <c r="B10" s="3" t="s">
        <v>31</v>
      </c>
      <c r="C10" s="28" t="e">
        <f>100*#REF!/#REF!</f>
        <v>#REF!</v>
      </c>
      <c r="D10" s="35">
        <v>1</v>
      </c>
      <c r="E10" s="25" t="e">
        <f>100*#REF!/#REF!</f>
        <v>#REF!</v>
      </c>
      <c r="F10" s="35">
        <v>1</v>
      </c>
      <c r="G10" s="7" t="e">
        <f>100*#REF!/#REF!</f>
        <v>#REF!</v>
      </c>
      <c r="H10" s="38">
        <v>2</v>
      </c>
      <c r="I10" s="14">
        <v>0</v>
      </c>
      <c r="J10" s="35">
        <v>2</v>
      </c>
      <c r="K10" s="7" t="e">
        <f>#REF!</f>
        <v>#REF!</v>
      </c>
      <c r="L10" s="35">
        <v>2</v>
      </c>
      <c r="M10" s="4" t="s">
        <v>54</v>
      </c>
      <c r="N10" s="38">
        <v>2</v>
      </c>
      <c r="O10" s="25" t="e">
        <f>100*#REF!/#REF!</f>
        <v>#REF!</v>
      </c>
      <c r="P10" s="38">
        <v>2</v>
      </c>
      <c r="Q10" s="14">
        <f t="shared" si="0"/>
        <v>12</v>
      </c>
      <c r="R10" s="1">
        <v>64</v>
      </c>
    </row>
    <row r="11" spans="1:18" ht="31.5" x14ac:dyDescent="0.25">
      <c r="A11" s="2">
        <v>36</v>
      </c>
      <c r="B11" s="3" t="s">
        <v>40</v>
      </c>
      <c r="C11" s="28" t="e">
        <f>100*#REF!/#REF!</f>
        <v>#REF!</v>
      </c>
      <c r="D11" s="35">
        <v>1</v>
      </c>
      <c r="E11" s="25" t="e">
        <f>100*#REF!/#REF!</f>
        <v>#REF!</v>
      </c>
      <c r="F11" s="35">
        <v>1</v>
      </c>
      <c r="G11" s="7" t="e">
        <f>100*#REF!/#REF!</f>
        <v>#REF!</v>
      </c>
      <c r="H11" s="38">
        <v>2</v>
      </c>
      <c r="I11" s="14">
        <v>0</v>
      </c>
      <c r="J11" s="35">
        <v>2</v>
      </c>
      <c r="K11" s="7" t="e">
        <f>#REF!</f>
        <v>#REF!</v>
      </c>
      <c r="L11" s="35">
        <v>2</v>
      </c>
      <c r="M11" s="4" t="s">
        <v>54</v>
      </c>
      <c r="N11" s="38">
        <v>2</v>
      </c>
      <c r="O11" s="25" t="e">
        <f>100*#REF!/#REF!</f>
        <v>#REF!</v>
      </c>
      <c r="P11" s="38">
        <v>2</v>
      </c>
      <c r="Q11" s="14">
        <f t="shared" si="0"/>
        <v>12</v>
      </c>
      <c r="R11" s="1">
        <v>88</v>
      </c>
    </row>
    <row r="12" spans="1:18" ht="31.5" x14ac:dyDescent="0.25">
      <c r="A12" s="2">
        <v>6</v>
      </c>
      <c r="B12" s="3" t="s">
        <v>11</v>
      </c>
      <c r="C12" s="28" t="e">
        <f>100*#REF!/#REF!</f>
        <v>#REF!</v>
      </c>
      <c r="D12" s="35">
        <v>1</v>
      </c>
      <c r="E12" s="25" t="e">
        <f>100*#REF!/#REF!</f>
        <v>#REF!</v>
      </c>
      <c r="F12" s="35">
        <v>1</v>
      </c>
      <c r="G12" s="7" t="e">
        <f>100*#REF!/#REF!</f>
        <v>#REF!</v>
      </c>
      <c r="H12" s="38">
        <v>2</v>
      </c>
      <c r="I12" s="14">
        <v>0</v>
      </c>
      <c r="J12" s="35">
        <v>2</v>
      </c>
      <c r="K12" s="7" t="e">
        <f>#REF!</f>
        <v>#REF!</v>
      </c>
      <c r="L12" s="35">
        <v>2</v>
      </c>
      <c r="M12" s="4" t="s">
        <v>54</v>
      </c>
      <c r="N12" s="38">
        <v>2</v>
      </c>
      <c r="O12" s="25" t="e">
        <f>100*#REF!/#REF!</f>
        <v>#REF!</v>
      </c>
      <c r="P12" s="38">
        <v>1</v>
      </c>
      <c r="Q12" s="14">
        <f t="shared" si="0"/>
        <v>11</v>
      </c>
      <c r="R12" s="1">
        <v>1</v>
      </c>
    </row>
    <row r="13" spans="1:18" ht="31.5" x14ac:dyDescent="0.25">
      <c r="A13" s="2">
        <v>24</v>
      </c>
      <c r="B13" s="3" t="s">
        <v>28</v>
      </c>
      <c r="C13" s="28" t="e">
        <f>100*#REF!/#REF!</f>
        <v>#REF!</v>
      </c>
      <c r="D13" s="35">
        <v>1</v>
      </c>
      <c r="E13" s="25" t="e">
        <f>100*#REF!/#REF!</f>
        <v>#REF!</v>
      </c>
      <c r="F13" s="35">
        <v>0</v>
      </c>
      <c r="G13" s="7" t="e">
        <f>100*#REF!/#REF!</f>
        <v>#REF!</v>
      </c>
      <c r="H13" s="38">
        <v>2</v>
      </c>
      <c r="I13" s="14">
        <v>0</v>
      </c>
      <c r="J13" s="35">
        <v>2</v>
      </c>
      <c r="K13" s="7" t="e">
        <f>#REF!</f>
        <v>#REF!</v>
      </c>
      <c r="L13" s="35">
        <v>2</v>
      </c>
      <c r="M13" s="4" t="s">
        <v>54</v>
      </c>
      <c r="N13" s="38">
        <v>2</v>
      </c>
      <c r="O13" s="25" t="e">
        <f>100*#REF!/#REF!</f>
        <v>#REF!</v>
      </c>
      <c r="P13" s="38">
        <v>2</v>
      </c>
      <c r="Q13" s="14">
        <f t="shared" si="0"/>
        <v>11</v>
      </c>
      <c r="R13" s="1">
        <v>53</v>
      </c>
    </row>
    <row r="14" spans="1:18" x14ac:dyDescent="0.25">
      <c r="A14" s="2">
        <v>14</v>
      </c>
      <c r="B14" s="3" t="s">
        <v>18</v>
      </c>
      <c r="C14" s="28" t="e">
        <f>100*#REF!/#REF!</f>
        <v>#REF!</v>
      </c>
      <c r="D14" s="35">
        <v>2</v>
      </c>
      <c r="E14" s="25" t="e">
        <f>100*#REF!/#REF!</f>
        <v>#REF!</v>
      </c>
      <c r="F14" s="35">
        <v>2</v>
      </c>
      <c r="G14" s="7" t="e">
        <f>100*#REF!/#REF!</f>
        <v>#REF!</v>
      </c>
      <c r="H14" s="38">
        <v>1</v>
      </c>
      <c r="I14" s="14">
        <v>0</v>
      </c>
      <c r="J14" s="35">
        <v>2</v>
      </c>
      <c r="K14" s="7" t="e">
        <f>#REF!</f>
        <v>#REF!</v>
      </c>
      <c r="L14" s="35">
        <v>2</v>
      </c>
      <c r="M14" s="4" t="s">
        <v>54</v>
      </c>
      <c r="N14" s="38">
        <v>2</v>
      </c>
      <c r="O14" s="25" t="e">
        <f>100*#REF!/#REF!</f>
        <v>#REF!</v>
      </c>
      <c r="P14" s="38">
        <v>2</v>
      </c>
      <c r="Q14" s="14">
        <f t="shared" si="0"/>
        <v>13</v>
      </c>
      <c r="R14" s="1">
        <v>1</v>
      </c>
    </row>
    <row r="15" spans="1:18" x14ac:dyDescent="0.25">
      <c r="A15" s="2">
        <v>10</v>
      </c>
      <c r="B15" s="3" t="s">
        <v>49</v>
      </c>
      <c r="C15" s="28" t="e">
        <f>100*#REF!/#REF!</f>
        <v>#REF!</v>
      </c>
      <c r="D15" s="35">
        <v>1</v>
      </c>
      <c r="E15" s="25" t="e">
        <f>100*#REF!/#REF!</f>
        <v>#REF!</v>
      </c>
      <c r="F15" s="35">
        <v>2</v>
      </c>
      <c r="G15" s="7" t="e">
        <f>100*#REF!/#REF!</f>
        <v>#REF!</v>
      </c>
      <c r="H15" s="38">
        <v>1</v>
      </c>
      <c r="I15" s="14">
        <v>0</v>
      </c>
      <c r="J15" s="35">
        <v>2</v>
      </c>
      <c r="K15" s="7" t="e">
        <f>#REF!</f>
        <v>#REF!</v>
      </c>
      <c r="L15" s="35">
        <v>2</v>
      </c>
      <c r="M15" s="4" t="s">
        <v>54</v>
      </c>
      <c r="N15" s="38">
        <v>2</v>
      </c>
      <c r="O15" s="25" t="e">
        <f>100*#REF!/#REF!</f>
        <v>#REF!</v>
      </c>
      <c r="P15" s="38">
        <v>2</v>
      </c>
      <c r="Q15" s="14">
        <f t="shared" si="0"/>
        <v>12</v>
      </c>
      <c r="R15" s="1">
        <v>1</v>
      </c>
    </row>
    <row r="16" spans="1:18" ht="31.5" x14ac:dyDescent="0.25">
      <c r="A16" s="2">
        <v>8</v>
      </c>
      <c r="B16" s="3" t="s">
        <v>13</v>
      </c>
      <c r="C16" s="28" t="e">
        <f>100*#REF!/#REF!</f>
        <v>#REF!</v>
      </c>
      <c r="D16" s="35">
        <v>1</v>
      </c>
      <c r="E16" s="25" t="e">
        <f>100*#REF!/#REF!</f>
        <v>#REF!</v>
      </c>
      <c r="F16" s="35">
        <v>1</v>
      </c>
      <c r="G16" s="7" t="e">
        <f>100*#REF!/#REF!</f>
        <v>#REF!</v>
      </c>
      <c r="H16" s="38">
        <v>1</v>
      </c>
      <c r="I16" s="14">
        <v>0</v>
      </c>
      <c r="J16" s="35">
        <v>2</v>
      </c>
      <c r="K16" s="7" t="e">
        <f>#REF!</f>
        <v>#REF!</v>
      </c>
      <c r="L16" s="35">
        <v>2</v>
      </c>
      <c r="M16" s="4" t="s">
        <v>54</v>
      </c>
      <c r="N16" s="38">
        <v>2</v>
      </c>
      <c r="O16" s="25" t="e">
        <f>100*#REF!/#REF!</f>
        <v>#REF!</v>
      </c>
      <c r="P16" s="38">
        <v>2</v>
      </c>
      <c r="Q16" s="14">
        <f t="shared" si="0"/>
        <v>11</v>
      </c>
      <c r="R16" s="1">
        <v>11</v>
      </c>
    </row>
    <row r="17" spans="1:18" x14ac:dyDescent="0.25">
      <c r="A17" s="2">
        <v>9</v>
      </c>
      <c r="B17" s="3" t="s">
        <v>14</v>
      </c>
      <c r="C17" s="28" t="e">
        <f>100*#REF!/#REF!</f>
        <v>#REF!</v>
      </c>
      <c r="D17" s="35">
        <v>1</v>
      </c>
      <c r="E17" s="25" t="e">
        <f>100*#REF!/#REF!</f>
        <v>#REF!</v>
      </c>
      <c r="F17" s="35">
        <v>2</v>
      </c>
      <c r="G17" s="7" t="e">
        <f>100*#REF!/#REF!</f>
        <v>#REF!</v>
      </c>
      <c r="H17" s="38">
        <v>0</v>
      </c>
      <c r="I17" s="14">
        <v>0</v>
      </c>
      <c r="J17" s="35">
        <v>2</v>
      </c>
      <c r="K17" s="7" t="e">
        <f>#REF!</f>
        <v>#REF!</v>
      </c>
      <c r="L17" s="35">
        <v>2</v>
      </c>
      <c r="M17" s="4" t="s">
        <v>54</v>
      </c>
      <c r="N17" s="38">
        <v>2</v>
      </c>
      <c r="O17" s="25" t="e">
        <f>100*#REF!/#REF!</f>
        <v>#REF!</v>
      </c>
      <c r="P17" s="38">
        <v>2</v>
      </c>
      <c r="Q17" s="14">
        <f t="shared" si="0"/>
        <v>11</v>
      </c>
      <c r="R17" s="1">
        <v>13</v>
      </c>
    </row>
    <row r="18" spans="1:18" x14ac:dyDescent="0.25">
      <c r="A18" s="2">
        <v>1</v>
      </c>
      <c r="B18" s="3" t="s">
        <v>6</v>
      </c>
      <c r="C18" s="28" t="e">
        <f>100*#REF!/#REF!</f>
        <v>#REF!</v>
      </c>
      <c r="D18" s="35">
        <v>1</v>
      </c>
      <c r="E18" s="25" t="e">
        <f>100*#REF!/#REF!</f>
        <v>#REF!</v>
      </c>
      <c r="F18" s="35">
        <v>1</v>
      </c>
      <c r="G18" s="7" t="e">
        <f>100*#REF!/#REF!</f>
        <v>#REF!</v>
      </c>
      <c r="H18" s="38">
        <v>0</v>
      </c>
      <c r="I18" s="14">
        <v>0</v>
      </c>
      <c r="J18" s="35">
        <v>2</v>
      </c>
      <c r="K18" s="7" t="e">
        <f>#REF!</f>
        <v>#REF!</v>
      </c>
      <c r="L18" s="35">
        <v>2</v>
      </c>
      <c r="M18" s="4" t="s">
        <v>54</v>
      </c>
      <c r="N18" s="38">
        <v>2</v>
      </c>
      <c r="O18" s="25" t="e">
        <f>100*#REF!/#REF!</f>
        <v>#REF!</v>
      </c>
      <c r="P18" s="38">
        <v>2</v>
      </c>
      <c r="Q18" s="14">
        <f t="shared" si="0"/>
        <v>10</v>
      </c>
      <c r="R18" s="1">
        <v>3</v>
      </c>
    </row>
    <row r="19" spans="1:18" x14ac:dyDescent="0.25">
      <c r="A19" s="2">
        <v>16</v>
      </c>
      <c r="B19" s="3" t="s">
        <v>20</v>
      </c>
      <c r="C19" s="28" t="e">
        <f>100*#REF!/#REF!</f>
        <v>#REF!</v>
      </c>
      <c r="D19" s="35">
        <v>1</v>
      </c>
      <c r="E19" s="25" t="e">
        <f>100*#REF!/#REF!</f>
        <v>#REF!</v>
      </c>
      <c r="F19" s="35">
        <v>2</v>
      </c>
      <c r="G19" s="7" t="e">
        <f>100*#REF!/#REF!</f>
        <v>#REF!</v>
      </c>
      <c r="H19" s="38">
        <v>0</v>
      </c>
      <c r="I19" s="14">
        <v>0</v>
      </c>
      <c r="J19" s="35">
        <v>2</v>
      </c>
      <c r="K19" s="7" t="e">
        <f>#REF!</f>
        <v>#REF!</v>
      </c>
      <c r="L19" s="35">
        <v>1</v>
      </c>
      <c r="M19" s="4" t="s">
        <v>54</v>
      </c>
      <c r="N19" s="38">
        <v>2</v>
      </c>
      <c r="O19" s="25" t="e">
        <f>100*#REF!/#REF!</f>
        <v>#REF!</v>
      </c>
      <c r="P19" s="38">
        <v>2</v>
      </c>
      <c r="Q19" s="14">
        <f t="shared" si="0"/>
        <v>10</v>
      </c>
      <c r="R19" s="1">
        <v>3</v>
      </c>
    </row>
    <row r="20" spans="1:18" x14ac:dyDescent="0.25">
      <c r="A20" s="15">
        <v>13</v>
      </c>
      <c r="B20" s="44" t="s">
        <v>17</v>
      </c>
      <c r="C20" s="28" t="e">
        <f>100*#REF!/#REF!</f>
        <v>#REF!</v>
      </c>
      <c r="D20" s="35">
        <v>1</v>
      </c>
      <c r="E20" s="25" t="e">
        <f>100*#REF!/#REF!</f>
        <v>#REF!</v>
      </c>
      <c r="F20" s="35">
        <v>1</v>
      </c>
      <c r="G20" s="7" t="e">
        <f>100*#REF!/#REF!</f>
        <v>#REF!</v>
      </c>
      <c r="H20" s="38">
        <v>0</v>
      </c>
      <c r="I20" s="16">
        <v>0</v>
      </c>
      <c r="J20" s="35">
        <v>2</v>
      </c>
      <c r="K20" s="7" t="e">
        <f>#REF!</f>
        <v>#REF!</v>
      </c>
      <c r="L20" s="35">
        <v>2</v>
      </c>
      <c r="M20" s="4" t="s">
        <v>54</v>
      </c>
      <c r="N20" s="38">
        <v>2</v>
      </c>
      <c r="O20" s="25" t="e">
        <f>100*#REF!/#REF!</f>
        <v>#REF!</v>
      </c>
      <c r="P20" s="38">
        <v>2</v>
      </c>
      <c r="Q20" s="14">
        <f t="shared" si="0"/>
        <v>10</v>
      </c>
      <c r="R20" s="1">
        <v>6</v>
      </c>
    </row>
    <row r="21" spans="1:18" s="18" customFormat="1" ht="31.5" x14ac:dyDescent="0.25">
      <c r="A21" s="2">
        <v>11</v>
      </c>
      <c r="B21" s="3" t="s">
        <v>15</v>
      </c>
      <c r="C21" s="28" t="e">
        <f>100*#REF!/#REF!</f>
        <v>#REF!</v>
      </c>
      <c r="D21" s="35">
        <v>0</v>
      </c>
      <c r="E21" s="25" t="e">
        <f>100*#REF!/#REF!</f>
        <v>#REF!</v>
      </c>
      <c r="F21" s="35">
        <v>1</v>
      </c>
      <c r="G21" s="7" t="e">
        <f>100*#REF!/#REF!</f>
        <v>#REF!</v>
      </c>
      <c r="H21" s="38">
        <v>0</v>
      </c>
      <c r="I21" s="14">
        <v>0</v>
      </c>
      <c r="J21" s="35">
        <v>2</v>
      </c>
      <c r="K21" s="7" t="e">
        <f>#REF!</f>
        <v>#REF!</v>
      </c>
      <c r="L21" s="35">
        <v>0</v>
      </c>
      <c r="M21" s="4" t="s">
        <v>54</v>
      </c>
      <c r="N21" s="38">
        <v>2</v>
      </c>
      <c r="O21" s="25" t="e">
        <f>100*#REF!/#REF!</f>
        <v>#REF!</v>
      </c>
      <c r="P21" s="38">
        <v>2</v>
      </c>
      <c r="Q21" s="14">
        <f t="shared" si="0"/>
        <v>7</v>
      </c>
      <c r="R21" s="1">
        <v>39</v>
      </c>
    </row>
    <row r="22" spans="1:18" ht="15.6" hidden="1" x14ac:dyDescent="0.3">
      <c r="K22" s="22">
        <v>33702.686999999998</v>
      </c>
    </row>
    <row r="23" spans="1:18" ht="15.6" hidden="1" x14ac:dyDescent="0.3"/>
  </sheetData>
  <autoFilter ref="A2:R23">
    <filterColumn colId="17">
      <filters>
        <filter val="1"/>
        <filter val="11"/>
        <filter val="13"/>
        <filter val="20"/>
        <filter val="3"/>
        <filter val="30"/>
        <filter val="32"/>
        <filter val="33"/>
        <filter val="39"/>
        <filter val="50"/>
        <filter val="53"/>
        <filter val="56"/>
        <filter val="6"/>
        <filter val="64"/>
        <filter val="88"/>
      </filters>
    </filterColumn>
    <sortState ref="A3:R21">
      <sortCondition descending="1" ref="H2:H23"/>
    </sortState>
  </autoFilter>
  <mergeCells count="1">
    <mergeCell ref="C1:D1"/>
  </mergeCells>
  <pageMargins left="0.35433070866141736" right="0.19685039370078741" top="0.19685039370078741" bottom="0.19685039370078741" header="0.31496062992125984" footer="0.31496062992125984"/>
  <pageSetup paperSize="9" scale="65" orientation="landscape" horizontalDpi="180" verticalDpi="18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R26"/>
  <sheetViews>
    <sheetView view="pageBreakPreview" zoomScaleNormal="90" zoomScaleSheetLayoutView="10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H23" sqref="H23"/>
    </sheetView>
  </sheetViews>
  <sheetFormatPr defaultColWidth="19.140625" defaultRowHeight="15.75" x14ac:dyDescent="0.25"/>
  <cols>
    <col min="1" max="1" width="5.140625" style="8" customWidth="1"/>
    <col min="2" max="2" width="36.85546875" style="9" customWidth="1"/>
    <col min="3" max="3" width="11.42578125" style="10" customWidth="1"/>
    <col min="4" max="4" width="7.85546875" style="37" customWidth="1"/>
    <col min="5" max="5" width="13.42578125" style="27" customWidth="1"/>
    <col min="6" max="6" width="5.5703125" style="37" customWidth="1"/>
    <col min="7" max="7" width="13.85546875" style="22" customWidth="1"/>
    <col min="8" max="8" width="5.5703125" style="41" customWidth="1"/>
    <col min="9" max="9" width="12.42578125" style="9" customWidth="1"/>
    <col min="10" max="10" width="5.5703125" style="37" customWidth="1"/>
    <col min="11" max="11" width="13.5703125" style="22" customWidth="1"/>
    <col min="12" max="12" width="5.5703125" style="37" customWidth="1"/>
    <col min="13" max="13" width="12.5703125" style="9" customWidth="1"/>
    <col min="14" max="14" width="5.5703125" style="41" customWidth="1"/>
    <col min="15" max="15" width="13.85546875" style="27" customWidth="1"/>
    <col min="16" max="16" width="5.5703125" style="41" customWidth="1"/>
    <col min="17" max="17" width="13.85546875" style="9" customWidth="1"/>
    <col min="18" max="18" width="11.85546875" style="9" customWidth="1"/>
    <col min="19" max="16384" width="19.140625" style="9"/>
  </cols>
  <sheetData>
    <row r="1" spans="1:18" ht="20.25" customHeight="1" x14ac:dyDescent="0.25">
      <c r="B1" s="9" t="s">
        <v>52</v>
      </c>
      <c r="C1" s="129"/>
      <c r="D1" s="129"/>
      <c r="E1" s="23">
        <v>2</v>
      </c>
      <c r="G1" s="19">
        <v>4</v>
      </c>
      <c r="H1" s="37"/>
      <c r="I1" s="10">
        <v>5</v>
      </c>
      <c r="K1" s="19">
        <v>6</v>
      </c>
      <c r="M1" s="10">
        <v>7</v>
      </c>
      <c r="N1" s="37"/>
      <c r="O1" s="23">
        <v>8</v>
      </c>
      <c r="P1" s="37"/>
    </row>
    <row r="2" spans="1:18" s="13" customFormat="1" ht="106.5" customHeight="1" x14ac:dyDescent="0.25">
      <c r="A2" s="5" t="s">
        <v>45</v>
      </c>
      <c r="B2" s="11" t="s">
        <v>0</v>
      </c>
      <c r="C2" s="11" t="s">
        <v>56</v>
      </c>
      <c r="D2" s="33" t="s">
        <v>55</v>
      </c>
      <c r="E2" s="24" t="s">
        <v>4</v>
      </c>
      <c r="F2" s="33" t="s">
        <v>55</v>
      </c>
      <c r="G2" s="20" t="s">
        <v>5</v>
      </c>
      <c r="H2" s="33" t="s">
        <v>55</v>
      </c>
      <c r="I2" s="11" t="s">
        <v>1</v>
      </c>
      <c r="J2" s="33" t="s">
        <v>55</v>
      </c>
      <c r="K2" s="20" t="s">
        <v>2</v>
      </c>
      <c r="L2" s="33" t="s">
        <v>55</v>
      </c>
      <c r="M2" s="11" t="s">
        <v>3</v>
      </c>
      <c r="N2" s="33" t="s">
        <v>55</v>
      </c>
      <c r="O2" s="24" t="s">
        <v>53</v>
      </c>
      <c r="P2" s="33" t="s">
        <v>55</v>
      </c>
      <c r="Q2" s="12" t="s">
        <v>50</v>
      </c>
      <c r="R2" s="11" t="s">
        <v>51</v>
      </c>
    </row>
    <row r="3" spans="1:18" x14ac:dyDescent="0.25">
      <c r="A3" s="2">
        <v>5</v>
      </c>
      <c r="B3" s="3" t="s">
        <v>10</v>
      </c>
      <c r="C3" s="28" t="e">
        <f>100*#REF!/#REF!</f>
        <v>#REF!</v>
      </c>
      <c r="D3" s="35">
        <v>2</v>
      </c>
      <c r="E3" s="25" t="e">
        <f>100*#REF!/#REF!</f>
        <v>#REF!</v>
      </c>
      <c r="F3" s="35">
        <v>2</v>
      </c>
      <c r="G3" s="7" t="e">
        <f>100*#REF!/#REF!</f>
        <v>#REF!</v>
      </c>
      <c r="H3" s="39">
        <v>2</v>
      </c>
      <c r="I3" s="29">
        <v>0</v>
      </c>
      <c r="J3" s="42">
        <v>2</v>
      </c>
      <c r="K3" s="7" t="e">
        <f>#REF!</f>
        <v>#REF!</v>
      </c>
      <c r="L3" s="42">
        <v>2</v>
      </c>
      <c r="M3" s="30" t="s">
        <v>48</v>
      </c>
      <c r="N3" s="39">
        <v>0</v>
      </c>
      <c r="O3" s="25" t="e">
        <f>100*#REF!/#REF!</f>
        <v>#REF!</v>
      </c>
      <c r="P3" s="39">
        <v>2</v>
      </c>
      <c r="Q3" s="14">
        <f t="shared" ref="Q3:Q23" si="0">D3+F3+H3+J3+L3+N3+P3</f>
        <v>12</v>
      </c>
      <c r="R3" s="31">
        <v>0</v>
      </c>
    </row>
    <row r="4" spans="1:18" ht="47.25" x14ac:dyDescent="0.25">
      <c r="A4" s="2">
        <v>20</v>
      </c>
      <c r="B4" s="3" t="s">
        <v>24</v>
      </c>
      <c r="C4" s="28" t="e">
        <f>100*#REF!/#REF!</f>
        <v>#REF!</v>
      </c>
      <c r="D4" s="35">
        <v>2</v>
      </c>
      <c r="E4" s="25" t="e">
        <f>100*#REF!/#REF!</f>
        <v>#REF!</v>
      </c>
      <c r="F4" s="35">
        <v>2</v>
      </c>
      <c r="G4" s="7" t="e">
        <f>100*#REF!/#REF!</f>
        <v>#REF!</v>
      </c>
      <c r="H4" s="39">
        <v>2</v>
      </c>
      <c r="I4" s="29">
        <v>0</v>
      </c>
      <c r="J4" s="42">
        <v>2</v>
      </c>
      <c r="K4" s="7" t="e">
        <f>#REF!</f>
        <v>#REF!</v>
      </c>
      <c r="L4" s="42">
        <v>2</v>
      </c>
      <c r="M4" s="30" t="s">
        <v>48</v>
      </c>
      <c r="N4" s="39">
        <v>0</v>
      </c>
      <c r="O4" s="25" t="e">
        <f>100*#REF!/#REF!</f>
        <v>#REF!</v>
      </c>
      <c r="P4" s="38">
        <v>2</v>
      </c>
      <c r="Q4" s="14">
        <f t="shared" si="0"/>
        <v>12</v>
      </c>
      <c r="R4" s="31">
        <v>0</v>
      </c>
    </row>
    <row r="5" spans="1:18" ht="47.25" x14ac:dyDescent="0.25">
      <c r="A5" s="2">
        <v>23</v>
      </c>
      <c r="B5" s="3" t="s">
        <v>27</v>
      </c>
      <c r="C5" s="28" t="e">
        <f>100*#REF!/#REF!</f>
        <v>#REF!</v>
      </c>
      <c r="D5" s="35">
        <v>2</v>
      </c>
      <c r="E5" s="25" t="e">
        <f>100*#REF!/#REF!</f>
        <v>#REF!</v>
      </c>
      <c r="F5" s="35">
        <v>2</v>
      </c>
      <c r="G5" s="7" t="e">
        <f>100*#REF!/#REF!</f>
        <v>#REF!</v>
      </c>
      <c r="H5" s="38">
        <v>2</v>
      </c>
      <c r="I5" s="14">
        <v>0</v>
      </c>
      <c r="J5" s="35">
        <v>2</v>
      </c>
      <c r="K5" s="7" t="e">
        <f>#REF!</f>
        <v>#REF!</v>
      </c>
      <c r="L5" s="35">
        <v>2</v>
      </c>
      <c r="M5" s="4" t="s">
        <v>48</v>
      </c>
      <c r="N5" s="38">
        <v>0</v>
      </c>
      <c r="O5" s="25" t="e">
        <f>100*#REF!/#REF!</f>
        <v>#REF!</v>
      </c>
      <c r="P5" s="38">
        <v>2</v>
      </c>
      <c r="Q5" s="14">
        <f t="shared" si="0"/>
        <v>12</v>
      </c>
      <c r="R5" s="1">
        <v>0</v>
      </c>
    </row>
    <row r="6" spans="1:18" s="32" customFormat="1" ht="47.25" x14ac:dyDescent="0.25">
      <c r="A6" s="2">
        <v>26</v>
      </c>
      <c r="B6" s="3" t="s">
        <v>30</v>
      </c>
      <c r="C6" s="28" t="e">
        <f>100*#REF!/#REF!</f>
        <v>#REF!</v>
      </c>
      <c r="D6" s="35">
        <v>2</v>
      </c>
      <c r="E6" s="25" t="e">
        <f>100*#REF!/#REF!</f>
        <v>#REF!</v>
      </c>
      <c r="F6" s="35">
        <v>2</v>
      </c>
      <c r="G6" s="7" t="e">
        <f>100*#REF!/#REF!</f>
        <v>#REF!</v>
      </c>
      <c r="H6" s="38">
        <v>2</v>
      </c>
      <c r="I6" s="14">
        <v>0</v>
      </c>
      <c r="J6" s="35">
        <v>2</v>
      </c>
      <c r="K6" s="7" t="e">
        <f>#REF!</f>
        <v>#REF!</v>
      </c>
      <c r="L6" s="35">
        <v>2</v>
      </c>
      <c r="M6" s="4" t="s">
        <v>48</v>
      </c>
      <c r="N6" s="38">
        <v>0</v>
      </c>
      <c r="O6" s="25" t="e">
        <f>100*#REF!/#REF!</f>
        <v>#REF!</v>
      </c>
      <c r="P6" s="38">
        <v>2</v>
      </c>
      <c r="Q6" s="14">
        <f t="shared" si="0"/>
        <v>12</v>
      </c>
      <c r="R6" s="1">
        <v>0</v>
      </c>
    </row>
    <row r="7" spans="1:18" x14ac:dyDescent="0.25">
      <c r="A7" s="2">
        <v>34</v>
      </c>
      <c r="B7" s="3" t="s">
        <v>38</v>
      </c>
      <c r="C7" s="28" t="e">
        <f>100*#REF!/#REF!</f>
        <v>#REF!</v>
      </c>
      <c r="D7" s="35">
        <v>2</v>
      </c>
      <c r="E7" s="25" t="e">
        <f>100*#REF!/#REF!</f>
        <v>#REF!</v>
      </c>
      <c r="F7" s="35">
        <v>2</v>
      </c>
      <c r="G7" s="7" t="e">
        <f>100*#REF!/#REF!</f>
        <v>#REF!</v>
      </c>
      <c r="H7" s="38">
        <v>2</v>
      </c>
      <c r="I7" s="14">
        <v>0</v>
      </c>
      <c r="J7" s="35">
        <v>2</v>
      </c>
      <c r="K7" s="7" t="e">
        <f>#REF!</f>
        <v>#REF!</v>
      </c>
      <c r="L7" s="35">
        <v>2</v>
      </c>
      <c r="M7" s="4" t="s">
        <v>48</v>
      </c>
      <c r="N7" s="38">
        <v>0</v>
      </c>
      <c r="O7" s="25" t="e">
        <f>100*#REF!/#REF!</f>
        <v>#REF!</v>
      </c>
      <c r="P7" s="38">
        <v>2</v>
      </c>
      <c r="Q7" s="14">
        <f t="shared" si="0"/>
        <v>12</v>
      </c>
      <c r="R7" s="1">
        <v>0</v>
      </c>
    </row>
    <row r="8" spans="1:18" ht="47.25" x14ac:dyDescent="0.25">
      <c r="A8" s="2">
        <v>35</v>
      </c>
      <c r="B8" s="3" t="s">
        <v>39</v>
      </c>
      <c r="C8" s="28" t="e">
        <f>100*#REF!/#REF!</f>
        <v>#REF!</v>
      </c>
      <c r="D8" s="35">
        <v>2</v>
      </c>
      <c r="E8" s="25" t="e">
        <f>100*#REF!/#REF!</f>
        <v>#REF!</v>
      </c>
      <c r="F8" s="35">
        <v>2</v>
      </c>
      <c r="G8" s="7" t="e">
        <f>100*#REF!/#REF!</f>
        <v>#REF!</v>
      </c>
      <c r="H8" s="38">
        <v>2</v>
      </c>
      <c r="I8" s="14">
        <v>0</v>
      </c>
      <c r="J8" s="35">
        <v>2</v>
      </c>
      <c r="K8" s="7" t="e">
        <f>#REF!</f>
        <v>#REF!</v>
      </c>
      <c r="L8" s="35">
        <v>2</v>
      </c>
      <c r="M8" s="4" t="s">
        <v>48</v>
      </c>
      <c r="N8" s="38">
        <v>0</v>
      </c>
      <c r="O8" s="25" t="e">
        <f>100*#REF!/#REF!</f>
        <v>#REF!</v>
      </c>
      <c r="P8" s="38">
        <v>2</v>
      </c>
      <c r="Q8" s="14">
        <f t="shared" si="0"/>
        <v>12</v>
      </c>
      <c r="R8" s="1">
        <v>0</v>
      </c>
    </row>
    <row r="9" spans="1:18" ht="31.5" x14ac:dyDescent="0.25">
      <c r="A9" s="2">
        <v>37</v>
      </c>
      <c r="B9" s="3" t="s">
        <v>41</v>
      </c>
      <c r="C9" s="28" t="e">
        <f>100*#REF!/#REF!</f>
        <v>#REF!</v>
      </c>
      <c r="D9" s="35">
        <v>2</v>
      </c>
      <c r="E9" s="25" t="e">
        <f>100*#REF!/#REF!</f>
        <v>#REF!</v>
      </c>
      <c r="F9" s="35">
        <v>2</v>
      </c>
      <c r="G9" s="7" t="e">
        <f>100*#REF!/#REF!</f>
        <v>#REF!</v>
      </c>
      <c r="H9" s="38">
        <v>2</v>
      </c>
      <c r="I9" s="14">
        <v>0</v>
      </c>
      <c r="J9" s="35">
        <v>2</v>
      </c>
      <c r="K9" s="7" t="e">
        <f>#REF!</f>
        <v>#REF!</v>
      </c>
      <c r="L9" s="35">
        <v>2</v>
      </c>
      <c r="M9" s="4" t="s">
        <v>48</v>
      </c>
      <c r="N9" s="38">
        <v>0</v>
      </c>
      <c r="O9" s="25" t="e">
        <f>100*#REF!/#REF!</f>
        <v>#REF!</v>
      </c>
      <c r="P9" s="38">
        <v>2</v>
      </c>
      <c r="Q9" s="14">
        <f t="shared" si="0"/>
        <v>12</v>
      </c>
      <c r="R9" s="1">
        <v>0</v>
      </c>
    </row>
    <row r="10" spans="1:18" x14ac:dyDescent="0.25">
      <c r="A10" s="2">
        <v>3</v>
      </c>
      <c r="B10" s="3" t="s">
        <v>8</v>
      </c>
      <c r="C10" s="28" t="e">
        <f>100*#REF!/#REF!</f>
        <v>#REF!</v>
      </c>
      <c r="D10" s="35">
        <v>1</v>
      </c>
      <c r="E10" s="25" t="e">
        <f>100*#REF!/#REF!</f>
        <v>#REF!</v>
      </c>
      <c r="F10" s="35">
        <v>2</v>
      </c>
      <c r="G10" s="7"/>
      <c r="H10" s="38">
        <v>2</v>
      </c>
      <c r="I10" s="14">
        <v>0</v>
      </c>
      <c r="J10" s="35">
        <v>2</v>
      </c>
      <c r="K10" s="7" t="e">
        <f>#REF!</f>
        <v>#REF!</v>
      </c>
      <c r="L10" s="35">
        <v>2</v>
      </c>
      <c r="M10" s="4" t="s">
        <v>48</v>
      </c>
      <c r="N10" s="38">
        <v>0</v>
      </c>
      <c r="O10" s="25" t="e">
        <f>100*#REF!/#REF!</f>
        <v>#REF!</v>
      </c>
      <c r="P10" s="38">
        <v>2</v>
      </c>
      <c r="Q10" s="14">
        <f t="shared" si="0"/>
        <v>11</v>
      </c>
      <c r="R10" s="1">
        <v>0</v>
      </c>
    </row>
    <row r="11" spans="1:18" ht="31.5" x14ac:dyDescent="0.25">
      <c r="A11" s="2">
        <v>22</v>
      </c>
      <c r="B11" s="3" t="s">
        <v>26</v>
      </c>
      <c r="C11" s="28" t="e">
        <f>100*#REF!/#REF!</f>
        <v>#REF!</v>
      </c>
      <c r="D11" s="35">
        <v>1</v>
      </c>
      <c r="E11" s="25" t="e">
        <f>100*#REF!/#REF!</f>
        <v>#REF!</v>
      </c>
      <c r="F11" s="35">
        <v>2</v>
      </c>
      <c r="G11" s="7" t="e">
        <f>100*#REF!/#REF!</f>
        <v>#REF!</v>
      </c>
      <c r="H11" s="38">
        <v>2</v>
      </c>
      <c r="I11" s="14">
        <v>0</v>
      </c>
      <c r="J11" s="35">
        <v>2</v>
      </c>
      <c r="K11" s="7" t="e">
        <f>#REF!</f>
        <v>#REF!</v>
      </c>
      <c r="L11" s="35">
        <v>2</v>
      </c>
      <c r="M11" s="4" t="s">
        <v>48</v>
      </c>
      <c r="N11" s="38">
        <v>0</v>
      </c>
      <c r="O11" s="25" t="e">
        <f>100*#REF!/#REF!</f>
        <v>#REF!</v>
      </c>
      <c r="P11" s="38">
        <v>2</v>
      </c>
      <c r="Q11" s="14">
        <f t="shared" si="0"/>
        <v>11</v>
      </c>
      <c r="R11" s="1">
        <v>0</v>
      </c>
    </row>
    <row r="12" spans="1:18" ht="31.5" x14ac:dyDescent="0.25">
      <c r="A12" s="2">
        <v>25</v>
      </c>
      <c r="B12" s="3" t="s">
        <v>29</v>
      </c>
      <c r="C12" s="28" t="e">
        <f>100*#REF!/#REF!</f>
        <v>#REF!</v>
      </c>
      <c r="D12" s="35">
        <v>1</v>
      </c>
      <c r="E12" s="25" t="e">
        <f>100*#REF!/#REF!</f>
        <v>#REF!</v>
      </c>
      <c r="F12" s="35">
        <v>2</v>
      </c>
      <c r="G12" s="7" t="e">
        <f>100*#REF!/#REF!</f>
        <v>#REF!</v>
      </c>
      <c r="H12" s="38">
        <v>2</v>
      </c>
      <c r="I12" s="14">
        <v>0</v>
      </c>
      <c r="J12" s="35">
        <v>2</v>
      </c>
      <c r="K12" s="7" t="e">
        <f>#REF!</f>
        <v>#REF!</v>
      </c>
      <c r="L12" s="35">
        <v>2</v>
      </c>
      <c r="M12" s="4" t="s">
        <v>48</v>
      </c>
      <c r="N12" s="38">
        <v>0</v>
      </c>
      <c r="O12" s="25" t="e">
        <f>100*#REF!/#REF!</f>
        <v>#REF!</v>
      </c>
      <c r="P12" s="38">
        <v>2</v>
      </c>
      <c r="Q12" s="14">
        <f t="shared" si="0"/>
        <v>11</v>
      </c>
      <c r="R12" s="1">
        <v>0</v>
      </c>
    </row>
    <row r="13" spans="1:18" ht="47.25" x14ac:dyDescent="0.25">
      <c r="A13" s="2">
        <v>29</v>
      </c>
      <c r="B13" s="3" t="s">
        <v>33</v>
      </c>
      <c r="C13" s="28" t="e">
        <f>100*#REF!/#REF!</f>
        <v>#REF!</v>
      </c>
      <c r="D13" s="35">
        <v>1</v>
      </c>
      <c r="E13" s="25" t="e">
        <f>100*#REF!/#REF!</f>
        <v>#REF!</v>
      </c>
      <c r="F13" s="35">
        <v>2</v>
      </c>
      <c r="G13" s="7" t="e">
        <f>100*#REF!/#REF!</f>
        <v>#REF!</v>
      </c>
      <c r="H13" s="38">
        <v>2</v>
      </c>
      <c r="I13" s="14">
        <v>0</v>
      </c>
      <c r="J13" s="35">
        <v>2</v>
      </c>
      <c r="K13" s="7" t="e">
        <f>#REF!</f>
        <v>#REF!</v>
      </c>
      <c r="L13" s="35">
        <v>2</v>
      </c>
      <c r="M13" s="4" t="s">
        <v>48</v>
      </c>
      <c r="N13" s="38">
        <v>0</v>
      </c>
      <c r="O13" s="25" t="e">
        <f>100*#REF!/#REF!</f>
        <v>#REF!</v>
      </c>
      <c r="P13" s="38">
        <v>2</v>
      </c>
      <c r="Q13" s="14">
        <f t="shared" si="0"/>
        <v>11</v>
      </c>
      <c r="R13" s="1">
        <v>0</v>
      </c>
    </row>
    <row r="14" spans="1:18" ht="47.25" x14ac:dyDescent="0.25">
      <c r="A14" s="2">
        <v>32</v>
      </c>
      <c r="B14" s="3" t="s">
        <v>36</v>
      </c>
      <c r="C14" s="28" t="e">
        <f>100*#REF!/#REF!</f>
        <v>#REF!</v>
      </c>
      <c r="D14" s="35">
        <v>1</v>
      </c>
      <c r="E14" s="25" t="e">
        <f>100*#REF!/#REF!</f>
        <v>#REF!</v>
      </c>
      <c r="F14" s="35">
        <v>2</v>
      </c>
      <c r="G14" s="7" t="e">
        <f>100*#REF!/#REF!</f>
        <v>#REF!</v>
      </c>
      <c r="H14" s="38">
        <v>2</v>
      </c>
      <c r="I14" s="14">
        <v>0</v>
      </c>
      <c r="J14" s="35">
        <v>2</v>
      </c>
      <c r="K14" s="7" t="e">
        <f>#REF!</f>
        <v>#REF!</v>
      </c>
      <c r="L14" s="35">
        <v>2</v>
      </c>
      <c r="M14" s="4" t="s">
        <v>48</v>
      </c>
      <c r="N14" s="38">
        <v>0</v>
      </c>
      <c r="O14" s="25" t="e">
        <f>100*#REF!/#REF!</f>
        <v>#REF!</v>
      </c>
      <c r="P14" s="38">
        <v>2</v>
      </c>
      <c r="Q14" s="14">
        <f t="shared" si="0"/>
        <v>11</v>
      </c>
      <c r="R14" s="1">
        <v>0</v>
      </c>
    </row>
    <row r="15" spans="1:18" x14ac:dyDescent="0.25">
      <c r="A15" s="2">
        <v>2</v>
      </c>
      <c r="B15" s="3" t="s">
        <v>7</v>
      </c>
      <c r="C15" s="28" t="e">
        <f>100*#REF!/#REF!</f>
        <v>#REF!</v>
      </c>
      <c r="D15" s="35">
        <v>1</v>
      </c>
      <c r="E15" s="25" t="e">
        <f>100*#REF!/#REF!</f>
        <v>#REF!</v>
      </c>
      <c r="F15" s="35">
        <v>1</v>
      </c>
      <c r="G15" s="7"/>
      <c r="H15" s="38">
        <v>2</v>
      </c>
      <c r="I15" s="14">
        <v>0</v>
      </c>
      <c r="J15" s="35">
        <v>2</v>
      </c>
      <c r="K15" s="7" t="e">
        <f>#REF!</f>
        <v>#REF!</v>
      </c>
      <c r="L15" s="35">
        <v>2</v>
      </c>
      <c r="M15" s="4" t="s">
        <v>48</v>
      </c>
      <c r="N15" s="38">
        <v>0</v>
      </c>
      <c r="O15" s="25" t="e">
        <f>100*#REF!/#REF!</f>
        <v>#REF!</v>
      </c>
      <c r="P15" s="38">
        <v>2</v>
      </c>
      <c r="Q15" s="14">
        <f t="shared" si="0"/>
        <v>10</v>
      </c>
      <c r="R15" s="1">
        <v>0</v>
      </c>
    </row>
    <row r="16" spans="1:18" x14ac:dyDescent="0.25">
      <c r="A16" s="2">
        <v>4</v>
      </c>
      <c r="B16" s="3" t="s">
        <v>9</v>
      </c>
      <c r="C16" s="28" t="e">
        <f>100*#REF!/#REF!</f>
        <v>#REF!</v>
      </c>
      <c r="D16" s="35">
        <v>1</v>
      </c>
      <c r="E16" s="25" t="e">
        <f>100*#REF!/#REF!</f>
        <v>#REF!</v>
      </c>
      <c r="F16" s="35">
        <v>1</v>
      </c>
      <c r="G16" s="7"/>
      <c r="H16" s="38">
        <v>2</v>
      </c>
      <c r="I16" s="14">
        <v>0</v>
      </c>
      <c r="J16" s="35">
        <v>2</v>
      </c>
      <c r="K16" s="7" t="e">
        <f>#REF!</f>
        <v>#REF!</v>
      </c>
      <c r="L16" s="35">
        <v>2</v>
      </c>
      <c r="M16" s="4" t="s">
        <v>48</v>
      </c>
      <c r="N16" s="38">
        <v>0</v>
      </c>
      <c r="O16" s="25" t="e">
        <f>100*#REF!/#REF!</f>
        <v>#REF!</v>
      </c>
      <c r="P16" s="38">
        <v>2</v>
      </c>
      <c r="Q16" s="14">
        <f t="shared" si="0"/>
        <v>10</v>
      </c>
      <c r="R16" s="1">
        <v>0</v>
      </c>
    </row>
    <row r="17" spans="1:18" ht="31.5" x14ac:dyDescent="0.25">
      <c r="A17" s="2">
        <v>15</v>
      </c>
      <c r="B17" s="3" t="s">
        <v>19</v>
      </c>
      <c r="C17" s="28" t="e">
        <f>100*#REF!/#REF!</f>
        <v>#REF!</v>
      </c>
      <c r="D17" s="35">
        <v>1</v>
      </c>
      <c r="E17" s="25" t="e">
        <f>100*#REF!/#REF!</f>
        <v>#REF!</v>
      </c>
      <c r="F17" s="35">
        <v>1</v>
      </c>
      <c r="G17" s="7" t="e">
        <f>100*#REF!/#REF!</f>
        <v>#REF!</v>
      </c>
      <c r="H17" s="38">
        <v>2</v>
      </c>
      <c r="I17" s="14">
        <v>0</v>
      </c>
      <c r="J17" s="35">
        <v>2</v>
      </c>
      <c r="K17" s="7" t="e">
        <f>#REF!</f>
        <v>#REF!</v>
      </c>
      <c r="L17" s="35">
        <v>2</v>
      </c>
      <c r="M17" s="4" t="s">
        <v>48</v>
      </c>
      <c r="N17" s="38">
        <v>0</v>
      </c>
      <c r="O17" s="43" t="e">
        <f>100*#REF!/#REF!</f>
        <v>#REF!</v>
      </c>
      <c r="P17" s="38">
        <v>2</v>
      </c>
      <c r="Q17" s="14">
        <f t="shared" si="0"/>
        <v>10</v>
      </c>
      <c r="R17" s="1">
        <v>0</v>
      </c>
    </row>
    <row r="18" spans="1:18" ht="31.5" x14ac:dyDescent="0.25">
      <c r="A18" s="2">
        <v>19</v>
      </c>
      <c r="B18" s="3" t="s">
        <v>23</v>
      </c>
      <c r="C18" s="28" t="e">
        <f>100*#REF!/#REF!</f>
        <v>#REF!</v>
      </c>
      <c r="D18" s="35">
        <v>2</v>
      </c>
      <c r="E18" s="25" t="e">
        <f>100*#REF!/#REF!</f>
        <v>#REF!</v>
      </c>
      <c r="F18" s="35">
        <v>2</v>
      </c>
      <c r="G18" s="7" t="e">
        <f>100*#REF!/#REF!</f>
        <v>#REF!</v>
      </c>
      <c r="H18" s="38">
        <v>0</v>
      </c>
      <c r="I18" s="14">
        <v>0</v>
      </c>
      <c r="J18" s="35">
        <v>2</v>
      </c>
      <c r="K18" s="7" t="e">
        <f>#REF!</f>
        <v>#REF!</v>
      </c>
      <c r="L18" s="35">
        <v>2</v>
      </c>
      <c r="M18" s="4" t="s">
        <v>48</v>
      </c>
      <c r="N18" s="38">
        <v>0</v>
      </c>
      <c r="O18" s="25" t="e">
        <f>100*#REF!/#REF!</f>
        <v>#REF!</v>
      </c>
      <c r="P18" s="38">
        <v>2</v>
      </c>
      <c r="Q18" s="14">
        <f t="shared" si="0"/>
        <v>10</v>
      </c>
      <c r="R18" s="1">
        <v>0</v>
      </c>
    </row>
    <row r="19" spans="1:18" ht="47.25" x14ac:dyDescent="0.25">
      <c r="A19" s="2">
        <v>38</v>
      </c>
      <c r="B19" s="3" t="s">
        <v>42</v>
      </c>
      <c r="C19" s="28" t="e">
        <f>100*#REF!/#REF!</f>
        <v>#REF!</v>
      </c>
      <c r="D19" s="35">
        <v>2</v>
      </c>
      <c r="E19" s="25" t="e">
        <f>100*#REF!/#REF!</f>
        <v>#REF!</v>
      </c>
      <c r="F19" s="35">
        <v>2</v>
      </c>
      <c r="G19" s="7" t="e">
        <f>100*#REF!/#REF!</f>
        <v>#REF!</v>
      </c>
      <c r="H19" s="38">
        <v>0</v>
      </c>
      <c r="I19" s="14">
        <v>0</v>
      </c>
      <c r="J19" s="35">
        <v>2</v>
      </c>
      <c r="K19" s="7" t="e">
        <f>#REF!</f>
        <v>#REF!</v>
      </c>
      <c r="L19" s="35">
        <v>2</v>
      </c>
      <c r="M19" s="4" t="s">
        <v>48</v>
      </c>
      <c r="N19" s="38">
        <v>0</v>
      </c>
      <c r="O19" s="25" t="e">
        <f>100*#REF!/#REF!</f>
        <v>#REF!</v>
      </c>
      <c r="P19" s="38">
        <v>2</v>
      </c>
      <c r="Q19" s="14">
        <f t="shared" si="0"/>
        <v>10</v>
      </c>
      <c r="R19" s="1">
        <v>0</v>
      </c>
    </row>
    <row r="20" spans="1:18" ht="31.5" x14ac:dyDescent="0.25">
      <c r="A20" s="2">
        <v>28</v>
      </c>
      <c r="B20" s="3" t="s">
        <v>32</v>
      </c>
      <c r="C20" s="28" t="e">
        <f>100*#REF!/#REF!</f>
        <v>#REF!</v>
      </c>
      <c r="D20" s="35">
        <v>1</v>
      </c>
      <c r="E20" s="25" t="e">
        <f>100*#REF!/#REF!</f>
        <v>#REF!</v>
      </c>
      <c r="F20" s="35">
        <v>2</v>
      </c>
      <c r="G20" s="7" t="e">
        <f>100*#REF!/#REF!</f>
        <v>#REF!</v>
      </c>
      <c r="H20" s="38">
        <v>0</v>
      </c>
      <c r="I20" s="14">
        <v>0</v>
      </c>
      <c r="J20" s="35">
        <v>2</v>
      </c>
      <c r="K20" s="7" t="e">
        <f>#REF!</f>
        <v>#REF!</v>
      </c>
      <c r="L20" s="35">
        <v>2</v>
      </c>
      <c r="M20" s="4" t="s">
        <v>48</v>
      </c>
      <c r="N20" s="38">
        <v>0</v>
      </c>
      <c r="O20" s="25" t="e">
        <f>100*#REF!/#REF!</f>
        <v>#REF!</v>
      </c>
      <c r="P20" s="38">
        <v>2</v>
      </c>
      <c r="Q20" s="14">
        <f t="shared" si="0"/>
        <v>9</v>
      </c>
      <c r="R20" s="1">
        <v>0</v>
      </c>
    </row>
    <row r="21" spans="1:18" s="32" customFormat="1" ht="31.5" x14ac:dyDescent="0.25">
      <c r="A21" s="2">
        <v>31</v>
      </c>
      <c r="B21" s="3" t="s">
        <v>35</v>
      </c>
      <c r="C21" s="28" t="e">
        <f>100*#REF!/#REF!</f>
        <v>#REF!</v>
      </c>
      <c r="D21" s="35">
        <v>1</v>
      </c>
      <c r="E21" s="25" t="e">
        <f>100*#REF!/#REF!</f>
        <v>#REF!</v>
      </c>
      <c r="F21" s="35">
        <v>2</v>
      </c>
      <c r="G21" s="7" t="e">
        <f>100*#REF!/#REF!</f>
        <v>#REF!</v>
      </c>
      <c r="H21" s="38">
        <v>0</v>
      </c>
      <c r="I21" s="14">
        <v>0</v>
      </c>
      <c r="J21" s="35">
        <v>2</v>
      </c>
      <c r="K21" s="7" t="e">
        <f>#REF!</f>
        <v>#REF!</v>
      </c>
      <c r="L21" s="35">
        <v>2</v>
      </c>
      <c r="M21" s="4" t="s">
        <v>48</v>
      </c>
      <c r="N21" s="38">
        <v>0</v>
      </c>
      <c r="O21" s="25" t="e">
        <f>100*#REF!/#REF!</f>
        <v>#REF!</v>
      </c>
      <c r="P21" s="38">
        <v>2</v>
      </c>
      <c r="Q21" s="14">
        <f t="shared" si="0"/>
        <v>9</v>
      </c>
      <c r="R21" s="1">
        <v>0</v>
      </c>
    </row>
    <row r="22" spans="1:18" x14ac:dyDescent="0.25">
      <c r="A22" s="2">
        <v>7</v>
      </c>
      <c r="B22" s="3" t="s">
        <v>12</v>
      </c>
      <c r="C22" s="28" t="e">
        <f>100*#REF!/#REF!</f>
        <v>#REF!</v>
      </c>
      <c r="D22" s="35">
        <v>1</v>
      </c>
      <c r="E22" s="25" t="e">
        <f>100*#REF!/#REF!</f>
        <v>#REF!</v>
      </c>
      <c r="F22" s="35">
        <v>1</v>
      </c>
      <c r="G22" s="7" t="e">
        <f>100*#REF!/#REF!</f>
        <v>#REF!</v>
      </c>
      <c r="H22" s="38">
        <v>0</v>
      </c>
      <c r="I22" s="14">
        <v>0</v>
      </c>
      <c r="J22" s="35">
        <v>2</v>
      </c>
      <c r="K22" s="7" t="e">
        <f>#REF!</f>
        <v>#REF!</v>
      </c>
      <c r="L22" s="35">
        <v>2</v>
      </c>
      <c r="M22" s="4" t="s">
        <v>48</v>
      </c>
      <c r="N22" s="38">
        <v>0</v>
      </c>
      <c r="O22" s="25" t="e">
        <f>100*#REF!/#REF!</f>
        <v>#REF!</v>
      </c>
      <c r="P22" s="38">
        <v>2</v>
      </c>
      <c r="Q22" s="14">
        <f t="shared" si="0"/>
        <v>8</v>
      </c>
      <c r="R22" s="1">
        <v>0</v>
      </c>
    </row>
    <row r="23" spans="1:18" x14ac:dyDescent="0.25">
      <c r="A23" s="2">
        <v>40</v>
      </c>
      <c r="B23" s="6" t="s">
        <v>44</v>
      </c>
      <c r="C23" s="28" t="e">
        <f>100*#REF!/#REF!</f>
        <v>#REF!</v>
      </c>
      <c r="D23" s="35">
        <v>1</v>
      </c>
      <c r="E23" s="25" t="e">
        <f>100*#REF!/#REF!</f>
        <v>#REF!</v>
      </c>
      <c r="F23" s="35">
        <v>1</v>
      </c>
      <c r="G23" s="7" t="e">
        <f>100*#REF!/#REF!</f>
        <v>#REF!</v>
      </c>
      <c r="H23" s="38">
        <v>2</v>
      </c>
      <c r="I23" s="14">
        <v>0</v>
      </c>
      <c r="J23" s="35">
        <v>2</v>
      </c>
      <c r="K23" s="7" t="e">
        <f>#REF!</f>
        <v>#REF!</v>
      </c>
      <c r="L23" s="35">
        <v>2</v>
      </c>
      <c r="M23" s="4" t="s">
        <v>48</v>
      </c>
      <c r="N23" s="38">
        <v>0</v>
      </c>
      <c r="O23" s="25" t="e">
        <f>100*#REF!/#REF!</f>
        <v>#REF!</v>
      </c>
      <c r="P23" s="38">
        <v>2</v>
      </c>
      <c r="Q23" s="14">
        <f t="shared" si="0"/>
        <v>10</v>
      </c>
      <c r="R23" s="1">
        <v>0</v>
      </c>
    </row>
    <row r="24" spans="1:18" s="18" customFormat="1" ht="15.6" hidden="1" x14ac:dyDescent="0.3">
      <c r="A24" s="17"/>
      <c r="B24" s="17" t="s">
        <v>47</v>
      </c>
      <c r="C24" s="28"/>
      <c r="D24" s="36"/>
      <c r="E24" s="26" t="e">
        <f>SUM(#REF!)</f>
        <v>#REF!</v>
      </c>
      <c r="F24" s="36"/>
      <c r="G24" s="21" t="e">
        <f>SUM(#REF!)</f>
        <v>#REF!</v>
      </c>
      <c r="H24" s="40"/>
      <c r="I24" s="18" t="e">
        <f>SUM(#REF!)</f>
        <v>#REF!</v>
      </c>
      <c r="J24" s="36"/>
      <c r="K24" s="7" t="e">
        <f>#REF!</f>
        <v>#REF!</v>
      </c>
      <c r="L24" s="36"/>
      <c r="M24" s="18" t="e">
        <f>SUM(#REF!)</f>
        <v>#REF!</v>
      </c>
      <c r="N24" s="40"/>
      <c r="O24" s="26" t="e">
        <f>SUM(#REF!)</f>
        <v>#REF!</v>
      </c>
      <c r="P24" s="40"/>
      <c r="Q24" s="18" t="e">
        <f>SUM(#REF!)</f>
        <v>#REF!</v>
      </c>
      <c r="R24" s="18" t="e">
        <f>SUM(#REF!)</f>
        <v>#REF!</v>
      </c>
    </row>
    <row r="25" spans="1:18" ht="15.6" hidden="1" x14ac:dyDescent="0.3">
      <c r="K25" s="22">
        <v>33702.686999999998</v>
      </c>
    </row>
    <row r="26" spans="1:18" ht="15.6" hidden="1" x14ac:dyDescent="0.3"/>
  </sheetData>
  <autoFilter ref="A2:R26">
    <filterColumn colId="17">
      <filters>
        <filter val="0"/>
      </filters>
    </filterColumn>
    <sortState ref="A3:R23">
      <sortCondition descending="1" ref="Q2:Q26"/>
    </sortState>
  </autoFilter>
  <mergeCells count="1">
    <mergeCell ref="C1:D1"/>
  </mergeCells>
  <pageMargins left="0.35433070866141736" right="0.19685039370078741" top="0.19685039370078741" bottom="0.19685039370078741" header="0.31496062992125984" footer="0.31496062992125984"/>
  <pageSetup paperSize="9" scale="65" orientation="landscape" horizontalDpi="180" verticalDpi="18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092F4C-5DC5-4F3B-80A6-652D94BB80A1}"/>
</file>

<file path=customXml/itemProps2.xml><?xml version="1.0" encoding="utf-8"?>
<ds:datastoreItem xmlns:ds="http://schemas.openxmlformats.org/officeDocument/2006/customXml" ds:itemID="{D7CF489D-1D65-4211-843E-A0A8B9FD5A94}"/>
</file>

<file path=customXml/itemProps3.xml><?xml version="1.0" encoding="utf-8"?>
<ds:datastoreItem xmlns:ds="http://schemas.openxmlformats.org/officeDocument/2006/customXml" ds:itemID="{FA189B14-D269-4B16-A24E-54AEF5084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ОТЧЕТ</vt:lpstr>
      <vt:lpstr>понижение_повыш</vt:lpstr>
      <vt:lpstr>ГРБС имеющие подвед</vt:lpstr>
      <vt:lpstr>ГРБС не имеющие подвед</vt:lpstr>
      <vt:lpstr>ОТЧЕТ!Заголовки_для_печати</vt:lpstr>
      <vt:lpstr>'ГРБС имеющие подвед'!Область_печати</vt:lpstr>
      <vt:lpstr>'ГРБС не имеющие подвед'!Область_печати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2006-09-28T05:33:49Z</dcterms:created>
  <dcterms:modified xsi:type="dcterms:W3CDTF">2022-05-31T08:06:45Z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