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10.xml" ContentType="application/vnd.openxmlformats-officedocument.spreadsheetml.comments+xml"/>
  <Override PartName="/xl/comments2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9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3.xml" ContentType="application/vnd.openxmlformats-officedocument.spreadsheetml.comments+xml"/>
  <Override PartName="/xl/comments8.xml" ContentType="application/vnd.openxmlformats-officedocument.spreadsheetml.comments+xml"/>
  <Override PartName="/xl/comments13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1555" windowHeight="12015" tabRatio="671" firstSheet="27" activeTab="39"/>
  </bookViews>
  <sheets>
    <sheet name="гим 4" sheetId="1" r:id="rId1"/>
    <sheet name="гим 6" sheetId="2" r:id="rId2"/>
    <sheet name="сш 8" sheetId="3" r:id="rId3"/>
    <sheet name="гим 10" sheetId="4" r:id="rId4"/>
    <sheet name="лиц 11" sheetId="5" r:id="rId5"/>
    <sheet name="сш 46" sheetId="6" r:id="rId6"/>
    <sheet name="сш 49" sheetId="7" r:id="rId7"/>
    <sheet name="сш 63" sheetId="8" r:id="rId8"/>
    <sheet name="сш 90" sheetId="9" r:id="rId9"/>
    <sheet name="сш 135" sheetId="10" r:id="rId10"/>
    <sheet name="лиц 6" sheetId="11" r:id="rId11"/>
    <sheet name="сш 55" sheetId="12" r:id="rId12"/>
    <sheet name="сш 81" sheetId="13" r:id="rId13"/>
    <sheet name="доу 5" sheetId="14" r:id="rId14"/>
    <sheet name="доу 14" sheetId="15" r:id="rId15"/>
    <sheet name="доу 22" sheetId="16" r:id="rId16"/>
    <sheet name="доу 80" sheetId="17" r:id="rId17"/>
    <sheet name="доу 81" sheetId="18" r:id="rId18"/>
    <sheet name="доу 86" sheetId="19" r:id="rId19"/>
    <sheet name="доу 108" sheetId="20" r:id="rId20"/>
    <sheet name="доу 109" sheetId="21" r:id="rId21"/>
    <sheet name="доу 110" sheetId="22" r:id="rId22"/>
    <sheet name="доу 128" sheetId="23" r:id="rId23"/>
    <sheet name="доу 138" sheetId="24" r:id="rId24"/>
    <sheet name="доу 150" sheetId="25" r:id="rId25"/>
    <sheet name="доу 162" sheetId="26" r:id="rId26"/>
    <sheet name="доу 169" sheetId="27" r:id="rId27"/>
    <sheet name="доу 182" sheetId="28" r:id="rId28"/>
    <sheet name="доу 220" sheetId="29" r:id="rId29"/>
    <sheet name="доу 224" sheetId="30" r:id="rId30"/>
    <sheet name="доу 226" sheetId="31" r:id="rId31"/>
    <sheet name="доу 238" sheetId="32" r:id="rId32"/>
    <sheet name="доу 254" sheetId="33" r:id="rId33"/>
    <sheet name="доу 265" sheetId="34" r:id="rId34"/>
    <sheet name="доу 278" sheetId="35" r:id="rId35"/>
    <sheet name="доу 313" sheetId="36" r:id="rId36"/>
    <sheet name="доу 320" sheetId="37" r:id="rId37"/>
    <sheet name="ддю" sheetId="38" r:id="rId38"/>
    <sheet name="цдт" sheetId="39" r:id="rId39"/>
    <sheet name="ЦППМиСП7" sheetId="40" r:id="rId40"/>
  </sheets>
  <definedNames>
    <definedName name="_xlnm._FilterDatabase" localSheetId="3" hidden="1">'гим 10'!$A$3:$N$131</definedName>
    <definedName name="_xlnm._FilterDatabase" localSheetId="0" hidden="1">'гим 4'!$B$3:$O$180</definedName>
    <definedName name="_xlnm._FilterDatabase" localSheetId="1" hidden="1">'гим 6'!$A$3:$N$264</definedName>
    <definedName name="_xlnm._FilterDatabase" localSheetId="37" hidden="1">ддю!$B$2:$P$67</definedName>
    <definedName name="_xlnm._FilterDatabase" localSheetId="19" hidden="1">'доу 108'!$B$2:$O$87</definedName>
    <definedName name="_xlnm._FilterDatabase" localSheetId="20" hidden="1">'доу 109'!$B$2:$O$87</definedName>
    <definedName name="_xlnm._FilterDatabase" localSheetId="21" hidden="1">'доу 110'!$B$2:$O$87</definedName>
    <definedName name="_xlnm._FilterDatabase" localSheetId="22" hidden="1">'доу 128'!$B$2:$O$87</definedName>
    <definedName name="_xlnm._FilterDatabase" localSheetId="23" hidden="1">'доу 138'!$B$2:$O$87</definedName>
    <definedName name="_xlnm._FilterDatabase" localSheetId="14" hidden="1">'доу 14'!$B$2:$O$87</definedName>
    <definedName name="_xlnm._FilterDatabase" localSheetId="24" hidden="1">'доу 150'!$B$2:$O$87</definedName>
    <definedName name="_xlnm._FilterDatabase" localSheetId="25" hidden="1">'доу 162'!$B$2:$O$87</definedName>
    <definedName name="_xlnm._FilterDatabase" localSheetId="26" hidden="1">'доу 169'!$B$2:$O$87</definedName>
    <definedName name="_xlnm._FilterDatabase" localSheetId="27" hidden="1">'доу 182'!$A$2:$O$2</definedName>
    <definedName name="_xlnm._FilterDatabase" localSheetId="15" hidden="1">'доу 22'!$B$2:$O$87</definedName>
    <definedName name="_xlnm._FilterDatabase" localSheetId="28" hidden="1">'доу 220'!$B$2:$O$87</definedName>
    <definedName name="_xlnm._FilterDatabase" localSheetId="29" hidden="1">'доу 224'!$B$2:$O$87</definedName>
    <definedName name="_xlnm._FilterDatabase" localSheetId="30" hidden="1">'доу 226'!$B$2:$O$87</definedName>
    <definedName name="_xlnm._FilterDatabase" localSheetId="31" hidden="1">'доу 238'!$B$2:$O$87</definedName>
    <definedName name="_xlnm._FilterDatabase" localSheetId="32" hidden="1">'доу 254'!$B$2:$O$35</definedName>
    <definedName name="_xlnm._FilterDatabase" localSheetId="33" hidden="1">'доу 265'!$B$2:$O$87</definedName>
    <definedName name="_xlnm._FilterDatabase" localSheetId="34" hidden="1">'доу 278'!$B$2:$O$87</definedName>
    <definedName name="_xlnm._FilterDatabase" localSheetId="35" hidden="1">'доу 313'!$B$2:$O$87</definedName>
    <definedName name="_xlnm._FilterDatabase" localSheetId="36" hidden="1">'доу 320'!$B$2:$O$87</definedName>
    <definedName name="_xlnm._FilterDatabase" localSheetId="13" hidden="1">'доу 5'!$A$2:$U$2</definedName>
    <definedName name="_xlnm._FilterDatabase" localSheetId="16" hidden="1">'доу 80'!$B$2:$O$87</definedName>
    <definedName name="_xlnm._FilterDatabase" localSheetId="17" hidden="1">'доу 81'!$B$2:$O$87</definedName>
    <definedName name="_xlnm._FilterDatabase" localSheetId="18" hidden="1">'доу 86'!$B$2:$O$87</definedName>
    <definedName name="_xlnm._FilterDatabase" localSheetId="4" hidden="1">'лиц 11'!$A$3:$N$264</definedName>
    <definedName name="_xlnm._FilterDatabase" localSheetId="10" hidden="1">'лиц 6'!$A$3:$N$216</definedName>
    <definedName name="_xlnm._FilterDatabase" localSheetId="9" hidden="1">'сш 135'!$B$3:$O$132</definedName>
    <definedName name="_xlnm._FilterDatabase" localSheetId="5" hidden="1">'сш 46'!$A$3:$N$132</definedName>
    <definedName name="_xlnm._FilterDatabase" localSheetId="6" hidden="1">'сш 49'!$A$3:$N$132</definedName>
    <definedName name="_xlnm._FilterDatabase" localSheetId="11" hidden="1">'сш 55'!$A$3:$N$216</definedName>
    <definedName name="_xlnm._FilterDatabase" localSheetId="7" hidden="1">'сш 63'!$A$3:$N$132</definedName>
    <definedName name="_xlnm._FilterDatabase" localSheetId="2" hidden="1">'сш 8'!$A$3:$N$132</definedName>
    <definedName name="_xlnm._FilterDatabase" localSheetId="12" hidden="1">'сш 81'!$A$3:$N$216</definedName>
    <definedName name="_xlnm._FilterDatabase" localSheetId="8" hidden="1">'сш 90'!$B$3:$O$180</definedName>
    <definedName name="_xlnm._FilterDatabase" localSheetId="38" hidden="1">цдт!$B$2:$P$67</definedName>
    <definedName name="_xlnm.Print_Titles" localSheetId="3">'гим 10'!$3:$3</definedName>
    <definedName name="_xlnm.Print_Titles" localSheetId="0">'гим 4'!$3:$4</definedName>
    <definedName name="_xlnm.Print_Titles" localSheetId="1">'гим 6'!$3:$4</definedName>
    <definedName name="_xlnm.Print_Titles" localSheetId="20">'доу 109'!$2:$3</definedName>
    <definedName name="_xlnm.Print_Titles" localSheetId="21">'доу 110'!$2:$3</definedName>
    <definedName name="_xlnm.Print_Titles" localSheetId="24">'доу 150'!$2:$3</definedName>
    <definedName name="_xlnm.Print_Titles" localSheetId="28">'доу 220'!$2:$3</definedName>
    <definedName name="_xlnm.Print_Titles" localSheetId="30">'доу 226'!$2:$3</definedName>
    <definedName name="_xlnm.Print_Titles" localSheetId="31">'доу 238'!$2:$3</definedName>
    <definedName name="_xlnm.Print_Titles" localSheetId="32">'доу 254'!$2:$3</definedName>
    <definedName name="_xlnm.Print_Titles" localSheetId="35">'доу 313'!$2:$3</definedName>
    <definedName name="_xlnm.Print_Titles" localSheetId="36">'доу 320'!$2:$3</definedName>
    <definedName name="_xlnm.Print_Titles" localSheetId="13">'доу 5'!$2:$3</definedName>
    <definedName name="_xlnm.Print_Titles" localSheetId="4">'лиц 11'!$3:$3</definedName>
    <definedName name="_xlnm.Print_Titles" localSheetId="10">'лиц 6'!$3:$4</definedName>
    <definedName name="_xlnm.Print_Titles" localSheetId="9">'сш 135'!$3:$3</definedName>
    <definedName name="_xlnm.Print_Titles" localSheetId="5">'сш 46'!$3:$3</definedName>
    <definedName name="_xlnm.Print_Titles" localSheetId="6">'сш 49'!$3:$4</definedName>
    <definedName name="_xlnm.Print_Titles" localSheetId="11">'сш 55'!$3:$3</definedName>
    <definedName name="_xlnm.Print_Titles" localSheetId="7">'сш 63'!$3:$3</definedName>
    <definedName name="_xlnm.Print_Titles" localSheetId="2">'сш 8'!$3:$4</definedName>
    <definedName name="_xlnm.Print_Titles" localSheetId="12">'сш 81'!$3:$3</definedName>
    <definedName name="_xlnm.Print_Titles" localSheetId="8">'сш 90'!$3:$3</definedName>
    <definedName name="_xlnm.Print_Area" localSheetId="3">'гим 10'!$A$1:$N$184</definedName>
    <definedName name="_xlnm.Print_Area" localSheetId="0">'гим 4'!$A$1:$N$180</definedName>
    <definedName name="_xlnm.Print_Area" localSheetId="1">'гим 6'!$A$1:$N$184</definedName>
    <definedName name="_xlnm.Print_Area" localSheetId="37">ддю!$A$1:$M$72</definedName>
    <definedName name="_xlnm.Print_Area" localSheetId="19">'доу 108'!$A$1:$N$92</definedName>
    <definedName name="_xlnm.Print_Area" localSheetId="20">'доу 109'!$A$1:$N$92</definedName>
    <definedName name="_xlnm.Print_Area" localSheetId="21">'доу 110'!$A$1:$N$92</definedName>
    <definedName name="_xlnm.Print_Area" localSheetId="22">'доу 128'!$A$1:$N$92</definedName>
    <definedName name="_xlnm.Print_Area" localSheetId="23">'доу 138'!$A$1:$N$92</definedName>
    <definedName name="_xlnm.Print_Area" localSheetId="25">'доу 162'!$A$1:$N$91</definedName>
    <definedName name="_xlnm.Print_Area" localSheetId="27">'доу 182'!$A$1:$N$92</definedName>
    <definedName name="_xlnm.Print_Area" localSheetId="15">'доу 22'!$A$1:$N$92</definedName>
    <definedName name="_xlnm.Print_Area" localSheetId="28">'доу 220'!$A$1:$N$92</definedName>
    <definedName name="_xlnm.Print_Area" localSheetId="29">'доу 224'!$A$1:$N$92</definedName>
    <definedName name="_xlnm.Print_Area" localSheetId="30">'доу 226'!$A$1:$N$92</definedName>
    <definedName name="_xlnm.Print_Area" localSheetId="31">'доу 238'!$A$1:$N$92</definedName>
    <definedName name="_xlnm.Print_Area" localSheetId="32">'доу 254'!$A$1:$N$92</definedName>
    <definedName name="_xlnm.Print_Area" localSheetId="33">'доу 265'!$A$1:$N$92</definedName>
    <definedName name="_xlnm.Print_Area" localSheetId="34">'доу 278'!$A$1:$N$92</definedName>
    <definedName name="_xlnm.Print_Area" localSheetId="35">'доу 313'!$A$1:$N$92</definedName>
    <definedName name="_xlnm.Print_Area" localSheetId="36">'доу 320'!$A$1:$N$92</definedName>
    <definedName name="_xlnm.Print_Area" localSheetId="13">'доу 5'!$A$1:$N$92</definedName>
    <definedName name="_xlnm.Print_Area" localSheetId="16">'доу 80'!$A$1:$N$92</definedName>
    <definedName name="_xlnm.Print_Area" localSheetId="17">'доу 81'!$A$1:$O$92</definedName>
    <definedName name="_xlnm.Print_Area" localSheetId="18">'доу 86'!$A$1:$O$92</definedName>
    <definedName name="_xlnm.Print_Area" localSheetId="4">'лиц 11'!$A$1:$N$185</definedName>
    <definedName name="_xlnm.Print_Area" localSheetId="10">'лиц 6'!$A$1:$N$265</definedName>
    <definedName name="_xlnm.Print_Area" localSheetId="9">'сш 135'!$A$1:$N$176</definedName>
    <definedName name="_xlnm.Print_Area" localSheetId="5">'сш 46'!$A$1:$N$185</definedName>
    <definedName name="_xlnm.Print_Area" localSheetId="6">'сш 49'!$A$1:$N$185</definedName>
    <definedName name="_xlnm.Print_Area" localSheetId="11">'сш 55'!$A$1:$N$265</definedName>
    <definedName name="_xlnm.Print_Area" localSheetId="7">'сш 63'!$A$1:$N$185</definedName>
    <definedName name="_xlnm.Print_Area" localSheetId="2">'сш 8'!$A$1:$N$180</definedName>
    <definedName name="_xlnm.Print_Area" localSheetId="12">'сш 81'!$A$1:$N$265</definedName>
    <definedName name="_xlnm.Print_Area" localSheetId="8">'сш 90'!$A$2:$N$185</definedName>
    <definedName name="_xlnm.Print_Area" localSheetId="38">цдт!$A$1:$M$67</definedName>
    <definedName name="_xlnm.Print_Area" localSheetId="39">ЦППМиСП7!$A$1:$N$17</definedName>
  </definedNames>
  <calcPr calcId="145621"/>
</workbook>
</file>

<file path=xl/calcChain.xml><?xml version="1.0" encoding="utf-8"?>
<calcChain xmlns="http://schemas.openxmlformats.org/spreadsheetml/2006/main">
  <c r="K12" i="40" l="1"/>
  <c r="L12" i="40" s="1"/>
  <c r="K11" i="40"/>
  <c r="K10" i="40"/>
  <c r="L10" i="40" s="1"/>
  <c r="K9" i="40"/>
  <c r="L9" i="40" s="1"/>
  <c r="K8" i="40"/>
  <c r="K7" i="40"/>
  <c r="L7" i="40" s="1"/>
  <c r="K6" i="40"/>
  <c r="L6" i="40" s="1"/>
  <c r="K5" i="40"/>
  <c r="K4" i="40"/>
  <c r="L4" i="40" s="1"/>
  <c r="M4" i="40" s="1"/>
  <c r="M10" i="40" l="1"/>
  <c r="M7" i="40"/>
  <c r="I73" i="39" l="1"/>
  <c r="H73" i="39"/>
  <c r="J67" i="39"/>
  <c r="K66" i="39"/>
  <c r="J66" i="39"/>
  <c r="J65" i="39"/>
  <c r="K64" i="39"/>
  <c r="L64" i="39" s="1"/>
  <c r="J64" i="39"/>
  <c r="J63" i="39"/>
  <c r="K63" i="39" s="1"/>
  <c r="J62" i="39"/>
  <c r="J61" i="39"/>
  <c r="J60" i="39"/>
  <c r="K60" i="39" s="1"/>
  <c r="L60" i="39" s="1"/>
  <c r="J59" i="39"/>
  <c r="K59" i="39" s="1"/>
  <c r="J58" i="39"/>
  <c r="J57" i="39"/>
  <c r="J56" i="39"/>
  <c r="K56" i="39" s="1"/>
  <c r="L56" i="39" s="1"/>
  <c r="K55" i="39"/>
  <c r="J55" i="39"/>
  <c r="J54" i="39"/>
  <c r="J53" i="39"/>
  <c r="J52" i="39"/>
  <c r="K52" i="39" s="1"/>
  <c r="L52" i="39" s="1"/>
  <c r="J51" i="39"/>
  <c r="K51" i="39" s="1"/>
  <c r="J50" i="39"/>
  <c r="J49" i="39"/>
  <c r="K48" i="39"/>
  <c r="J48" i="39"/>
  <c r="J47" i="39"/>
  <c r="K47" i="39" s="1"/>
  <c r="J46" i="39"/>
  <c r="J45" i="39"/>
  <c r="J44" i="39"/>
  <c r="K44" i="39" s="1"/>
  <c r="L44" i="39" s="1"/>
  <c r="J43" i="39"/>
  <c r="K43" i="39" s="1"/>
  <c r="J42" i="39"/>
  <c r="J41" i="39"/>
  <c r="J40" i="39"/>
  <c r="K40" i="39" s="1"/>
  <c r="L40" i="39" s="1"/>
  <c r="K39" i="39"/>
  <c r="J39" i="39"/>
  <c r="J38" i="39"/>
  <c r="J37" i="39"/>
  <c r="J36" i="39"/>
  <c r="K36" i="39" s="1"/>
  <c r="L36" i="39" s="1"/>
  <c r="J35" i="39"/>
  <c r="K35" i="39" s="1"/>
  <c r="J34" i="39"/>
  <c r="J33" i="39"/>
  <c r="K32" i="39"/>
  <c r="J32" i="39"/>
  <c r="J31" i="39"/>
  <c r="K31" i="39" s="1"/>
  <c r="J30" i="39"/>
  <c r="J29" i="39"/>
  <c r="J28" i="39"/>
  <c r="K28" i="39" s="1"/>
  <c r="L28" i="39" s="1"/>
  <c r="J27" i="39"/>
  <c r="K27" i="39" s="1"/>
  <c r="J26" i="39"/>
  <c r="J25" i="39"/>
  <c r="J24" i="39"/>
  <c r="K24" i="39" s="1"/>
  <c r="L24" i="39" s="1"/>
  <c r="K23" i="39"/>
  <c r="J23" i="39"/>
  <c r="J22" i="39"/>
  <c r="J21" i="39"/>
  <c r="J20" i="39"/>
  <c r="K20" i="39" s="1"/>
  <c r="L20" i="39" s="1"/>
  <c r="J19" i="39"/>
  <c r="K19" i="39" s="1"/>
  <c r="J18" i="39"/>
  <c r="J17" i="39"/>
  <c r="K16" i="39"/>
  <c r="J16" i="39"/>
  <c r="J15" i="39"/>
  <c r="K15" i="39" s="1"/>
  <c r="J14" i="39"/>
  <c r="J13" i="39"/>
  <c r="J12" i="39"/>
  <c r="K12" i="39" s="1"/>
  <c r="L12" i="39" s="1"/>
  <c r="J11" i="39"/>
  <c r="K11" i="39" s="1"/>
  <c r="J9" i="39"/>
  <c r="J8" i="39"/>
  <c r="K8" i="39" s="1"/>
  <c r="L8" i="39" s="1"/>
  <c r="J7" i="39"/>
  <c r="K7" i="39" s="1"/>
  <c r="J6" i="39"/>
  <c r="J5" i="39"/>
  <c r="K4" i="39"/>
  <c r="J4" i="39"/>
  <c r="I73" i="38"/>
  <c r="J67" i="38"/>
  <c r="K66" i="38" s="1"/>
  <c r="J66" i="38"/>
  <c r="J65" i="38"/>
  <c r="J64" i="38"/>
  <c r="K64" i="38" s="1"/>
  <c r="J63" i="38"/>
  <c r="K63" i="38" s="1"/>
  <c r="J62" i="38"/>
  <c r="J61" i="38"/>
  <c r="K60" i="38"/>
  <c r="J60" i="38"/>
  <c r="H59" i="38"/>
  <c r="H73" i="38" s="1"/>
  <c r="J58" i="38"/>
  <c r="J57" i="38"/>
  <c r="K56" i="38"/>
  <c r="J56" i="38"/>
  <c r="H55" i="38"/>
  <c r="J55" i="38" s="1"/>
  <c r="K55" i="38" s="1"/>
  <c r="J54" i="38"/>
  <c r="J53" i="38"/>
  <c r="K52" i="38"/>
  <c r="J52" i="38"/>
  <c r="H51" i="38"/>
  <c r="J51" i="38" s="1"/>
  <c r="K51" i="38" s="1"/>
  <c r="J50" i="38"/>
  <c r="J49" i="38"/>
  <c r="K48" i="38"/>
  <c r="L48" i="38" s="1"/>
  <c r="J48" i="38"/>
  <c r="H47" i="38"/>
  <c r="J47" i="38" s="1"/>
  <c r="K47" i="38" s="1"/>
  <c r="J46" i="38"/>
  <c r="J45" i="38"/>
  <c r="K44" i="38"/>
  <c r="J44" i="38"/>
  <c r="H43" i="38"/>
  <c r="J43" i="38" s="1"/>
  <c r="K43" i="38" s="1"/>
  <c r="J42" i="38"/>
  <c r="J41" i="38"/>
  <c r="K40" i="38"/>
  <c r="L40" i="38" s="1"/>
  <c r="J40" i="38"/>
  <c r="H39" i="38"/>
  <c r="J39" i="38" s="1"/>
  <c r="K39" i="38" s="1"/>
  <c r="J38" i="38"/>
  <c r="J37" i="38"/>
  <c r="K36" i="38"/>
  <c r="J36" i="38"/>
  <c r="J35" i="38"/>
  <c r="K35" i="38" s="1"/>
  <c r="J34" i="38"/>
  <c r="J33" i="38"/>
  <c r="J32" i="38"/>
  <c r="K32" i="38" s="1"/>
  <c r="L32" i="38" s="1"/>
  <c r="J31" i="38"/>
  <c r="K31" i="38" s="1"/>
  <c r="J30" i="38"/>
  <c r="J29" i="38"/>
  <c r="J28" i="38"/>
  <c r="K28" i="38" s="1"/>
  <c r="L28" i="38" s="1"/>
  <c r="K27" i="38"/>
  <c r="J27" i="38"/>
  <c r="J26" i="38"/>
  <c r="J25" i="38"/>
  <c r="J24" i="38"/>
  <c r="K24" i="38" s="1"/>
  <c r="L24" i="38" s="1"/>
  <c r="J23" i="38"/>
  <c r="K23" i="38" s="1"/>
  <c r="J22" i="38"/>
  <c r="J21" i="38"/>
  <c r="K20" i="38"/>
  <c r="J20" i="38"/>
  <c r="J19" i="38"/>
  <c r="K19" i="38" s="1"/>
  <c r="J18" i="38"/>
  <c r="J17" i="38"/>
  <c r="J16" i="38"/>
  <c r="K16" i="38" s="1"/>
  <c r="L16" i="38" s="1"/>
  <c r="J15" i="38"/>
  <c r="K15" i="38" s="1"/>
  <c r="J14" i="38"/>
  <c r="J13" i="38"/>
  <c r="J12" i="38"/>
  <c r="K12" i="38" s="1"/>
  <c r="L12" i="38" s="1"/>
  <c r="K11" i="38"/>
  <c r="J11" i="38"/>
  <c r="J10" i="38"/>
  <c r="J9" i="38"/>
  <c r="J8" i="38"/>
  <c r="K8" i="38" s="1"/>
  <c r="L8" i="38" s="1"/>
  <c r="J7" i="38"/>
  <c r="K7" i="38" s="1"/>
  <c r="J6" i="38"/>
  <c r="J5" i="38"/>
  <c r="K4" i="38"/>
  <c r="J4" i="38"/>
  <c r="L20" i="38" l="1"/>
  <c r="L44" i="38"/>
  <c r="L60" i="38"/>
  <c r="L64" i="38"/>
  <c r="L32" i="39"/>
  <c r="L4" i="38"/>
  <c r="L36" i="38"/>
  <c r="L52" i="38"/>
  <c r="L4" i="39"/>
  <c r="L16" i="39"/>
  <c r="L48" i="39"/>
  <c r="J59" i="38"/>
  <c r="K59" i="38" s="1"/>
  <c r="L56" i="38" s="1"/>
  <c r="K90" i="37" l="1"/>
  <c r="J90" i="37"/>
  <c r="I90" i="37"/>
  <c r="K89" i="37"/>
  <c r="J89" i="37"/>
  <c r="L87" i="37"/>
  <c r="K87" i="37"/>
  <c r="I87" i="37"/>
  <c r="K86" i="37"/>
  <c r="K85" i="37"/>
  <c r="K84" i="37"/>
  <c r="L84" i="37" s="1"/>
  <c r="M84" i="37" s="1"/>
  <c r="K83" i="37"/>
  <c r="L83" i="37" s="1"/>
  <c r="I83" i="37"/>
  <c r="K82" i="37"/>
  <c r="K81" i="37"/>
  <c r="M80" i="37"/>
  <c r="K80" i="37"/>
  <c r="L80" i="37" s="1"/>
  <c r="L79" i="37"/>
  <c r="K79" i="37"/>
  <c r="K78" i="37"/>
  <c r="K77" i="37"/>
  <c r="M76" i="37"/>
  <c r="L76" i="37"/>
  <c r="K76" i="37"/>
  <c r="K75" i="37"/>
  <c r="L75" i="37" s="1"/>
  <c r="K74" i="37"/>
  <c r="K73" i="37"/>
  <c r="L72" i="37"/>
  <c r="M72" i="37" s="1"/>
  <c r="K72" i="37"/>
  <c r="L71" i="37"/>
  <c r="K71" i="37"/>
  <c r="K70" i="37"/>
  <c r="K69" i="37"/>
  <c r="K68" i="37"/>
  <c r="L67" i="37"/>
  <c r="K67" i="37"/>
  <c r="I67" i="37"/>
  <c r="K66" i="37"/>
  <c r="K65" i="37"/>
  <c r="K64" i="37"/>
  <c r="L64" i="37" s="1"/>
  <c r="M64" i="37" s="1"/>
  <c r="L63" i="37"/>
  <c r="K63" i="37"/>
  <c r="I63" i="37"/>
  <c r="K62" i="37"/>
  <c r="K61" i="37"/>
  <c r="K60" i="37"/>
  <c r="L59" i="37"/>
  <c r="K59" i="37"/>
  <c r="I59" i="37"/>
  <c r="K58" i="37"/>
  <c r="K57" i="37"/>
  <c r="K56" i="37"/>
  <c r="L56" i="37" s="1"/>
  <c r="M56" i="37" s="1"/>
  <c r="L55" i="37"/>
  <c r="K55" i="37"/>
  <c r="K54" i="37"/>
  <c r="K53" i="37"/>
  <c r="L52" i="37" s="1"/>
  <c r="M52" i="37" s="1"/>
  <c r="K52" i="37"/>
  <c r="K51" i="37"/>
  <c r="L51" i="37" s="1"/>
  <c r="I51" i="37"/>
  <c r="K50" i="37"/>
  <c r="K49" i="37"/>
  <c r="L48" i="37" s="1"/>
  <c r="M48" i="37"/>
  <c r="K48" i="37"/>
  <c r="L47" i="37"/>
  <c r="K47" i="37"/>
  <c r="I47" i="37"/>
  <c r="K46" i="37"/>
  <c r="K45" i="37"/>
  <c r="K44" i="37"/>
  <c r="K43" i="37"/>
  <c r="L43" i="37" s="1"/>
  <c r="K42" i="37"/>
  <c r="K41" i="37"/>
  <c r="L40" i="37"/>
  <c r="K40" i="37"/>
  <c r="K39" i="37"/>
  <c r="L39" i="37" s="1"/>
  <c r="K38" i="37"/>
  <c r="K37" i="37"/>
  <c r="K36" i="37"/>
  <c r="L36" i="37" s="1"/>
  <c r="I35" i="37"/>
  <c r="K35" i="37" s="1"/>
  <c r="L35" i="37" s="1"/>
  <c r="K34" i="37"/>
  <c r="L32" i="37" s="1"/>
  <c r="M32" i="37" s="1"/>
  <c r="K33" i="37"/>
  <c r="K32" i="37"/>
  <c r="I31" i="37"/>
  <c r="K31" i="37" s="1"/>
  <c r="L31" i="37" s="1"/>
  <c r="K30" i="37"/>
  <c r="K29" i="37"/>
  <c r="K28" i="37"/>
  <c r="L28" i="37" s="1"/>
  <c r="I27" i="37"/>
  <c r="K26" i="37"/>
  <c r="K25" i="37"/>
  <c r="L24" i="37"/>
  <c r="K24" i="37"/>
  <c r="L23" i="37"/>
  <c r="K23" i="37"/>
  <c r="K22" i="37"/>
  <c r="K21" i="37"/>
  <c r="K20" i="37"/>
  <c r="L19" i="37"/>
  <c r="K19" i="37"/>
  <c r="K18" i="37"/>
  <c r="K17" i="37"/>
  <c r="L16" i="37" s="1"/>
  <c r="M16" i="37" s="1"/>
  <c r="K16" i="37"/>
  <c r="K15" i="37"/>
  <c r="L15" i="37" s="1"/>
  <c r="K14" i="37"/>
  <c r="K13" i="37"/>
  <c r="L12" i="37"/>
  <c r="K12" i="37"/>
  <c r="K11" i="37"/>
  <c r="L11" i="37" s="1"/>
  <c r="K10" i="37"/>
  <c r="K9" i="37"/>
  <c r="K8" i="37"/>
  <c r="L8" i="37" s="1"/>
  <c r="L7" i="37"/>
  <c r="K7" i="37"/>
  <c r="K6" i="37"/>
  <c r="K5" i="37"/>
  <c r="K4" i="37"/>
  <c r="K90" i="36"/>
  <c r="J90" i="36"/>
  <c r="K89" i="36"/>
  <c r="J89" i="36"/>
  <c r="K87" i="36"/>
  <c r="L87" i="36" s="1"/>
  <c r="I87" i="36"/>
  <c r="K86" i="36"/>
  <c r="K85" i="36"/>
  <c r="M84" i="36"/>
  <c r="L84" i="36"/>
  <c r="K84" i="36"/>
  <c r="I83" i="36"/>
  <c r="K83" i="36" s="1"/>
  <c r="L83" i="36" s="1"/>
  <c r="K82" i="36"/>
  <c r="K81" i="36"/>
  <c r="L80" i="36"/>
  <c r="K80" i="36"/>
  <c r="K79" i="36"/>
  <c r="L79" i="36" s="1"/>
  <c r="K78" i="36"/>
  <c r="K77" i="36"/>
  <c r="K76" i="36"/>
  <c r="L76" i="36" s="1"/>
  <c r="M76" i="36" s="1"/>
  <c r="L75" i="36"/>
  <c r="K75" i="36"/>
  <c r="K74" i="36"/>
  <c r="K73" i="36"/>
  <c r="K72" i="36"/>
  <c r="L71" i="36"/>
  <c r="K71" i="36"/>
  <c r="K70" i="36"/>
  <c r="K69" i="36"/>
  <c r="L68" i="36" s="1"/>
  <c r="M68" i="36"/>
  <c r="K68" i="36"/>
  <c r="L67" i="36"/>
  <c r="K67" i="36"/>
  <c r="I67" i="36"/>
  <c r="K66" i="36"/>
  <c r="K65" i="36"/>
  <c r="L64" i="36" s="1"/>
  <c r="M64" i="36" s="1"/>
  <c r="K64" i="36"/>
  <c r="K63" i="36"/>
  <c r="L63" i="36" s="1"/>
  <c r="K62" i="36"/>
  <c r="K61" i="36"/>
  <c r="L60" i="36"/>
  <c r="M60" i="36" s="1"/>
  <c r="K60" i="36"/>
  <c r="K59" i="36"/>
  <c r="L59" i="36" s="1"/>
  <c r="I59" i="36"/>
  <c r="K58" i="36"/>
  <c r="K57" i="36"/>
  <c r="M56" i="36"/>
  <c r="L56" i="36"/>
  <c r="K56" i="36"/>
  <c r="I55" i="36"/>
  <c r="K54" i="36"/>
  <c r="K53" i="36"/>
  <c r="L52" i="36"/>
  <c r="K52" i="36"/>
  <c r="K51" i="36"/>
  <c r="L51" i="36" s="1"/>
  <c r="I51" i="36"/>
  <c r="K50" i="36"/>
  <c r="K49" i="36"/>
  <c r="M48" i="36"/>
  <c r="L48" i="36"/>
  <c r="K48" i="36"/>
  <c r="I47" i="36"/>
  <c r="K47" i="36" s="1"/>
  <c r="L47" i="36" s="1"/>
  <c r="K46" i="36"/>
  <c r="K45" i="36"/>
  <c r="L44" i="36"/>
  <c r="M44" i="36" s="1"/>
  <c r="K44" i="36"/>
  <c r="K43" i="36"/>
  <c r="L43" i="36" s="1"/>
  <c r="K42" i="36"/>
  <c r="K41" i="36"/>
  <c r="K40" i="36"/>
  <c r="L40" i="36" s="1"/>
  <c r="L39" i="36"/>
  <c r="K39" i="36"/>
  <c r="K38" i="36"/>
  <c r="K37" i="36"/>
  <c r="K36" i="36"/>
  <c r="L35" i="36"/>
  <c r="K35" i="36"/>
  <c r="I35" i="36"/>
  <c r="K34" i="36"/>
  <c r="K33" i="36"/>
  <c r="K32" i="36"/>
  <c r="L31" i="36"/>
  <c r="K31" i="36"/>
  <c r="K30" i="36"/>
  <c r="K29" i="36"/>
  <c r="L28" i="36" s="1"/>
  <c r="M28" i="36"/>
  <c r="K28" i="36"/>
  <c r="L27" i="36"/>
  <c r="K27" i="36"/>
  <c r="K26" i="36"/>
  <c r="K25" i="36"/>
  <c r="M24" i="36"/>
  <c r="L24" i="36"/>
  <c r="K24" i="36"/>
  <c r="K23" i="36"/>
  <c r="L23" i="36" s="1"/>
  <c r="K22" i="36"/>
  <c r="L20" i="36" s="1"/>
  <c r="M20" i="36" s="1"/>
  <c r="K21" i="36"/>
  <c r="K20" i="36"/>
  <c r="I19" i="36"/>
  <c r="K19" i="36" s="1"/>
  <c r="L19" i="36" s="1"/>
  <c r="K18" i="36"/>
  <c r="K17" i="36"/>
  <c r="K16" i="36"/>
  <c r="L16" i="36" s="1"/>
  <c r="I15" i="36"/>
  <c r="K15" i="36" s="1"/>
  <c r="L15" i="36" s="1"/>
  <c r="K14" i="36"/>
  <c r="K13" i="36"/>
  <c r="L12" i="36"/>
  <c r="M12" i="36" s="1"/>
  <c r="K12" i="36"/>
  <c r="I11" i="36"/>
  <c r="K11" i="36" s="1"/>
  <c r="L11" i="36" s="1"/>
  <c r="K10" i="36"/>
  <c r="K9" i="36"/>
  <c r="K8" i="36"/>
  <c r="L8" i="36" s="1"/>
  <c r="M8" i="36" s="1"/>
  <c r="I7" i="36"/>
  <c r="K6" i="36"/>
  <c r="K5" i="36"/>
  <c r="L4" i="36"/>
  <c r="K4" i="36"/>
  <c r="K90" i="35"/>
  <c r="J90" i="35"/>
  <c r="I90" i="35"/>
  <c r="K89" i="35"/>
  <c r="J89" i="35"/>
  <c r="K87" i="35"/>
  <c r="L87" i="35" s="1"/>
  <c r="I87" i="35"/>
  <c r="K86" i="35"/>
  <c r="K85" i="35"/>
  <c r="L84" i="35" s="1"/>
  <c r="M84" i="35"/>
  <c r="K84" i="35"/>
  <c r="L83" i="35"/>
  <c r="K83" i="35"/>
  <c r="K82" i="35"/>
  <c r="K81" i="35"/>
  <c r="M80" i="35"/>
  <c r="L80" i="35"/>
  <c r="K80" i="35"/>
  <c r="K79" i="35"/>
  <c r="L79" i="35" s="1"/>
  <c r="K78" i="35"/>
  <c r="K77" i="35"/>
  <c r="L76" i="35"/>
  <c r="M76" i="35" s="1"/>
  <c r="K76" i="35"/>
  <c r="L75" i="35"/>
  <c r="K75" i="35"/>
  <c r="K74" i="35"/>
  <c r="K73" i="35"/>
  <c r="K72" i="35"/>
  <c r="L71" i="35"/>
  <c r="K71" i="35"/>
  <c r="K70" i="35"/>
  <c r="K69" i="35"/>
  <c r="L68" i="35" s="1"/>
  <c r="M68" i="35" s="1"/>
  <c r="K68" i="35"/>
  <c r="K67" i="35"/>
  <c r="L67" i="35" s="1"/>
  <c r="I67" i="35"/>
  <c r="K66" i="35"/>
  <c r="K65" i="35"/>
  <c r="L64" i="35" s="1"/>
  <c r="M64" i="35"/>
  <c r="K64" i="35"/>
  <c r="L63" i="35"/>
  <c r="K63" i="35"/>
  <c r="K62" i="35"/>
  <c r="K61" i="35"/>
  <c r="M60" i="35"/>
  <c r="L60" i="35"/>
  <c r="K60" i="35"/>
  <c r="K59" i="35"/>
  <c r="L59" i="35" s="1"/>
  <c r="K58" i="35"/>
  <c r="K57" i="35"/>
  <c r="L56" i="35"/>
  <c r="M56" i="35" s="1"/>
  <c r="K56" i="35"/>
  <c r="L55" i="35"/>
  <c r="K55" i="35"/>
  <c r="K54" i="35"/>
  <c r="K53" i="35"/>
  <c r="K52" i="35"/>
  <c r="L51" i="35"/>
  <c r="K51" i="35"/>
  <c r="I51" i="35"/>
  <c r="K50" i="35"/>
  <c r="K49" i="35"/>
  <c r="K48" i="35"/>
  <c r="L48" i="35" s="1"/>
  <c r="M48" i="35" s="1"/>
  <c r="L47" i="35"/>
  <c r="K47" i="35"/>
  <c r="K46" i="35"/>
  <c r="K45" i="35"/>
  <c r="L44" i="35" s="1"/>
  <c r="M44" i="35" s="1"/>
  <c r="K44" i="35"/>
  <c r="K43" i="35"/>
  <c r="L43" i="35" s="1"/>
  <c r="K42" i="35"/>
  <c r="K41" i="35"/>
  <c r="L40" i="35"/>
  <c r="M40" i="35" s="1"/>
  <c r="K40" i="35"/>
  <c r="K39" i="35"/>
  <c r="L39" i="35" s="1"/>
  <c r="K38" i="35"/>
  <c r="K37" i="35"/>
  <c r="K36" i="35"/>
  <c r="L36" i="35" s="1"/>
  <c r="M36" i="35" s="1"/>
  <c r="I35" i="35"/>
  <c r="K34" i="35"/>
  <c r="L32" i="35" s="1"/>
  <c r="K33" i="35"/>
  <c r="K32" i="35"/>
  <c r="L31" i="35"/>
  <c r="K31" i="35"/>
  <c r="K30" i="35"/>
  <c r="K29" i="35"/>
  <c r="K28" i="35"/>
  <c r="L28" i="35" s="1"/>
  <c r="M28" i="35" s="1"/>
  <c r="L27" i="35"/>
  <c r="K27" i="35"/>
  <c r="K26" i="35"/>
  <c r="K25" i="35"/>
  <c r="L24" i="35" s="1"/>
  <c r="M24" i="35" s="1"/>
  <c r="K24" i="35"/>
  <c r="K23" i="35"/>
  <c r="L23" i="35" s="1"/>
  <c r="K22" i="35"/>
  <c r="K21" i="35"/>
  <c r="L20" i="35"/>
  <c r="M20" i="35" s="1"/>
  <c r="K20" i="35"/>
  <c r="K19" i="35"/>
  <c r="L19" i="35" s="1"/>
  <c r="K18" i="35"/>
  <c r="K17" i="35"/>
  <c r="K16" i="35"/>
  <c r="L16" i="35" s="1"/>
  <c r="M16" i="35" s="1"/>
  <c r="L15" i="35"/>
  <c r="K15" i="35"/>
  <c r="K14" i="35"/>
  <c r="K13" i="35"/>
  <c r="K12" i="35"/>
  <c r="L11" i="35"/>
  <c r="M8" i="35" s="1"/>
  <c r="K11" i="35"/>
  <c r="K10" i="35"/>
  <c r="K9" i="35"/>
  <c r="K8" i="35"/>
  <c r="L8" i="35" s="1"/>
  <c r="L7" i="35"/>
  <c r="K7" i="35"/>
  <c r="K6" i="35"/>
  <c r="K5" i="35"/>
  <c r="M4" i="35"/>
  <c r="L4" i="35"/>
  <c r="K4" i="35"/>
  <c r="K90" i="34"/>
  <c r="J90" i="34"/>
  <c r="I90" i="34"/>
  <c r="K89" i="34"/>
  <c r="J89" i="34"/>
  <c r="I87" i="34"/>
  <c r="K87" i="34" s="1"/>
  <c r="L87" i="34" s="1"/>
  <c r="K86" i="34"/>
  <c r="K85" i="34"/>
  <c r="K84" i="34"/>
  <c r="L83" i="34"/>
  <c r="K83" i="34"/>
  <c r="K82" i="34"/>
  <c r="K81" i="34"/>
  <c r="K80" i="34"/>
  <c r="L79" i="34"/>
  <c r="K79" i="34"/>
  <c r="K78" i="34"/>
  <c r="K77" i="34"/>
  <c r="M76" i="34"/>
  <c r="L76" i="34"/>
  <c r="K76" i="34"/>
  <c r="K75" i="34"/>
  <c r="L75" i="34" s="1"/>
  <c r="K74" i="34"/>
  <c r="L72" i="34" s="1"/>
  <c r="M72" i="34" s="1"/>
  <c r="K73" i="34"/>
  <c r="K72" i="34"/>
  <c r="K71" i="34"/>
  <c r="L71" i="34" s="1"/>
  <c r="K70" i="34"/>
  <c r="K69" i="34"/>
  <c r="K68" i="34"/>
  <c r="L67" i="34"/>
  <c r="I67" i="34"/>
  <c r="K67" i="34" s="1"/>
  <c r="K66" i="34"/>
  <c r="K65" i="34"/>
  <c r="K64" i="34"/>
  <c r="L64" i="34" s="1"/>
  <c r="M64" i="34" s="1"/>
  <c r="L63" i="34"/>
  <c r="K63" i="34"/>
  <c r="K62" i="34"/>
  <c r="K61" i="34"/>
  <c r="K60" i="34"/>
  <c r="K59" i="34"/>
  <c r="L59" i="34" s="1"/>
  <c r="I59" i="34"/>
  <c r="K58" i="34"/>
  <c r="K57" i="34"/>
  <c r="M56" i="34"/>
  <c r="K56" i="34"/>
  <c r="L56" i="34" s="1"/>
  <c r="L55" i="34"/>
  <c r="K55" i="34"/>
  <c r="K54" i="34"/>
  <c r="K53" i="34"/>
  <c r="M52" i="34"/>
  <c r="L52" i="34"/>
  <c r="K52" i="34"/>
  <c r="I51" i="34"/>
  <c r="K50" i="34"/>
  <c r="K49" i="34"/>
  <c r="L48" i="34"/>
  <c r="K48" i="34"/>
  <c r="K47" i="34"/>
  <c r="L47" i="34" s="1"/>
  <c r="K46" i="34"/>
  <c r="K45" i="34"/>
  <c r="K44" i="34"/>
  <c r="L44" i="34" s="1"/>
  <c r="K43" i="34"/>
  <c r="L43" i="34" s="1"/>
  <c r="K42" i="34"/>
  <c r="K41" i="34"/>
  <c r="K40" i="34"/>
  <c r="L40" i="34" s="1"/>
  <c r="M40" i="34" s="1"/>
  <c r="L39" i="34"/>
  <c r="K39" i="34"/>
  <c r="K38" i="34"/>
  <c r="K37" i="34"/>
  <c r="K36" i="34"/>
  <c r="L36" i="34" s="1"/>
  <c r="M36" i="34" s="1"/>
  <c r="K35" i="34"/>
  <c r="L35" i="34" s="1"/>
  <c r="I35" i="34"/>
  <c r="K34" i="34"/>
  <c r="K33" i="34"/>
  <c r="M32" i="34"/>
  <c r="K32" i="34"/>
  <c r="L32" i="34" s="1"/>
  <c r="L31" i="34"/>
  <c r="K31" i="34"/>
  <c r="K30" i="34"/>
  <c r="K29" i="34"/>
  <c r="M28" i="34"/>
  <c r="L28" i="34"/>
  <c r="K28" i="34"/>
  <c r="I27" i="34"/>
  <c r="K27" i="34" s="1"/>
  <c r="L27" i="34" s="1"/>
  <c r="K26" i="34"/>
  <c r="K25" i="34"/>
  <c r="L24" i="34"/>
  <c r="M24" i="34" s="1"/>
  <c r="K24" i="34"/>
  <c r="K23" i="34"/>
  <c r="L23" i="34" s="1"/>
  <c r="K22" i="34"/>
  <c r="K21" i="34"/>
  <c r="K20" i="34"/>
  <c r="L20" i="34" s="1"/>
  <c r="L19" i="34"/>
  <c r="K19" i="34"/>
  <c r="K18" i="34"/>
  <c r="K17" i="34"/>
  <c r="K16" i="34"/>
  <c r="L15" i="34"/>
  <c r="K15" i="34"/>
  <c r="K14" i="34"/>
  <c r="K13" i="34"/>
  <c r="K12" i="34"/>
  <c r="L11" i="34"/>
  <c r="K11" i="34"/>
  <c r="K10" i="34"/>
  <c r="K9" i="34"/>
  <c r="M8" i="34"/>
  <c r="L8" i="34"/>
  <c r="K8" i="34"/>
  <c r="K7" i="34"/>
  <c r="L7" i="34" s="1"/>
  <c r="K6" i="34"/>
  <c r="K5" i="34"/>
  <c r="L4" i="34"/>
  <c r="M4" i="34" s="1"/>
  <c r="K4" i="34"/>
  <c r="K90" i="33"/>
  <c r="J90" i="33"/>
  <c r="I90" i="33"/>
  <c r="K89" i="33"/>
  <c r="J89" i="33"/>
  <c r="K87" i="33"/>
  <c r="L87" i="33" s="1"/>
  <c r="I87" i="33"/>
  <c r="K86" i="33"/>
  <c r="K85" i="33"/>
  <c r="K84" i="33"/>
  <c r="L83" i="33"/>
  <c r="K83" i="33"/>
  <c r="K82" i="33"/>
  <c r="K81" i="33"/>
  <c r="M80" i="33"/>
  <c r="L80" i="33"/>
  <c r="K80" i="33"/>
  <c r="K79" i="33"/>
  <c r="L79" i="33" s="1"/>
  <c r="K78" i="33"/>
  <c r="K77" i="33"/>
  <c r="L76" i="33"/>
  <c r="M76" i="33" s="1"/>
  <c r="K76" i="33"/>
  <c r="K75" i="33"/>
  <c r="L75" i="33" s="1"/>
  <c r="K74" i="33"/>
  <c r="K73" i="33"/>
  <c r="K72" i="33"/>
  <c r="L71" i="33"/>
  <c r="K71" i="33"/>
  <c r="K70" i="33"/>
  <c r="K69" i="33"/>
  <c r="M68" i="33"/>
  <c r="K68" i="33"/>
  <c r="L68" i="33" s="1"/>
  <c r="L67" i="33"/>
  <c r="K67" i="33"/>
  <c r="I67" i="33"/>
  <c r="K66" i="33"/>
  <c r="K65" i="33"/>
  <c r="K64" i="33"/>
  <c r="L64" i="33" s="1"/>
  <c r="M64" i="33" s="1"/>
  <c r="K63" i="33"/>
  <c r="L63" i="33" s="1"/>
  <c r="K62" i="33"/>
  <c r="K61" i="33"/>
  <c r="L60" i="33"/>
  <c r="M60" i="33" s="1"/>
  <c r="K60" i="33"/>
  <c r="K59" i="33"/>
  <c r="L59" i="33" s="1"/>
  <c r="I59" i="33"/>
  <c r="K58" i="33"/>
  <c r="K57" i="33"/>
  <c r="M56" i="33"/>
  <c r="L56" i="33"/>
  <c r="K56" i="33"/>
  <c r="K55" i="33"/>
  <c r="L55" i="33" s="1"/>
  <c r="K54" i="33"/>
  <c r="K53" i="33"/>
  <c r="L52" i="33"/>
  <c r="M52" i="33" s="1"/>
  <c r="K52" i="33"/>
  <c r="I51" i="33"/>
  <c r="K51" i="33" s="1"/>
  <c r="L51" i="33" s="1"/>
  <c r="K50" i="33"/>
  <c r="K49" i="33"/>
  <c r="K48" i="33"/>
  <c r="L48" i="33" s="1"/>
  <c r="M48" i="33" s="1"/>
  <c r="K47" i="33"/>
  <c r="L47" i="33" s="1"/>
  <c r="K46" i="33"/>
  <c r="K45" i="33"/>
  <c r="K44" i="33"/>
  <c r="L43" i="33"/>
  <c r="K43" i="33"/>
  <c r="K42" i="33"/>
  <c r="K41" i="33"/>
  <c r="K40" i="33"/>
  <c r="K39" i="33"/>
  <c r="L39" i="33" s="1"/>
  <c r="K38" i="33"/>
  <c r="K37" i="33"/>
  <c r="L36" i="33"/>
  <c r="K36" i="33"/>
  <c r="K35" i="33"/>
  <c r="L35" i="33" s="1"/>
  <c r="I35" i="33"/>
  <c r="K34" i="33"/>
  <c r="K33" i="33"/>
  <c r="M32" i="33"/>
  <c r="K32" i="33"/>
  <c r="L32" i="33" s="1"/>
  <c r="K31" i="33"/>
  <c r="L31" i="33" s="1"/>
  <c r="K30" i="33"/>
  <c r="K29" i="33"/>
  <c r="L28" i="33" s="1"/>
  <c r="M28" i="33" s="1"/>
  <c r="K28" i="33"/>
  <c r="I27" i="33"/>
  <c r="K26" i="33"/>
  <c r="K25" i="33"/>
  <c r="L24" i="33"/>
  <c r="K24" i="33"/>
  <c r="L23" i="33"/>
  <c r="K23" i="33"/>
  <c r="K22" i="33"/>
  <c r="K21" i="33"/>
  <c r="K20" i="33"/>
  <c r="K19" i="33"/>
  <c r="L19" i="33" s="1"/>
  <c r="K18" i="33"/>
  <c r="K17" i="33"/>
  <c r="L16" i="33" s="1"/>
  <c r="K16" i="33"/>
  <c r="L15" i="33"/>
  <c r="K15" i="33"/>
  <c r="K14" i="33"/>
  <c r="K13" i="33"/>
  <c r="M12" i="33"/>
  <c r="K12" i="33"/>
  <c r="L12" i="33" s="1"/>
  <c r="K11" i="33"/>
  <c r="L11" i="33" s="1"/>
  <c r="K10" i="33"/>
  <c r="K9" i="33"/>
  <c r="L8" i="33" s="1"/>
  <c r="M8" i="33" s="1"/>
  <c r="K8" i="33"/>
  <c r="L7" i="33"/>
  <c r="K7" i="33"/>
  <c r="K6" i="33"/>
  <c r="K5" i="33"/>
  <c r="K4" i="33"/>
  <c r="L4" i="33" s="1"/>
  <c r="M4" i="33" s="1"/>
  <c r="K90" i="32"/>
  <c r="J90" i="32"/>
  <c r="K89" i="32"/>
  <c r="J89" i="32"/>
  <c r="I89" i="32"/>
  <c r="K87" i="32"/>
  <c r="L87" i="32" s="1"/>
  <c r="I87" i="32"/>
  <c r="K86" i="32"/>
  <c r="K85" i="32"/>
  <c r="K84" i="32"/>
  <c r="L84" i="32" s="1"/>
  <c r="M84" i="32" s="1"/>
  <c r="K83" i="32"/>
  <c r="L83" i="32" s="1"/>
  <c r="I83" i="32"/>
  <c r="K82" i="32"/>
  <c r="K81" i="32"/>
  <c r="M80" i="32"/>
  <c r="K80" i="32"/>
  <c r="L80" i="32" s="1"/>
  <c r="K79" i="32"/>
  <c r="L79" i="32" s="1"/>
  <c r="K78" i="32"/>
  <c r="K77" i="32"/>
  <c r="L76" i="32" s="1"/>
  <c r="M76" i="32" s="1"/>
  <c r="K76" i="32"/>
  <c r="L75" i="32"/>
  <c r="M72" i="32" s="1"/>
  <c r="K75" i="32"/>
  <c r="K74" i="32"/>
  <c r="K73" i="32"/>
  <c r="K72" i="32"/>
  <c r="L72" i="32" s="1"/>
  <c r="K71" i="32"/>
  <c r="L71" i="32" s="1"/>
  <c r="K70" i="32"/>
  <c r="K69" i="32"/>
  <c r="L68" i="32" s="1"/>
  <c r="M68" i="32" s="1"/>
  <c r="K68" i="32"/>
  <c r="I67" i="32"/>
  <c r="K66" i="32"/>
  <c r="K65" i="32"/>
  <c r="L64" i="32" s="1"/>
  <c r="K64" i="32"/>
  <c r="L63" i="32"/>
  <c r="K63" i="32"/>
  <c r="K62" i="32"/>
  <c r="K61" i="32"/>
  <c r="M60" i="32"/>
  <c r="K60" i="32"/>
  <c r="L60" i="32" s="1"/>
  <c r="K59" i="32"/>
  <c r="L59" i="32" s="1"/>
  <c r="K58" i="32"/>
  <c r="K57" i="32"/>
  <c r="L56" i="32" s="1"/>
  <c r="M56" i="32" s="1"/>
  <c r="K56" i="32"/>
  <c r="L55" i="32"/>
  <c r="K55" i="32"/>
  <c r="K54" i="32"/>
  <c r="K53" i="32"/>
  <c r="M52" i="32"/>
  <c r="K52" i="32"/>
  <c r="L52" i="32" s="1"/>
  <c r="K51" i="32"/>
  <c r="L51" i="32" s="1"/>
  <c r="I51" i="32"/>
  <c r="K50" i="32"/>
  <c r="K49" i="32"/>
  <c r="K48" i="32"/>
  <c r="K47" i="32"/>
  <c r="L47" i="32" s="1"/>
  <c r="M44" i="32" s="1"/>
  <c r="I47" i="32"/>
  <c r="K46" i="32"/>
  <c r="K45" i="32"/>
  <c r="K44" i="32"/>
  <c r="L44" i="32" s="1"/>
  <c r="K43" i="32"/>
  <c r="L43" i="32" s="1"/>
  <c r="K42" i="32"/>
  <c r="K41" i="32"/>
  <c r="L40" i="32" s="1"/>
  <c r="M40" i="32" s="1"/>
  <c r="K40" i="32"/>
  <c r="L39" i="32"/>
  <c r="K39" i="32"/>
  <c r="K38" i="32"/>
  <c r="K37" i="32"/>
  <c r="K36" i="32"/>
  <c r="K35" i="32"/>
  <c r="L35" i="32" s="1"/>
  <c r="I35" i="32"/>
  <c r="K34" i="32"/>
  <c r="K33" i="32"/>
  <c r="M32" i="32"/>
  <c r="K32" i="32"/>
  <c r="L32" i="32" s="1"/>
  <c r="K31" i="32"/>
  <c r="L31" i="32" s="1"/>
  <c r="K30" i="32"/>
  <c r="K29" i="32"/>
  <c r="L28" i="32" s="1"/>
  <c r="M28" i="32" s="1"/>
  <c r="K28" i="32"/>
  <c r="L27" i="32"/>
  <c r="K27" i="32"/>
  <c r="K26" i="32"/>
  <c r="K25" i="32"/>
  <c r="K24" i="32"/>
  <c r="L24" i="32" s="1"/>
  <c r="M24" i="32" s="1"/>
  <c r="K23" i="32"/>
  <c r="L23" i="32" s="1"/>
  <c r="K22" i="32"/>
  <c r="K21" i="32"/>
  <c r="L20" i="32"/>
  <c r="M20" i="32" s="1"/>
  <c r="K20" i="32"/>
  <c r="L19" i="32"/>
  <c r="K19" i="32"/>
  <c r="K18" i="32"/>
  <c r="K17" i="32"/>
  <c r="K16" i="32"/>
  <c r="L16" i="32" s="1"/>
  <c r="M16" i="32" s="1"/>
  <c r="K15" i="32"/>
  <c r="L15" i="32" s="1"/>
  <c r="K14" i="32"/>
  <c r="K13" i="32"/>
  <c r="L12" i="32"/>
  <c r="M12" i="32" s="1"/>
  <c r="K12" i="32"/>
  <c r="L11" i="32"/>
  <c r="K11" i="32"/>
  <c r="K10" i="32"/>
  <c r="K9" i="32"/>
  <c r="K8" i="32"/>
  <c r="K7" i="32"/>
  <c r="L7" i="32" s="1"/>
  <c r="K6" i="32"/>
  <c r="K5" i="32"/>
  <c r="L4" i="32" s="1"/>
  <c r="K4" i="32"/>
  <c r="K90" i="31"/>
  <c r="J90" i="31"/>
  <c r="K89" i="31"/>
  <c r="J89" i="31"/>
  <c r="L87" i="31"/>
  <c r="K87" i="31"/>
  <c r="K86" i="31"/>
  <c r="K85" i="31"/>
  <c r="K84" i="31"/>
  <c r="K83" i="31"/>
  <c r="L83" i="31" s="1"/>
  <c r="K82" i="31"/>
  <c r="K81" i="31"/>
  <c r="L80" i="31" s="1"/>
  <c r="K80" i="31"/>
  <c r="L79" i="31"/>
  <c r="K79" i="31"/>
  <c r="K78" i="31"/>
  <c r="K77" i="31"/>
  <c r="M76" i="31"/>
  <c r="K76" i="31"/>
  <c r="L76" i="31" s="1"/>
  <c r="K75" i="31"/>
  <c r="L75" i="31" s="1"/>
  <c r="K74" i="31"/>
  <c r="K73" i="31"/>
  <c r="L72" i="31" s="1"/>
  <c r="M72" i="31" s="1"/>
  <c r="K72" i="31"/>
  <c r="L71" i="31"/>
  <c r="K71" i="31"/>
  <c r="K70" i="31"/>
  <c r="K69" i="31"/>
  <c r="K68" i="31"/>
  <c r="L68" i="31" s="1"/>
  <c r="M68" i="31" s="1"/>
  <c r="K67" i="31"/>
  <c r="L67" i="31" s="1"/>
  <c r="I67" i="31"/>
  <c r="K66" i="31"/>
  <c r="K65" i="31"/>
  <c r="K64" i="31"/>
  <c r="K63" i="31"/>
  <c r="L63" i="31" s="1"/>
  <c r="K62" i="31"/>
  <c r="K61" i="31"/>
  <c r="L60" i="31" s="1"/>
  <c r="M60" i="31" s="1"/>
  <c r="K60" i="31"/>
  <c r="L59" i="31"/>
  <c r="I59" i="31"/>
  <c r="K59" i="31" s="1"/>
  <c r="K58" i="31"/>
  <c r="K57" i="31"/>
  <c r="L56" i="31" s="1"/>
  <c r="M56" i="31" s="1"/>
  <c r="K56" i="31"/>
  <c r="I55" i="31"/>
  <c r="K54" i="31"/>
  <c r="K53" i="31"/>
  <c r="L52" i="31" s="1"/>
  <c r="K52" i="31"/>
  <c r="L51" i="31"/>
  <c r="K51" i="31"/>
  <c r="K50" i="31"/>
  <c r="K49" i="31"/>
  <c r="M48" i="31"/>
  <c r="K48" i="31"/>
  <c r="L48" i="31" s="1"/>
  <c r="K47" i="31"/>
  <c r="L47" i="31" s="1"/>
  <c r="K46" i="31"/>
  <c r="K45" i="31"/>
  <c r="L44" i="31" s="1"/>
  <c r="M44" i="31" s="1"/>
  <c r="K44" i="31"/>
  <c r="L43" i="31"/>
  <c r="K43" i="31"/>
  <c r="K42" i="31"/>
  <c r="K41" i="31"/>
  <c r="K40" i="31"/>
  <c r="L40" i="31" s="1"/>
  <c r="M40" i="31" s="1"/>
  <c r="K39" i="31"/>
  <c r="L39" i="31" s="1"/>
  <c r="K38" i="31"/>
  <c r="K37" i="31"/>
  <c r="L36" i="31"/>
  <c r="M36" i="31" s="1"/>
  <c r="K36" i="31"/>
  <c r="I35" i="31"/>
  <c r="K35" i="31" s="1"/>
  <c r="L35" i="31" s="1"/>
  <c r="K34" i="31"/>
  <c r="K33" i="31"/>
  <c r="L32" i="31" s="1"/>
  <c r="K32" i="31"/>
  <c r="L31" i="31"/>
  <c r="K31" i="31"/>
  <c r="K30" i="31"/>
  <c r="K29" i="31"/>
  <c r="M28" i="31"/>
  <c r="K28" i="31"/>
  <c r="L28" i="31" s="1"/>
  <c r="K27" i="31"/>
  <c r="L27" i="31" s="1"/>
  <c r="I27" i="31"/>
  <c r="K26" i="31"/>
  <c r="K25" i="31"/>
  <c r="K24" i="31"/>
  <c r="K23" i="31"/>
  <c r="L23" i="31" s="1"/>
  <c r="K22" i="31"/>
  <c r="K21" i="31"/>
  <c r="L20" i="31"/>
  <c r="K20" i="31"/>
  <c r="L19" i="31"/>
  <c r="I19" i="31"/>
  <c r="K19" i="31" s="1"/>
  <c r="K18" i="31"/>
  <c r="K17" i="31"/>
  <c r="L16" i="31" s="1"/>
  <c r="M16" i="31" s="1"/>
  <c r="K16" i="31"/>
  <c r="I15" i="31"/>
  <c r="K15" i="31" s="1"/>
  <c r="L15" i="31" s="1"/>
  <c r="K14" i="31"/>
  <c r="K13" i="31"/>
  <c r="L12" i="31"/>
  <c r="K12" i="31"/>
  <c r="L11" i="31"/>
  <c r="K11" i="31"/>
  <c r="K10" i="31"/>
  <c r="K9" i="31"/>
  <c r="K8" i="31"/>
  <c r="K7" i="31"/>
  <c r="L7" i="31" s="1"/>
  <c r="I7" i="31"/>
  <c r="K6" i="31"/>
  <c r="K5" i="31"/>
  <c r="M4" i="31"/>
  <c r="K4" i="31"/>
  <c r="L4" i="31" s="1"/>
  <c r="K90" i="30"/>
  <c r="J90" i="30"/>
  <c r="K89" i="30"/>
  <c r="J87" i="30"/>
  <c r="I87" i="30"/>
  <c r="K87" i="30" s="1"/>
  <c r="L87" i="30" s="1"/>
  <c r="K86" i="30"/>
  <c r="K85" i="30"/>
  <c r="L84" i="30" s="1"/>
  <c r="K84" i="30"/>
  <c r="L83" i="30"/>
  <c r="K83" i="30"/>
  <c r="K82" i="30"/>
  <c r="K81" i="30"/>
  <c r="M80" i="30"/>
  <c r="K80" i="30"/>
  <c r="L80" i="30" s="1"/>
  <c r="K79" i="30"/>
  <c r="L79" i="30" s="1"/>
  <c r="K78" i="30"/>
  <c r="K77" i="30"/>
  <c r="L76" i="30" s="1"/>
  <c r="M76" i="30" s="1"/>
  <c r="K76" i="30"/>
  <c r="L75" i="30"/>
  <c r="K75" i="30"/>
  <c r="K74" i="30"/>
  <c r="K73" i="30"/>
  <c r="K72" i="30"/>
  <c r="L72" i="30" s="1"/>
  <c r="M72" i="30" s="1"/>
  <c r="K71" i="30"/>
  <c r="L71" i="30" s="1"/>
  <c r="K70" i="30"/>
  <c r="K69" i="30"/>
  <c r="L68" i="30"/>
  <c r="M68" i="30" s="1"/>
  <c r="K68" i="30"/>
  <c r="I67" i="30"/>
  <c r="K67" i="30" s="1"/>
  <c r="L67" i="30" s="1"/>
  <c r="K66" i="30"/>
  <c r="K65" i="30"/>
  <c r="L64" i="30" s="1"/>
  <c r="K64" i="30"/>
  <c r="L63" i="30"/>
  <c r="I63" i="30"/>
  <c r="K63" i="30" s="1"/>
  <c r="K62" i="30"/>
  <c r="K61" i="30"/>
  <c r="L60" i="30"/>
  <c r="M60" i="30" s="1"/>
  <c r="K60" i="30"/>
  <c r="I59" i="30"/>
  <c r="K58" i="30"/>
  <c r="K57" i="30"/>
  <c r="L56" i="30"/>
  <c r="K56" i="30"/>
  <c r="K55" i="30"/>
  <c r="L55" i="30" s="1"/>
  <c r="K54" i="30"/>
  <c r="K53" i="30"/>
  <c r="L52" i="30"/>
  <c r="M52" i="30" s="1"/>
  <c r="K52" i="30"/>
  <c r="J51" i="30"/>
  <c r="I51" i="30"/>
  <c r="I89" i="30" s="1"/>
  <c r="K50" i="30"/>
  <c r="K49" i="30"/>
  <c r="L48" i="30"/>
  <c r="K48" i="30"/>
  <c r="K47" i="30"/>
  <c r="L47" i="30" s="1"/>
  <c r="K46" i="30"/>
  <c r="K45" i="30"/>
  <c r="L44" i="30"/>
  <c r="M44" i="30" s="1"/>
  <c r="K44" i="30"/>
  <c r="L43" i="30"/>
  <c r="K43" i="30"/>
  <c r="K42" i="30"/>
  <c r="K41" i="30"/>
  <c r="K40" i="30"/>
  <c r="L39" i="30"/>
  <c r="K39" i="30"/>
  <c r="K38" i="30"/>
  <c r="K37" i="30"/>
  <c r="L36" i="30" s="1"/>
  <c r="M36" i="30"/>
  <c r="K36" i="30"/>
  <c r="K35" i="30"/>
  <c r="L35" i="30" s="1"/>
  <c r="M32" i="30" s="1"/>
  <c r="I35" i="30"/>
  <c r="K34" i="30"/>
  <c r="K33" i="30"/>
  <c r="L32" i="30" s="1"/>
  <c r="K32" i="30"/>
  <c r="L31" i="30"/>
  <c r="K31" i="30"/>
  <c r="I31" i="30"/>
  <c r="K30" i="30"/>
  <c r="K29" i="30"/>
  <c r="L28" i="30" s="1"/>
  <c r="M28" i="30" s="1"/>
  <c r="K28" i="30"/>
  <c r="K27" i="30"/>
  <c r="L27" i="30" s="1"/>
  <c r="I27" i="30"/>
  <c r="K26" i="30"/>
  <c r="K25" i="30"/>
  <c r="L24" i="30" s="1"/>
  <c r="M24" i="30"/>
  <c r="K24" i="30"/>
  <c r="K23" i="30"/>
  <c r="L23" i="30" s="1"/>
  <c r="K22" i="30"/>
  <c r="K21" i="30"/>
  <c r="L20" i="30"/>
  <c r="K20" i="30"/>
  <c r="K19" i="30"/>
  <c r="L19" i="30" s="1"/>
  <c r="K18" i="30"/>
  <c r="K17" i="30"/>
  <c r="L16" i="30"/>
  <c r="M16" i="30" s="1"/>
  <c r="K16" i="30"/>
  <c r="L15" i="30"/>
  <c r="K15" i="30"/>
  <c r="K14" i="30"/>
  <c r="K13" i="30"/>
  <c r="K12" i="30"/>
  <c r="L11" i="30"/>
  <c r="K11" i="30"/>
  <c r="K10" i="30"/>
  <c r="K9" i="30"/>
  <c r="L8" i="30" s="1"/>
  <c r="M8" i="30"/>
  <c r="K8" i="30"/>
  <c r="K7" i="30"/>
  <c r="L7" i="30" s="1"/>
  <c r="K6" i="30"/>
  <c r="K5" i="30"/>
  <c r="L4" i="30"/>
  <c r="M4" i="30" s="1"/>
  <c r="K4" i="30"/>
  <c r="K90" i="29"/>
  <c r="J90" i="29"/>
  <c r="I90" i="29"/>
  <c r="K89" i="29"/>
  <c r="J89" i="29"/>
  <c r="I89" i="29"/>
  <c r="L87" i="29"/>
  <c r="K87" i="29"/>
  <c r="K86" i="29"/>
  <c r="K85" i="29"/>
  <c r="L84" i="29" s="1"/>
  <c r="M84" i="29"/>
  <c r="K84" i="29"/>
  <c r="L83" i="29"/>
  <c r="K83" i="29"/>
  <c r="K82" i="29"/>
  <c r="K81" i="29"/>
  <c r="M80" i="29"/>
  <c r="L80" i="29"/>
  <c r="K80" i="29"/>
  <c r="K79" i="29"/>
  <c r="L79" i="29" s="1"/>
  <c r="K78" i="29"/>
  <c r="K77" i="29"/>
  <c r="K76" i="29"/>
  <c r="L76" i="29" s="1"/>
  <c r="M76" i="29" s="1"/>
  <c r="L75" i="29"/>
  <c r="K75" i="29"/>
  <c r="K74" i="29"/>
  <c r="K73" i="29"/>
  <c r="K72" i="29"/>
  <c r="L71" i="29"/>
  <c r="K71" i="29"/>
  <c r="K70" i="29"/>
  <c r="K69" i="29"/>
  <c r="L68" i="29" s="1"/>
  <c r="M68" i="29" s="1"/>
  <c r="K68" i="29"/>
  <c r="K67" i="29"/>
  <c r="L67" i="29" s="1"/>
  <c r="K66" i="29"/>
  <c r="K65" i="29"/>
  <c r="L64" i="29"/>
  <c r="K64" i="29"/>
  <c r="K63" i="29"/>
  <c r="L63" i="29" s="1"/>
  <c r="K62" i="29"/>
  <c r="K61" i="29"/>
  <c r="K60" i="29"/>
  <c r="L60" i="29" s="1"/>
  <c r="M60" i="29" s="1"/>
  <c r="L59" i="29"/>
  <c r="K59" i="29"/>
  <c r="K58" i="29"/>
  <c r="K57" i="29"/>
  <c r="K56" i="29"/>
  <c r="L56" i="29" s="1"/>
  <c r="M56" i="29" s="1"/>
  <c r="L55" i="29"/>
  <c r="K55" i="29"/>
  <c r="K54" i="29"/>
  <c r="K53" i="29"/>
  <c r="L52" i="29" s="1"/>
  <c r="M52" i="29" s="1"/>
  <c r="K52" i="29"/>
  <c r="K51" i="29"/>
  <c r="L51" i="29" s="1"/>
  <c r="K50" i="29"/>
  <c r="K49" i="29"/>
  <c r="L48" i="29"/>
  <c r="M48" i="29" s="1"/>
  <c r="K48" i="29"/>
  <c r="K47" i="29"/>
  <c r="L47" i="29" s="1"/>
  <c r="K46" i="29"/>
  <c r="K45" i="29"/>
  <c r="L44" i="29"/>
  <c r="M44" i="29" s="1"/>
  <c r="K44" i="29"/>
  <c r="L43" i="29"/>
  <c r="K43" i="29"/>
  <c r="K42" i="29"/>
  <c r="K41" i="29"/>
  <c r="K40" i="29"/>
  <c r="L39" i="29"/>
  <c r="K39" i="29"/>
  <c r="K38" i="29"/>
  <c r="K37" i="29"/>
  <c r="L36" i="29" s="1"/>
  <c r="M36" i="29"/>
  <c r="K36" i="29"/>
  <c r="K35" i="29"/>
  <c r="L35" i="29" s="1"/>
  <c r="K34" i="29"/>
  <c r="K33" i="29"/>
  <c r="L32" i="29"/>
  <c r="K32" i="29"/>
  <c r="K31" i="29"/>
  <c r="L31" i="29" s="1"/>
  <c r="K30" i="29"/>
  <c r="K29" i="29"/>
  <c r="L28" i="29"/>
  <c r="M28" i="29" s="1"/>
  <c r="K28" i="29"/>
  <c r="L27" i="29"/>
  <c r="K27" i="29"/>
  <c r="K26" i="29"/>
  <c r="K25" i="29"/>
  <c r="K24" i="29"/>
  <c r="L23" i="29"/>
  <c r="K23" i="29"/>
  <c r="K22" i="29"/>
  <c r="K21" i="29"/>
  <c r="L20" i="29" s="1"/>
  <c r="M20" i="29"/>
  <c r="K20" i="29"/>
  <c r="L19" i="29"/>
  <c r="K19" i="29"/>
  <c r="K18" i="29"/>
  <c r="K17" i="29"/>
  <c r="M16" i="29"/>
  <c r="L16" i="29"/>
  <c r="K16" i="29"/>
  <c r="K15" i="29"/>
  <c r="L15" i="29" s="1"/>
  <c r="K14" i="29"/>
  <c r="K13" i="29"/>
  <c r="K12" i="29"/>
  <c r="L12" i="29" s="1"/>
  <c r="L11" i="29"/>
  <c r="K11" i="29"/>
  <c r="K10" i="29"/>
  <c r="K9" i="29"/>
  <c r="K8" i="29"/>
  <c r="L8" i="29" s="1"/>
  <c r="M8" i="29" s="1"/>
  <c r="L7" i="29"/>
  <c r="K7" i="29"/>
  <c r="K6" i="29"/>
  <c r="K5" i="29"/>
  <c r="L4" i="29" s="1"/>
  <c r="M4" i="29" s="1"/>
  <c r="K4" i="29"/>
  <c r="K90" i="28"/>
  <c r="J90" i="28"/>
  <c r="K89" i="28"/>
  <c r="J89" i="28"/>
  <c r="I89" i="28"/>
  <c r="I87" i="28"/>
  <c r="K87" i="28" s="1"/>
  <c r="L87" i="28" s="1"/>
  <c r="K86" i="28"/>
  <c r="K85" i="28"/>
  <c r="L84" i="28"/>
  <c r="M84" i="28" s="1"/>
  <c r="K84" i="28"/>
  <c r="I83" i="28"/>
  <c r="K83" i="28" s="1"/>
  <c r="L83" i="28" s="1"/>
  <c r="K82" i="28"/>
  <c r="K81" i="28"/>
  <c r="L80" i="28"/>
  <c r="M80" i="28" s="1"/>
  <c r="K80" i="28"/>
  <c r="L79" i="28"/>
  <c r="K79" i="28"/>
  <c r="K78" i="28"/>
  <c r="K77" i="28"/>
  <c r="K76" i="28"/>
  <c r="L75" i="28"/>
  <c r="K75" i="28"/>
  <c r="K74" i="28"/>
  <c r="K73" i="28"/>
  <c r="L72" i="28" s="1"/>
  <c r="M72" i="28"/>
  <c r="K72" i="28"/>
  <c r="K71" i="28"/>
  <c r="L71" i="28" s="1"/>
  <c r="K70" i="28"/>
  <c r="K69" i="28"/>
  <c r="L68" i="28"/>
  <c r="K68" i="28"/>
  <c r="K67" i="28"/>
  <c r="L67" i="28" s="1"/>
  <c r="I67" i="28"/>
  <c r="K66" i="28"/>
  <c r="K65" i="28"/>
  <c r="M64" i="28"/>
  <c r="L64" i="28"/>
  <c r="K64" i="28"/>
  <c r="K63" i="28"/>
  <c r="L63" i="28" s="1"/>
  <c r="K62" i="28"/>
  <c r="K61" i="28"/>
  <c r="K60" i="28"/>
  <c r="L60" i="28" s="1"/>
  <c r="L59" i="28"/>
  <c r="K59" i="28"/>
  <c r="K58" i="28"/>
  <c r="K57" i="28"/>
  <c r="K56" i="28"/>
  <c r="L56" i="28" s="1"/>
  <c r="M56" i="28" s="1"/>
  <c r="L55" i="28"/>
  <c r="K55" i="28"/>
  <c r="K54" i="28"/>
  <c r="K53" i="28"/>
  <c r="L52" i="28" s="1"/>
  <c r="M52" i="28" s="1"/>
  <c r="K52" i="28"/>
  <c r="L51" i="28"/>
  <c r="K51" i="28"/>
  <c r="I51" i="28"/>
  <c r="K50" i="28"/>
  <c r="K49" i="28"/>
  <c r="L48" i="28" s="1"/>
  <c r="M48" i="28" s="1"/>
  <c r="K48" i="28"/>
  <c r="K47" i="28"/>
  <c r="L47" i="28" s="1"/>
  <c r="I47" i="28"/>
  <c r="K46" i="28"/>
  <c r="K45" i="28"/>
  <c r="L44" i="28" s="1"/>
  <c r="M44" i="28"/>
  <c r="K44" i="28"/>
  <c r="K43" i="28"/>
  <c r="L43" i="28" s="1"/>
  <c r="K42" i="28"/>
  <c r="K41" i="28"/>
  <c r="L40" i="28"/>
  <c r="M40" i="28" s="1"/>
  <c r="K40" i="28"/>
  <c r="K39" i="28"/>
  <c r="L39" i="28" s="1"/>
  <c r="K38" i="28"/>
  <c r="K37" i="28"/>
  <c r="K36" i="28"/>
  <c r="L36" i="28" s="1"/>
  <c r="M36" i="28" s="1"/>
  <c r="I35" i="28"/>
  <c r="K35" i="28" s="1"/>
  <c r="L35" i="28" s="1"/>
  <c r="K34" i="28"/>
  <c r="K33" i="28"/>
  <c r="L32" i="28"/>
  <c r="M32" i="28" s="1"/>
  <c r="K32" i="28"/>
  <c r="L31" i="28"/>
  <c r="K31" i="28"/>
  <c r="K30" i="28"/>
  <c r="K29" i="28"/>
  <c r="K28" i="28"/>
  <c r="L27" i="28"/>
  <c r="K27" i="28"/>
  <c r="K26" i="28"/>
  <c r="K25" i="28"/>
  <c r="L24" i="28" s="1"/>
  <c r="M24" i="28"/>
  <c r="K24" i="28"/>
  <c r="K23" i="28"/>
  <c r="L23" i="28" s="1"/>
  <c r="K22" i="28"/>
  <c r="K21" i="28"/>
  <c r="L20" i="28"/>
  <c r="M20" i="28" s="1"/>
  <c r="K20" i="28"/>
  <c r="K19" i="28"/>
  <c r="L19" i="28" s="1"/>
  <c r="K18" i="28"/>
  <c r="K17" i="28"/>
  <c r="K16" i="28"/>
  <c r="L16" i="28" s="1"/>
  <c r="L15" i="28"/>
  <c r="K15" i="28"/>
  <c r="K14" i="28"/>
  <c r="K13" i="28"/>
  <c r="K12" i="28"/>
  <c r="L11" i="28"/>
  <c r="K11" i="28"/>
  <c r="K10" i="28"/>
  <c r="K9" i="28"/>
  <c r="L8" i="28" s="1"/>
  <c r="M8" i="28"/>
  <c r="K8" i="28"/>
  <c r="L7" i="28"/>
  <c r="K7" i="28"/>
  <c r="K6" i="28"/>
  <c r="K5" i="28"/>
  <c r="M4" i="28"/>
  <c r="L4" i="28"/>
  <c r="K4" i="28"/>
  <c r="K90" i="27"/>
  <c r="J90" i="27"/>
  <c r="I90" i="27"/>
  <c r="K89" i="27"/>
  <c r="J89" i="27"/>
  <c r="L87" i="27"/>
  <c r="K87" i="27"/>
  <c r="K86" i="27"/>
  <c r="K85" i="27"/>
  <c r="L84" i="27" s="1"/>
  <c r="M84" i="27" s="1"/>
  <c r="K84" i="27"/>
  <c r="L83" i="27"/>
  <c r="K83" i="27"/>
  <c r="K82" i="27"/>
  <c r="K81" i="27"/>
  <c r="M80" i="27"/>
  <c r="L80" i="27"/>
  <c r="K80" i="27"/>
  <c r="K79" i="27"/>
  <c r="L79" i="27" s="1"/>
  <c r="K78" i="27"/>
  <c r="K77" i="27"/>
  <c r="K76" i="27"/>
  <c r="L75" i="27"/>
  <c r="K75" i="27"/>
  <c r="K74" i="27"/>
  <c r="K73" i="27"/>
  <c r="K72" i="27"/>
  <c r="L72" i="27" s="1"/>
  <c r="M72" i="27" s="1"/>
  <c r="L71" i="27"/>
  <c r="K71" i="27"/>
  <c r="K70" i="27"/>
  <c r="K69" i="27"/>
  <c r="L68" i="27" s="1"/>
  <c r="M68" i="27"/>
  <c r="K68" i="27"/>
  <c r="K67" i="27"/>
  <c r="L67" i="27" s="1"/>
  <c r="K66" i="27"/>
  <c r="K65" i="27"/>
  <c r="L64" i="27"/>
  <c r="K64" i="27"/>
  <c r="K63" i="27"/>
  <c r="L63" i="27" s="1"/>
  <c r="K62" i="27"/>
  <c r="K61" i="27"/>
  <c r="L60" i="27"/>
  <c r="M60" i="27" s="1"/>
  <c r="K60" i="27"/>
  <c r="L59" i="27"/>
  <c r="K59" i="27"/>
  <c r="K58" i="27"/>
  <c r="K57" i="27"/>
  <c r="K56" i="27"/>
  <c r="L55" i="27"/>
  <c r="K55" i="27"/>
  <c r="K54" i="27"/>
  <c r="K53" i="27"/>
  <c r="L52" i="27" s="1"/>
  <c r="M52" i="27"/>
  <c r="K52" i="27"/>
  <c r="K51" i="27"/>
  <c r="L51" i="27" s="1"/>
  <c r="K50" i="27"/>
  <c r="K49" i="27"/>
  <c r="L48" i="27"/>
  <c r="M48" i="27" s="1"/>
  <c r="K48" i="27"/>
  <c r="K47" i="27"/>
  <c r="L47" i="27" s="1"/>
  <c r="K46" i="27"/>
  <c r="K45" i="27"/>
  <c r="K44" i="27"/>
  <c r="L44" i="27" s="1"/>
  <c r="L43" i="27"/>
  <c r="K43" i="27"/>
  <c r="K42" i="27"/>
  <c r="K41" i="27"/>
  <c r="K40" i="27"/>
  <c r="L39" i="27"/>
  <c r="K39" i="27"/>
  <c r="K38" i="27"/>
  <c r="K37" i="27"/>
  <c r="L36" i="27" s="1"/>
  <c r="M36" i="27"/>
  <c r="K36" i="27"/>
  <c r="L35" i="27"/>
  <c r="K35" i="27"/>
  <c r="K34" i="27"/>
  <c r="K33" i="27"/>
  <c r="M32" i="27"/>
  <c r="L32" i="27"/>
  <c r="K32" i="27"/>
  <c r="K31" i="27"/>
  <c r="L31" i="27" s="1"/>
  <c r="K30" i="27"/>
  <c r="K29" i="27"/>
  <c r="K28" i="27"/>
  <c r="L28" i="27" s="1"/>
  <c r="M28" i="27" s="1"/>
  <c r="I27" i="27"/>
  <c r="K27" i="27" s="1"/>
  <c r="L27" i="27" s="1"/>
  <c r="K26" i="27"/>
  <c r="K25" i="27"/>
  <c r="L24" i="27"/>
  <c r="M24" i="27" s="1"/>
  <c r="K24" i="27"/>
  <c r="L23" i="27"/>
  <c r="K23" i="27"/>
  <c r="K22" i="27"/>
  <c r="K21" i="27"/>
  <c r="K20" i="27"/>
  <c r="L19" i="27"/>
  <c r="K19" i="27"/>
  <c r="K18" i="27"/>
  <c r="K17" i="27"/>
  <c r="L16" i="27" s="1"/>
  <c r="M16" i="27"/>
  <c r="K16" i="27"/>
  <c r="L15" i="27"/>
  <c r="K15" i="27"/>
  <c r="K14" i="27"/>
  <c r="K13" i="27"/>
  <c r="M12" i="27"/>
  <c r="L12" i="27"/>
  <c r="K12" i="27"/>
  <c r="K11" i="27"/>
  <c r="L11" i="27" s="1"/>
  <c r="K10" i="27"/>
  <c r="K9" i="27"/>
  <c r="K8" i="27"/>
  <c r="I7" i="27"/>
  <c r="K7" i="27" s="1"/>
  <c r="L7" i="27" s="1"/>
  <c r="K6" i="27"/>
  <c r="K5" i="27"/>
  <c r="K4" i="27"/>
  <c r="L4" i="27" s="1"/>
  <c r="K90" i="26"/>
  <c r="J90" i="26"/>
  <c r="I90" i="26"/>
  <c r="K89" i="26"/>
  <c r="J89" i="26"/>
  <c r="I89" i="26"/>
  <c r="K87" i="26"/>
  <c r="L87" i="26" s="1"/>
  <c r="K86" i="26"/>
  <c r="K85" i="26"/>
  <c r="L84" i="26"/>
  <c r="K84" i="26"/>
  <c r="K83" i="26"/>
  <c r="L83" i="26" s="1"/>
  <c r="K82" i="26"/>
  <c r="K81" i="26"/>
  <c r="K80" i="26"/>
  <c r="L80" i="26" s="1"/>
  <c r="M80" i="26" s="1"/>
  <c r="L79" i="26"/>
  <c r="K79" i="26"/>
  <c r="K78" i="26"/>
  <c r="K77" i="26"/>
  <c r="K76" i="26"/>
  <c r="L76" i="26" s="1"/>
  <c r="M76" i="26" s="1"/>
  <c r="L75" i="26"/>
  <c r="K75" i="26"/>
  <c r="K74" i="26"/>
  <c r="K73" i="26"/>
  <c r="L72" i="26" s="1"/>
  <c r="M72" i="26" s="1"/>
  <c r="K72" i="26"/>
  <c r="K71" i="26"/>
  <c r="L71" i="26" s="1"/>
  <c r="K70" i="26"/>
  <c r="K69" i="26"/>
  <c r="L68" i="26"/>
  <c r="M68" i="26" s="1"/>
  <c r="K68" i="26"/>
  <c r="K67" i="26"/>
  <c r="L67" i="26" s="1"/>
  <c r="K66" i="26"/>
  <c r="K65" i="26"/>
  <c r="L64" i="26"/>
  <c r="M64" i="26" s="1"/>
  <c r="K64" i="26"/>
  <c r="L63" i="26"/>
  <c r="K63" i="26"/>
  <c r="K62" i="26"/>
  <c r="K61" i="26"/>
  <c r="K60" i="26"/>
  <c r="L59" i="26"/>
  <c r="K59" i="26"/>
  <c r="K58" i="26"/>
  <c r="K57" i="26"/>
  <c r="L56" i="26" s="1"/>
  <c r="M56" i="26"/>
  <c r="K56" i="26"/>
  <c r="K55" i="26"/>
  <c r="L55" i="26" s="1"/>
  <c r="K54" i="26"/>
  <c r="K53" i="26"/>
  <c r="L52" i="26"/>
  <c r="K52" i="26"/>
  <c r="K51" i="26"/>
  <c r="L51" i="26" s="1"/>
  <c r="K50" i="26"/>
  <c r="K49" i="26"/>
  <c r="L48" i="26"/>
  <c r="M48" i="26" s="1"/>
  <c r="K48" i="26"/>
  <c r="L47" i="26"/>
  <c r="K47" i="26"/>
  <c r="K46" i="26"/>
  <c r="K45" i="26"/>
  <c r="K44" i="26"/>
  <c r="L43" i="26"/>
  <c r="K43" i="26"/>
  <c r="K42" i="26"/>
  <c r="K41" i="26"/>
  <c r="L40" i="26" s="1"/>
  <c r="M40" i="26"/>
  <c r="K40" i="26"/>
  <c r="L39" i="26"/>
  <c r="K39" i="26"/>
  <c r="K38" i="26"/>
  <c r="K37" i="26"/>
  <c r="M36" i="26"/>
  <c r="L36" i="26"/>
  <c r="K36" i="26"/>
  <c r="K35" i="26"/>
  <c r="L35" i="26" s="1"/>
  <c r="K34" i="26"/>
  <c r="K33" i="26"/>
  <c r="K32" i="26"/>
  <c r="L32" i="26" s="1"/>
  <c r="L31" i="26"/>
  <c r="K31" i="26"/>
  <c r="K30" i="26"/>
  <c r="K29" i="26"/>
  <c r="K28" i="26"/>
  <c r="L28" i="26" s="1"/>
  <c r="M28" i="26" s="1"/>
  <c r="L27" i="26"/>
  <c r="K27" i="26"/>
  <c r="K26" i="26"/>
  <c r="K25" i="26"/>
  <c r="L24" i="26" s="1"/>
  <c r="M24" i="26" s="1"/>
  <c r="K24" i="26"/>
  <c r="L23" i="26"/>
  <c r="K23" i="26"/>
  <c r="K22" i="26"/>
  <c r="K21" i="26"/>
  <c r="M20" i="26"/>
  <c r="L20" i="26"/>
  <c r="K20" i="26"/>
  <c r="K19" i="26"/>
  <c r="L19" i="26" s="1"/>
  <c r="K18" i="26"/>
  <c r="K17" i="26"/>
  <c r="K16" i="26"/>
  <c r="L15" i="26"/>
  <c r="K15" i="26"/>
  <c r="K14" i="26"/>
  <c r="K13" i="26"/>
  <c r="K12" i="26"/>
  <c r="L12" i="26" s="1"/>
  <c r="M12" i="26" s="1"/>
  <c r="L11" i="26"/>
  <c r="K11" i="26"/>
  <c r="K10" i="26"/>
  <c r="K9" i="26"/>
  <c r="L8" i="26" s="1"/>
  <c r="M8" i="26"/>
  <c r="K8" i="26"/>
  <c r="K7" i="26"/>
  <c r="L7" i="26" s="1"/>
  <c r="K6" i="26"/>
  <c r="K5" i="26"/>
  <c r="L4" i="26"/>
  <c r="K4" i="26"/>
  <c r="K90" i="25"/>
  <c r="J90" i="25"/>
  <c r="I90" i="25"/>
  <c r="K89" i="25"/>
  <c r="J89" i="25"/>
  <c r="L87" i="25"/>
  <c r="K87" i="25"/>
  <c r="I87" i="25"/>
  <c r="K86" i="25"/>
  <c r="K85" i="25"/>
  <c r="K84" i="25"/>
  <c r="L83" i="25"/>
  <c r="K83" i="25"/>
  <c r="K82" i="25"/>
  <c r="K81" i="25"/>
  <c r="L80" i="25" s="1"/>
  <c r="M80" i="25" s="1"/>
  <c r="K80" i="25"/>
  <c r="K79" i="25"/>
  <c r="L79" i="25" s="1"/>
  <c r="K78" i="25"/>
  <c r="K77" i="25"/>
  <c r="L76" i="25"/>
  <c r="K76" i="25"/>
  <c r="K75" i="25"/>
  <c r="L75" i="25" s="1"/>
  <c r="K74" i="25"/>
  <c r="K73" i="25"/>
  <c r="K72" i="25"/>
  <c r="L72" i="25" s="1"/>
  <c r="M72" i="25" s="1"/>
  <c r="L71" i="25"/>
  <c r="K71" i="25"/>
  <c r="K70" i="25"/>
  <c r="K69" i="25"/>
  <c r="K68" i="25"/>
  <c r="L68" i="25" s="1"/>
  <c r="M68" i="25" s="1"/>
  <c r="L67" i="25"/>
  <c r="K67" i="25"/>
  <c r="I67" i="25"/>
  <c r="K66" i="25"/>
  <c r="K65" i="25"/>
  <c r="K64" i="25"/>
  <c r="L63" i="25"/>
  <c r="K63" i="25"/>
  <c r="K62" i="25"/>
  <c r="K61" i="25"/>
  <c r="L60" i="25" s="1"/>
  <c r="M60" i="25"/>
  <c r="K60" i="25"/>
  <c r="L59" i="25"/>
  <c r="K59" i="25"/>
  <c r="K58" i="25"/>
  <c r="K57" i="25"/>
  <c r="M56" i="25"/>
  <c r="L56" i="25"/>
  <c r="K56" i="25"/>
  <c r="K55" i="25"/>
  <c r="L55" i="25" s="1"/>
  <c r="K54" i="25"/>
  <c r="K53" i="25"/>
  <c r="K52" i="25"/>
  <c r="L52" i="25" s="1"/>
  <c r="I51" i="25"/>
  <c r="K51" i="25" s="1"/>
  <c r="L51" i="25" s="1"/>
  <c r="K50" i="25"/>
  <c r="K49" i="25"/>
  <c r="K48" i="25"/>
  <c r="L48" i="25" s="1"/>
  <c r="L47" i="25"/>
  <c r="K47" i="25"/>
  <c r="K46" i="25"/>
  <c r="K45" i="25"/>
  <c r="K44" i="25"/>
  <c r="L43" i="25"/>
  <c r="K43" i="25"/>
  <c r="K42" i="25"/>
  <c r="K41" i="25"/>
  <c r="L40" i="25" s="1"/>
  <c r="M40" i="25"/>
  <c r="K40" i="25"/>
  <c r="L39" i="25"/>
  <c r="K39" i="25"/>
  <c r="K38" i="25"/>
  <c r="K37" i="25"/>
  <c r="M36" i="25"/>
  <c r="L36" i="25"/>
  <c r="K36" i="25"/>
  <c r="I35" i="25"/>
  <c r="K34" i="25"/>
  <c r="K33" i="25"/>
  <c r="L32" i="25"/>
  <c r="K32" i="25"/>
  <c r="K31" i="25"/>
  <c r="L31" i="25" s="1"/>
  <c r="K30" i="25"/>
  <c r="K29" i="25"/>
  <c r="K28" i="25"/>
  <c r="L27" i="25"/>
  <c r="K27" i="25"/>
  <c r="K26" i="25"/>
  <c r="K25" i="25"/>
  <c r="K24" i="25"/>
  <c r="L24" i="25" s="1"/>
  <c r="M24" i="25" s="1"/>
  <c r="L23" i="25"/>
  <c r="K23" i="25"/>
  <c r="K22" i="25"/>
  <c r="K21" i="25"/>
  <c r="L20" i="25" s="1"/>
  <c r="M20" i="25" s="1"/>
  <c r="K20" i="25"/>
  <c r="K19" i="25"/>
  <c r="L19" i="25" s="1"/>
  <c r="K18" i="25"/>
  <c r="K17" i="25"/>
  <c r="L16" i="25"/>
  <c r="M16" i="25" s="1"/>
  <c r="K16" i="25"/>
  <c r="K15" i="25"/>
  <c r="L15" i="25" s="1"/>
  <c r="K14" i="25"/>
  <c r="K13" i="25"/>
  <c r="L12" i="25"/>
  <c r="M12" i="25" s="1"/>
  <c r="K12" i="25"/>
  <c r="L11" i="25"/>
  <c r="K11" i="25"/>
  <c r="K10" i="25"/>
  <c r="K9" i="25"/>
  <c r="K8" i="25"/>
  <c r="L7" i="25"/>
  <c r="K7" i="25"/>
  <c r="K6" i="25"/>
  <c r="K5" i="25"/>
  <c r="L4" i="25" s="1"/>
  <c r="M4" i="25"/>
  <c r="K4" i="25"/>
  <c r="K90" i="24"/>
  <c r="J90" i="24"/>
  <c r="K89" i="24"/>
  <c r="J89" i="24"/>
  <c r="L87" i="24"/>
  <c r="K87" i="24"/>
  <c r="K86" i="24"/>
  <c r="K85" i="24"/>
  <c r="K84" i="24"/>
  <c r="L83" i="24"/>
  <c r="K83" i="24"/>
  <c r="K82" i="24"/>
  <c r="K81" i="24"/>
  <c r="L80" i="24" s="1"/>
  <c r="M80" i="24"/>
  <c r="K80" i="24"/>
  <c r="K79" i="24"/>
  <c r="L79" i="24" s="1"/>
  <c r="K78" i="24"/>
  <c r="K77" i="24"/>
  <c r="L76" i="24"/>
  <c r="M76" i="24" s="1"/>
  <c r="K76" i="24"/>
  <c r="K75" i="24"/>
  <c r="L75" i="24" s="1"/>
  <c r="K74" i="24"/>
  <c r="K73" i="24"/>
  <c r="K72" i="24"/>
  <c r="L72" i="24" s="1"/>
  <c r="L71" i="24"/>
  <c r="K71" i="24"/>
  <c r="K70" i="24"/>
  <c r="K69" i="24"/>
  <c r="K68" i="24"/>
  <c r="L67" i="24"/>
  <c r="K67" i="24"/>
  <c r="I67" i="24"/>
  <c r="K66" i="24"/>
  <c r="K65" i="24"/>
  <c r="K64" i="24"/>
  <c r="L64" i="24" s="1"/>
  <c r="M64" i="24" s="1"/>
  <c r="L63" i="24"/>
  <c r="K63" i="24"/>
  <c r="K62" i="24"/>
  <c r="K61" i="24"/>
  <c r="L60" i="24" s="1"/>
  <c r="M60" i="24"/>
  <c r="K60" i="24"/>
  <c r="K59" i="24"/>
  <c r="L59" i="24" s="1"/>
  <c r="M56" i="24" s="1"/>
  <c r="I59" i="24"/>
  <c r="I90" i="24" s="1"/>
  <c r="K58" i="24"/>
  <c r="K57" i="24"/>
  <c r="L56" i="24" s="1"/>
  <c r="K56" i="24"/>
  <c r="K55" i="24"/>
  <c r="L55" i="24" s="1"/>
  <c r="K54" i="24"/>
  <c r="K53" i="24"/>
  <c r="L52" i="24"/>
  <c r="K52" i="24"/>
  <c r="K51" i="24"/>
  <c r="L51" i="24" s="1"/>
  <c r="K50" i="24"/>
  <c r="K49" i="24"/>
  <c r="L48" i="24"/>
  <c r="M48" i="24" s="1"/>
  <c r="K48" i="24"/>
  <c r="L47" i="24"/>
  <c r="K47" i="24"/>
  <c r="K46" i="24"/>
  <c r="K45" i="24"/>
  <c r="K44" i="24"/>
  <c r="L43" i="24"/>
  <c r="K43" i="24"/>
  <c r="K42" i="24"/>
  <c r="K41" i="24"/>
  <c r="L40" i="24" s="1"/>
  <c r="M40" i="24"/>
  <c r="K40" i="24"/>
  <c r="L39" i="24"/>
  <c r="K39" i="24"/>
  <c r="K38" i="24"/>
  <c r="K37" i="24"/>
  <c r="M36" i="24"/>
  <c r="L36" i="24"/>
  <c r="K36" i="24"/>
  <c r="K35" i="24"/>
  <c r="L35" i="24" s="1"/>
  <c r="I35" i="24"/>
  <c r="K34" i="24"/>
  <c r="K33" i="24"/>
  <c r="M32" i="24"/>
  <c r="L32" i="24"/>
  <c r="K32" i="24"/>
  <c r="K31" i="24"/>
  <c r="L31" i="24" s="1"/>
  <c r="K30" i="24"/>
  <c r="K29" i="24"/>
  <c r="K28" i="24"/>
  <c r="L28" i="24" s="1"/>
  <c r="M28" i="24" s="1"/>
  <c r="I27" i="24"/>
  <c r="K26" i="24"/>
  <c r="K25" i="24"/>
  <c r="K24" i="24"/>
  <c r="L24" i="24" s="1"/>
  <c r="L23" i="24"/>
  <c r="K23" i="24"/>
  <c r="K22" i="24"/>
  <c r="K21" i="24"/>
  <c r="K20" i="24"/>
  <c r="L19" i="24"/>
  <c r="K19" i="24"/>
  <c r="K18" i="24"/>
  <c r="K17" i="24"/>
  <c r="L16" i="24" s="1"/>
  <c r="M16" i="24" s="1"/>
  <c r="K16" i="24"/>
  <c r="K15" i="24"/>
  <c r="L15" i="24" s="1"/>
  <c r="K14" i="24"/>
  <c r="K13" i="24"/>
  <c r="L12" i="24"/>
  <c r="K12" i="24"/>
  <c r="K11" i="24"/>
  <c r="L11" i="24" s="1"/>
  <c r="K10" i="24"/>
  <c r="K9" i="24"/>
  <c r="K8" i="24"/>
  <c r="L7" i="24"/>
  <c r="K7" i="24"/>
  <c r="K6" i="24"/>
  <c r="K5" i="24"/>
  <c r="K4" i="24"/>
  <c r="L4" i="24" s="1"/>
  <c r="M4" i="24" s="1"/>
  <c r="K90" i="23"/>
  <c r="I90" i="23"/>
  <c r="K89" i="23"/>
  <c r="J89" i="23"/>
  <c r="I89" i="23"/>
  <c r="K87" i="23"/>
  <c r="L87" i="23" s="1"/>
  <c r="K86" i="23"/>
  <c r="K85" i="23"/>
  <c r="L84" i="23"/>
  <c r="M84" i="23" s="1"/>
  <c r="K84" i="23"/>
  <c r="L83" i="23"/>
  <c r="K83" i="23"/>
  <c r="K82" i="23"/>
  <c r="K81" i="23"/>
  <c r="K80" i="23"/>
  <c r="L79" i="23"/>
  <c r="M76" i="23" s="1"/>
  <c r="K79" i="23"/>
  <c r="K78" i="23"/>
  <c r="K77" i="23"/>
  <c r="L76" i="23" s="1"/>
  <c r="K76" i="23"/>
  <c r="K75" i="23"/>
  <c r="L75" i="23" s="1"/>
  <c r="K74" i="23"/>
  <c r="K73" i="23"/>
  <c r="L72" i="23"/>
  <c r="K72" i="23"/>
  <c r="K71" i="23"/>
  <c r="L71" i="23" s="1"/>
  <c r="K70" i="23"/>
  <c r="K69" i="23"/>
  <c r="L68" i="23"/>
  <c r="M68" i="23" s="1"/>
  <c r="K68" i="23"/>
  <c r="J67" i="23"/>
  <c r="K66" i="23"/>
  <c r="K65" i="23"/>
  <c r="L64" i="23"/>
  <c r="K64" i="23"/>
  <c r="L63" i="23"/>
  <c r="K63" i="23"/>
  <c r="K62" i="23"/>
  <c r="K61" i="23"/>
  <c r="K60" i="23"/>
  <c r="L59" i="23"/>
  <c r="K59" i="23"/>
  <c r="K58" i="23"/>
  <c r="K57" i="23"/>
  <c r="L56" i="23" s="1"/>
  <c r="M56" i="23"/>
  <c r="K56" i="23"/>
  <c r="K55" i="23"/>
  <c r="L55" i="23" s="1"/>
  <c r="K54" i="23"/>
  <c r="K53" i="23"/>
  <c r="L52" i="23"/>
  <c r="K52" i="23"/>
  <c r="K51" i="23"/>
  <c r="L51" i="23" s="1"/>
  <c r="K50" i="23"/>
  <c r="K49" i="23"/>
  <c r="L48" i="23"/>
  <c r="M48" i="23" s="1"/>
  <c r="K48" i="23"/>
  <c r="L47" i="23"/>
  <c r="K47" i="23"/>
  <c r="K46" i="23"/>
  <c r="K45" i="23"/>
  <c r="K44" i="23"/>
  <c r="L43" i="23"/>
  <c r="K43" i="23"/>
  <c r="K42" i="23"/>
  <c r="K41" i="23"/>
  <c r="L40" i="23" s="1"/>
  <c r="M40" i="23"/>
  <c r="K40" i="23"/>
  <c r="L39" i="23"/>
  <c r="K39" i="23"/>
  <c r="K38" i="23"/>
  <c r="K37" i="23"/>
  <c r="M36" i="23"/>
  <c r="L36" i="23"/>
  <c r="K36" i="23"/>
  <c r="K35" i="23"/>
  <c r="L35" i="23" s="1"/>
  <c r="M32" i="23" s="1"/>
  <c r="J35" i="23"/>
  <c r="K34" i="23"/>
  <c r="K33" i="23"/>
  <c r="L32" i="23"/>
  <c r="K32" i="23"/>
  <c r="K31" i="23"/>
  <c r="L31" i="23" s="1"/>
  <c r="K30" i="23"/>
  <c r="K29" i="23"/>
  <c r="K28" i="23"/>
  <c r="L27" i="23"/>
  <c r="K27" i="23"/>
  <c r="K26" i="23"/>
  <c r="K25" i="23"/>
  <c r="K24" i="23"/>
  <c r="L24" i="23" s="1"/>
  <c r="M24" i="23" s="1"/>
  <c r="L23" i="23"/>
  <c r="K23" i="23"/>
  <c r="K22" i="23"/>
  <c r="K21" i="23"/>
  <c r="L20" i="23" s="1"/>
  <c r="M20" i="23"/>
  <c r="K20" i="23"/>
  <c r="K19" i="23"/>
  <c r="L19" i="23" s="1"/>
  <c r="K18" i="23"/>
  <c r="K17" i="23"/>
  <c r="L16" i="23"/>
  <c r="K16" i="23"/>
  <c r="K15" i="23"/>
  <c r="L15" i="23" s="1"/>
  <c r="K14" i="23"/>
  <c r="K13" i="23"/>
  <c r="L12" i="23"/>
  <c r="M12" i="23" s="1"/>
  <c r="K12" i="23"/>
  <c r="L11" i="23"/>
  <c r="K11" i="23"/>
  <c r="K10" i="23"/>
  <c r="K9" i="23"/>
  <c r="K8" i="23"/>
  <c r="L7" i="23"/>
  <c r="K7" i="23"/>
  <c r="K6" i="23"/>
  <c r="K5" i="23"/>
  <c r="L4" i="23" s="1"/>
  <c r="M4" i="23"/>
  <c r="K4" i="23"/>
  <c r="K90" i="22"/>
  <c r="J90" i="22"/>
  <c r="K89" i="22"/>
  <c r="J89" i="22"/>
  <c r="L87" i="22"/>
  <c r="K87" i="22"/>
  <c r="K86" i="22"/>
  <c r="K85" i="22"/>
  <c r="K84" i="22"/>
  <c r="L83" i="22"/>
  <c r="K83" i="22"/>
  <c r="I83" i="22"/>
  <c r="K82" i="22"/>
  <c r="K81" i="22"/>
  <c r="K80" i="22"/>
  <c r="L79" i="22"/>
  <c r="K79" i="22"/>
  <c r="K78" i="22"/>
  <c r="K77" i="22"/>
  <c r="L76" i="22" s="1"/>
  <c r="M76" i="22" s="1"/>
  <c r="K76" i="22"/>
  <c r="K75" i="22"/>
  <c r="L75" i="22" s="1"/>
  <c r="K74" i="22"/>
  <c r="K73" i="22"/>
  <c r="L72" i="22"/>
  <c r="K72" i="22"/>
  <c r="K71" i="22"/>
  <c r="L71" i="22" s="1"/>
  <c r="K70" i="22"/>
  <c r="K69" i="22"/>
  <c r="K68" i="22"/>
  <c r="L67" i="22"/>
  <c r="I67" i="22"/>
  <c r="K67" i="22" s="1"/>
  <c r="K66" i="22"/>
  <c r="K65" i="22"/>
  <c r="L64" i="22"/>
  <c r="M64" i="22" s="1"/>
  <c r="K64" i="22"/>
  <c r="I63" i="22"/>
  <c r="K63" i="22" s="1"/>
  <c r="L63" i="22" s="1"/>
  <c r="K62" i="22"/>
  <c r="K61" i="22"/>
  <c r="K60" i="22"/>
  <c r="L60" i="22" s="1"/>
  <c r="M60" i="22" s="1"/>
  <c r="I59" i="22"/>
  <c r="K58" i="22"/>
  <c r="K57" i="22"/>
  <c r="L56" i="22"/>
  <c r="K56" i="22"/>
  <c r="K55" i="22"/>
  <c r="L55" i="22" s="1"/>
  <c r="K54" i="22"/>
  <c r="K53" i="22"/>
  <c r="K52" i="22"/>
  <c r="L51" i="22"/>
  <c r="K51" i="22"/>
  <c r="K50" i="22"/>
  <c r="K49" i="22"/>
  <c r="K48" i="22"/>
  <c r="L47" i="22"/>
  <c r="K47" i="22"/>
  <c r="I47" i="22"/>
  <c r="K46" i="22"/>
  <c r="K45" i="22"/>
  <c r="K44" i="22"/>
  <c r="K43" i="22"/>
  <c r="L43" i="22" s="1"/>
  <c r="K42" i="22"/>
  <c r="K41" i="22"/>
  <c r="L40" i="22"/>
  <c r="K40" i="22"/>
  <c r="K39" i="22"/>
  <c r="L39" i="22" s="1"/>
  <c r="K38" i="22"/>
  <c r="K37" i="22"/>
  <c r="K36" i="22"/>
  <c r="L36" i="22" s="1"/>
  <c r="I35" i="22"/>
  <c r="K35" i="22" s="1"/>
  <c r="L35" i="22" s="1"/>
  <c r="K34" i="22"/>
  <c r="L32" i="22" s="1"/>
  <c r="M32" i="22" s="1"/>
  <c r="K33" i="22"/>
  <c r="K32" i="22"/>
  <c r="I31" i="22"/>
  <c r="K31" i="22" s="1"/>
  <c r="L31" i="22" s="1"/>
  <c r="K30" i="22"/>
  <c r="K29" i="22"/>
  <c r="K28" i="22"/>
  <c r="L28" i="22" s="1"/>
  <c r="K27" i="22"/>
  <c r="L27" i="22" s="1"/>
  <c r="K26" i="22"/>
  <c r="K25" i="22"/>
  <c r="K24" i="22"/>
  <c r="L24" i="22" s="1"/>
  <c r="M24" i="22" s="1"/>
  <c r="L23" i="22"/>
  <c r="K23" i="22"/>
  <c r="K22" i="22"/>
  <c r="K21" i="22"/>
  <c r="K20" i="22"/>
  <c r="L20" i="22" s="1"/>
  <c r="M20" i="22" s="1"/>
  <c r="K19" i="22"/>
  <c r="L19" i="22" s="1"/>
  <c r="I19" i="22"/>
  <c r="K18" i="22"/>
  <c r="K17" i="22"/>
  <c r="M16" i="22"/>
  <c r="K16" i="22"/>
  <c r="L16" i="22" s="1"/>
  <c r="L15" i="22"/>
  <c r="M12" i="22" s="1"/>
  <c r="K15" i="22"/>
  <c r="K14" i="22"/>
  <c r="K13" i="22"/>
  <c r="L12" i="22"/>
  <c r="K12" i="22"/>
  <c r="K11" i="22"/>
  <c r="L11" i="22" s="1"/>
  <c r="K10" i="22"/>
  <c r="L8" i="22" s="1"/>
  <c r="M8" i="22" s="1"/>
  <c r="K9" i="22"/>
  <c r="K8" i="22"/>
  <c r="K7" i="22"/>
  <c r="L7" i="22" s="1"/>
  <c r="K6" i="22"/>
  <c r="K5" i="22"/>
  <c r="K4" i="22"/>
  <c r="K90" i="21"/>
  <c r="J90" i="21"/>
  <c r="K89" i="21"/>
  <c r="J89" i="21"/>
  <c r="K87" i="21"/>
  <c r="L87" i="21" s="1"/>
  <c r="M84" i="21" s="1"/>
  <c r="I87" i="21"/>
  <c r="K86" i="21"/>
  <c r="K85" i="21"/>
  <c r="L84" i="21"/>
  <c r="K84" i="21"/>
  <c r="K83" i="21"/>
  <c r="L83" i="21" s="1"/>
  <c r="K82" i="21"/>
  <c r="L80" i="21" s="1"/>
  <c r="M80" i="21" s="1"/>
  <c r="K81" i="21"/>
  <c r="K80" i="21"/>
  <c r="K79" i="21"/>
  <c r="L79" i="21" s="1"/>
  <c r="K78" i="21"/>
  <c r="K77" i="21"/>
  <c r="K76" i="21"/>
  <c r="L75" i="21"/>
  <c r="K75" i="21"/>
  <c r="K74" i="21"/>
  <c r="K73" i="21"/>
  <c r="K72" i="21"/>
  <c r="L71" i="21"/>
  <c r="K71" i="21"/>
  <c r="K70" i="21"/>
  <c r="K69" i="21"/>
  <c r="M68" i="21"/>
  <c r="L68" i="21"/>
  <c r="K68" i="21"/>
  <c r="I67" i="21"/>
  <c r="K67" i="21" s="1"/>
  <c r="L67" i="21" s="1"/>
  <c r="K66" i="21"/>
  <c r="K65" i="21"/>
  <c r="L64" i="21"/>
  <c r="K64" i="21"/>
  <c r="K63" i="21"/>
  <c r="L63" i="21" s="1"/>
  <c r="K62" i="21"/>
  <c r="K61" i="21"/>
  <c r="K60" i="21"/>
  <c r="L60" i="21" s="1"/>
  <c r="M60" i="21" s="1"/>
  <c r="I59" i="21"/>
  <c r="K58" i="21"/>
  <c r="K57" i="21"/>
  <c r="L56" i="21"/>
  <c r="K56" i="21"/>
  <c r="K55" i="21"/>
  <c r="L55" i="21" s="1"/>
  <c r="K54" i="21"/>
  <c r="K53" i="21"/>
  <c r="K52" i="21"/>
  <c r="L51" i="21"/>
  <c r="I51" i="21"/>
  <c r="K51" i="21" s="1"/>
  <c r="K50" i="21"/>
  <c r="K49" i="21"/>
  <c r="K48" i="21"/>
  <c r="L47" i="21"/>
  <c r="K47" i="21"/>
  <c r="K46" i="21"/>
  <c r="K45" i="21"/>
  <c r="K44" i="21"/>
  <c r="L44" i="21" s="1"/>
  <c r="M44" i="21" s="1"/>
  <c r="K43" i="21"/>
  <c r="L43" i="21" s="1"/>
  <c r="K42" i="21"/>
  <c r="K41" i="21"/>
  <c r="L40" i="21"/>
  <c r="K40" i="21"/>
  <c r="K39" i="21"/>
  <c r="L39" i="21" s="1"/>
  <c r="K38" i="21"/>
  <c r="K37" i="21"/>
  <c r="K36" i="21"/>
  <c r="L36" i="21" s="1"/>
  <c r="M36" i="21" s="1"/>
  <c r="I35" i="21"/>
  <c r="K35" i="21" s="1"/>
  <c r="L35" i="21" s="1"/>
  <c r="K34" i="21"/>
  <c r="K33" i="21"/>
  <c r="L32" i="21"/>
  <c r="M32" i="21" s="1"/>
  <c r="K32" i="21"/>
  <c r="K31" i="21"/>
  <c r="L31" i="21" s="1"/>
  <c r="K30" i="21"/>
  <c r="K29" i="21"/>
  <c r="K28" i="21"/>
  <c r="I27" i="21"/>
  <c r="I89" i="21" s="1"/>
  <c r="K26" i="21"/>
  <c r="K25" i="21"/>
  <c r="K24" i="21"/>
  <c r="L23" i="21"/>
  <c r="K23" i="21"/>
  <c r="K22" i="21"/>
  <c r="K21" i="21"/>
  <c r="K20" i="21"/>
  <c r="L20" i="21" s="1"/>
  <c r="M20" i="21" s="1"/>
  <c r="K19" i="21"/>
  <c r="L19" i="21" s="1"/>
  <c r="K18" i="21"/>
  <c r="K17" i="21"/>
  <c r="L16" i="21"/>
  <c r="K16" i="21"/>
  <c r="K15" i="21"/>
  <c r="L15" i="21" s="1"/>
  <c r="K14" i="21"/>
  <c r="K13" i="21"/>
  <c r="K12" i="21"/>
  <c r="L12" i="21" s="1"/>
  <c r="M12" i="21" s="1"/>
  <c r="K11" i="21"/>
  <c r="L11" i="21" s="1"/>
  <c r="K10" i="21"/>
  <c r="K9" i="21"/>
  <c r="K8" i="21"/>
  <c r="L8" i="21" s="1"/>
  <c r="M8" i="21" s="1"/>
  <c r="L7" i="21"/>
  <c r="K7" i="21"/>
  <c r="K6" i="21"/>
  <c r="K5" i="21"/>
  <c r="K4" i="21"/>
  <c r="K90" i="20"/>
  <c r="J90" i="20"/>
  <c r="K89" i="20"/>
  <c r="J89" i="20"/>
  <c r="I87" i="20"/>
  <c r="K87" i="20" s="1"/>
  <c r="L87" i="20" s="1"/>
  <c r="K86" i="20"/>
  <c r="K85" i="20"/>
  <c r="K84" i="20"/>
  <c r="L84" i="20" s="1"/>
  <c r="K83" i="20"/>
  <c r="L83" i="20" s="1"/>
  <c r="K82" i="20"/>
  <c r="K81" i="20"/>
  <c r="K80" i="20"/>
  <c r="L79" i="20"/>
  <c r="K79" i="20"/>
  <c r="K78" i="20"/>
  <c r="K77" i="20"/>
  <c r="K76" i="20"/>
  <c r="L76" i="20" s="1"/>
  <c r="M76" i="20" s="1"/>
  <c r="K75" i="20"/>
  <c r="L75" i="20" s="1"/>
  <c r="K74" i="20"/>
  <c r="K73" i="20"/>
  <c r="L72" i="20"/>
  <c r="K72" i="20"/>
  <c r="K71" i="20"/>
  <c r="L71" i="20" s="1"/>
  <c r="K70" i="20"/>
  <c r="K69" i="20"/>
  <c r="K68" i="20"/>
  <c r="L68" i="20" s="1"/>
  <c r="I67" i="20"/>
  <c r="K66" i="20"/>
  <c r="K65" i="20"/>
  <c r="L64" i="20"/>
  <c r="K64" i="20"/>
  <c r="K63" i="20"/>
  <c r="L63" i="20" s="1"/>
  <c r="K62" i="20"/>
  <c r="K61" i="20"/>
  <c r="K60" i="20"/>
  <c r="L59" i="20"/>
  <c r="K59" i="20"/>
  <c r="K58" i="20"/>
  <c r="K57" i="20"/>
  <c r="K56" i="20"/>
  <c r="L55" i="20"/>
  <c r="K55" i="20"/>
  <c r="K54" i="20"/>
  <c r="K53" i="20"/>
  <c r="M52" i="20"/>
  <c r="L52" i="20"/>
  <c r="K52" i="20"/>
  <c r="I51" i="20"/>
  <c r="K50" i="20"/>
  <c r="K49" i="20"/>
  <c r="L48" i="20"/>
  <c r="K48" i="20"/>
  <c r="K47" i="20"/>
  <c r="L47" i="20" s="1"/>
  <c r="K46" i="20"/>
  <c r="K45" i="20"/>
  <c r="K44" i="20"/>
  <c r="L44" i="20" s="1"/>
  <c r="L43" i="20"/>
  <c r="K43" i="20"/>
  <c r="K42" i="20"/>
  <c r="K41" i="20"/>
  <c r="K40" i="20"/>
  <c r="L39" i="20"/>
  <c r="K39" i="20"/>
  <c r="K38" i="20"/>
  <c r="K37" i="20"/>
  <c r="M36" i="20"/>
  <c r="K36" i="20"/>
  <c r="L36" i="20" s="1"/>
  <c r="L35" i="20"/>
  <c r="K35" i="20"/>
  <c r="I35" i="20"/>
  <c r="K34" i="20"/>
  <c r="K33" i="20"/>
  <c r="K32" i="20"/>
  <c r="L32" i="20" s="1"/>
  <c r="M32" i="20" s="1"/>
  <c r="K31" i="20"/>
  <c r="L31" i="20" s="1"/>
  <c r="K30" i="20"/>
  <c r="K29" i="20"/>
  <c r="L28" i="20"/>
  <c r="K28" i="20"/>
  <c r="K27" i="20"/>
  <c r="L27" i="20" s="1"/>
  <c r="K26" i="20"/>
  <c r="K25" i="20"/>
  <c r="K24" i="20"/>
  <c r="L24" i="20" s="1"/>
  <c r="M24" i="20" s="1"/>
  <c r="K23" i="20"/>
  <c r="L23" i="20" s="1"/>
  <c r="K22" i="20"/>
  <c r="K21" i="20"/>
  <c r="K20" i="20"/>
  <c r="L20" i="20" s="1"/>
  <c r="M20" i="20" s="1"/>
  <c r="L19" i="20"/>
  <c r="K19" i="20"/>
  <c r="K18" i="20"/>
  <c r="K17" i="20"/>
  <c r="K16" i="20"/>
  <c r="K15" i="20"/>
  <c r="L15" i="20" s="1"/>
  <c r="K14" i="20"/>
  <c r="K13" i="20"/>
  <c r="L12" i="20"/>
  <c r="K12" i="20"/>
  <c r="K11" i="20"/>
  <c r="L11" i="20" s="1"/>
  <c r="K10" i="20"/>
  <c r="K9" i="20"/>
  <c r="K8" i="20"/>
  <c r="L8" i="20" s="1"/>
  <c r="K7" i="20"/>
  <c r="L7" i="20" s="1"/>
  <c r="K6" i="20"/>
  <c r="K5" i="20"/>
  <c r="K4" i="20"/>
  <c r="K90" i="19"/>
  <c r="J90" i="19"/>
  <c r="I90" i="19"/>
  <c r="K89" i="19"/>
  <c r="J89" i="19"/>
  <c r="I89" i="19"/>
  <c r="K87" i="19"/>
  <c r="L87" i="19" s="1"/>
  <c r="K86" i="19"/>
  <c r="K85" i="19"/>
  <c r="L84" i="19"/>
  <c r="M84" i="19" s="1"/>
  <c r="K84" i="19"/>
  <c r="L83" i="19"/>
  <c r="K83" i="19"/>
  <c r="K82" i="19"/>
  <c r="K81" i="19"/>
  <c r="K80" i="19"/>
  <c r="L79" i="19"/>
  <c r="K79" i="19"/>
  <c r="K78" i="19"/>
  <c r="K77" i="19"/>
  <c r="L76" i="19" s="1"/>
  <c r="M76" i="19" s="1"/>
  <c r="K76" i="19"/>
  <c r="K75" i="19"/>
  <c r="L75" i="19" s="1"/>
  <c r="K74" i="19"/>
  <c r="K73" i="19"/>
  <c r="L72" i="19"/>
  <c r="K72" i="19"/>
  <c r="K71" i="19"/>
  <c r="L71" i="19" s="1"/>
  <c r="K70" i="19"/>
  <c r="K69" i="19"/>
  <c r="K68" i="19"/>
  <c r="L68" i="19" s="1"/>
  <c r="M68" i="19" s="1"/>
  <c r="L67" i="19"/>
  <c r="K67" i="19"/>
  <c r="K66" i="19"/>
  <c r="K65" i="19"/>
  <c r="K64" i="19"/>
  <c r="L63" i="19"/>
  <c r="K63" i="19"/>
  <c r="K62" i="19"/>
  <c r="K61" i="19"/>
  <c r="L60" i="19" s="1"/>
  <c r="M60" i="19"/>
  <c r="K60" i="19"/>
  <c r="L59" i="19"/>
  <c r="K59" i="19"/>
  <c r="K58" i="19"/>
  <c r="K57" i="19"/>
  <c r="M56" i="19"/>
  <c r="L56" i="19"/>
  <c r="K56" i="19"/>
  <c r="K55" i="19"/>
  <c r="L55" i="19" s="1"/>
  <c r="K54" i="19"/>
  <c r="L52" i="19" s="1"/>
  <c r="M52" i="19" s="1"/>
  <c r="K53" i="19"/>
  <c r="K52" i="19"/>
  <c r="L51" i="19"/>
  <c r="K51" i="19"/>
  <c r="K50" i="19"/>
  <c r="K49" i="19"/>
  <c r="K48" i="19"/>
  <c r="L48" i="19" s="1"/>
  <c r="M48" i="19" s="1"/>
  <c r="L47" i="19"/>
  <c r="K47" i="19"/>
  <c r="K46" i="19"/>
  <c r="K45" i="19"/>
  <c r="L44" i="19" s="1"/>
  <c r="M44" i="19" s="1"/>
  <c r="K44" i="19"/>
  <c r="K43" i="19"/>
  <c r="L43" i="19" s="1"/>
  <c r="K42" i="19"/>
  <c r="K41" i="19"/>
  <c r="L40" i="19"/>
  <c r="K40" i="19"/>
  <c r="K39" i="19"/>
  <c r="L39" i="19" s="1"/>
  <c r="K38" i="19"/>
  <c r="K37" i="19"/>
  <c r="K36" i="19"/>
  <c r="L36" i="19" s="1"/>
  <c r="L35" i="19"/>
  <c r="K35" i="19"/>
  <c r="K34" i="19"/>
  <c r="K33" i="19"/>
  <c r="K32" i="19"/>
  <c r="L31" i="19"/>
  <c r="K31" i="19"/>
  <c r="K30" i="19"/>
  <c r="K29" i="19"/>
  <c r="L28" i="19" s="1"/>
  <c r="M28" i="19"/>
  <c r="K28" i="19"/>
  <c r="L27" i="19"/>
  <c r="K27" i="19"/>
  <c r="K26" i="19"/>
  <c r="K25" i="19"/>
  <c r="M24" i="19"/>
  <c r="L24" i="19"/>
  <c r="K24" i="19"/>
  <c r="K23" i="19"/>
  <c r="L23" i="19" s="1"/>
  <c r="K22" i="19"/>
  <c r="K21" i="19"/>
  <c r="L20" i="19"/>
  <c r="M20" i="19" s="1"/>
  <c r="K20" i="19"/>
  <c r="L19" i="19"/>
  <c r="K19" i="19"/>
  <c r="K18" i="19"/>
  <c r="K17" i="19"/>
  <c r="K16" i="19"/>
  <c r="L15" i="19"/>
  <c r="K15" i="19"/>
  <c r="K14" i="19"/>
  <c r="K13" i="19"/>
  <c r="K12" i="19"/>
  <c r="L12" i="19" s="1"/>
  <c r="M12" i="19" s="1"/>
  <c r="K11" i="19"/>
  <c r="L11" i="19" s="1"/>
  <c r="K10" i="19"/>
  <c r="K9" i="19"/>
  <c r="L8" i="19"/>
  <c r="K8" i="19"/>
  <c r="K7" i="19"/>
  <c r="L7" i="19" s="1"/>
  <c r="K6" i="19"/>
  <c r="K5" i="19"/>
  <c r="K4" i="19"/>
  <c r="L4" i="19" s="1"/>
  <c r="M4" i="19" s="1"/>
  <c r="K90" i="18"/>
  <c r="J90" i="18"/>
  <c r="I90" i="18"/>
  <c r="K89" i="18"/>
  <c r="J89" i="18"/>
  <c r="I89" i="18"/>
  <c r="K87" i="18"/>
  <c r="L87" i="18" s="1"/>
  <c r="K86" i="18"/>
  <c r="K85" i="18"/>
  <c r="L84" i="18"/>
  <c r="K84" i="18"/>
  <c r="K83" i="18"/>
  <c r="L83" i="18" s="1"/>
  <c r="K82" i="18"/>
  <c r="K81" i="18"/>
  <c r="K80" i="18"/>
  <c r="L80" i="18" s="1"/>
  <c r="L79" i="18"/>
  <c r="K79" i="18"/>
  <c r="K78" i="18"/>
  <c r="K77" i="18"/>
  <c r="K76" i="18"/>
  <c r="L75" i="18"/>
  <c r="K75" i="18"/>
  <c r="K74" i="18"/>
  <c r="K73" i="18"/>
  <c r="M72" i="18"/>
  <c r="K72" i="18"/>
  <c r="L72" i="18" s="1"/>
  <c r="L71" i="18"/>
  <c r="K71" i="18"/>
  <c r="K70" i="18"/>
  <c r="K69" i="18"/>
  <c r="M68" i="18"/>
  <c r="L68" i="18"/>
  <c r="K68" i="18"/>
  <c r="K67" i="18"/>
  <c r="L67" i="18" s="1"/>
  <c r="K66" i="18"/>
  <c r="L64" i="18" s="1"/>
  <c r="M64" i="18" s="1"/>
  <c r="K65" i="18"/>
  <c r="K64" i="18"/>
  <c r="L63" i="18"/>
  <c r="K63" i="18"/>
  <c r="K62" i="18"/>
  <c r="K61" i="18"/>
  <c r="K60" i="18"/>
  <c r="L60" i="18" s="1"/>
  <c r="M60" i="18" s="1"/>
  <c r="L59" i="18"/>
  <c r="K59" i="18"/>
  <c r="K58" i="18"/>
  <c r="K57" i="18"/>
  <c r="L56" i="18" s="1"/>
  <c r="M56" i="18" s="1"/>
  <c r="K56" i="18"/>
  <c r="K55" i="18"/>
  <c r="L55" i="18" s="1"/>
  <c r="K54" i="18"/>
  <c r="K53" i="18"/>
  <c r="L52" i="18"/>
  <c r="M52" i="18" s="1"/>
  <c r="K52" i="18"/>
  <c r="K51" i="18"/>
  <c r="L51" i="18" s="1"/>
  <c r="K50" i="18"/>
  <c r="K49" i="18"/>
  <c r="K48" i="18"/>
  <c r="L48" i="18" s="1"/>
  <c r="L47" i="18"/>
  <c r="K47" i="18"/>
  <c r="K46" i="18"/>
  <c r="K45" i="18"/>
  <c r="K44" i="18"/>
  <c r="L43" i="18"/>
  <c r="K43" i="18"/>
  <c r="K42" i="18"/>
  <c r="K41" i="18"/>
  <c r="L40" i="18" s="1"/>
  <c r="M40" i="18"/>
  <c r="K40" i="18"/>
  <c r="L39" i="18"/>
  <c r="K39" i="18"/>
  <c r="K38" i="18"/>
  <c r="K37" i="18"/>
  <c r="M36" i="18"/>
  <c r="L36" i="18"/>
  <c r="K36" i="18"/>
  <c r="K35" i="18"/>
  <c r="L35" i="18" s="1"/>
  <c r="K34" i="18"/>
  <c r="K33" i="18"/>
  <c r="L32" i="18"/>
  <c r="M32" i="18" s="1"/>
  <c r="K32" i="18"/>
  <c r="L31" i="18"/>
  <c r="K31" i="18"/>
  <c r="K30" i="18"/>
  <c r="K29" i="18"/>
  <c r="K28" i="18"/>
  <c r="L27" i="18"/>
  <c r="K27" i="18"/>
  <c r="K26" i="18"/>
  <c r="K25" i="18"/>
  <c r="L24" i="18" s="1"/>
  <c r="M24" i="18" s="1"/>
  <c r="K24" i="18"/>
  <c r="K23" i="18"/>
  <c r="L23" i="18" s="1"/>
  <c r="K22" i="18"/>
  <c r="K21" i="18"/>
  <c r="L20" i="18"/>
  <c r="K20" i="18"/>
  <c r="K19" i="18"/>
  <c r="L19" i="18" s="1"/>
  <c r="K18" i="18"/>
  <c r="K17" i="18"/>
  <c r="K16" i="18"/>
  <c r="L16" i="18" s="1"/>
  <c r="L15" i="18"/>
  <c r="K15" i="18"/>
  <c r="K14" i="18"/>
  <c r="K13" i="18"/>
  <c r="K12" i="18"/>
  <c r="L11" i="18"/>
  <c r="K11" i="18"/>
  <c r="K10" i="18"/>
  <c r="K9" i="18"/>
  <c r="L8" i="18" s="1"/>
  <c r="M8" i="18"/>
  <c r="K8" i="18"/>
  <c r="L7" i="18"/>
  <c r="K7" i="18"/>
  <c r="K6" i="18"/>
  <c r="K5" i="18"/>
  <c r="M4" i="18"/>
  <c r="L4" i="18"/>
  <c r="K4" i="18"/>
  <c r="K90" i="17"/>
  <c r="J90" i="17"/>
  <c r="I90" i="17"/>
  <c r="K89" i="17"/>
  <c r="J89" i="17"/>
  <c r="I89" i="17"/>
  <c r="I87" i="17"/>
  <c r="K87" i="17" s="1"/>
  <c r="L87" i="17" s="1"/>
  <c r="K86" i="17"/>
  <c r="K85" i="17"/>
  <c r="K84" i="17"/>
  <c r="L83" i="17"/>
  <c r="K83" i="17"/>
  <c r="K82" i="17"/>
  <c r="K81" i="17"/>
  <c r="M80" i="17"/>
  <c r="K80" i="17"/>
  <c r="L80" i="17" s="1"/>
  <c r="L79" i="17"/>
  <c r="K79" i="17"/>
  <c r="K78" i="17"/>
  <c r="K77" i="17"/>
  <c r="M76" i="17"/>
  <c r="L76" i="17"/>
  <c r="K76" i="17"/>
  <c r="K75" i="17"/>
  <c r="L75" i="17" s="1"/>
  <c r="K74" i="17"/>
  <c r="K73" i="17"/>
  <c r="L72" i="17"/>
  <c r="M72" i="17" s="1"/>
  <c r="K72" i="17"/>
  <c r="K71" i="17"/>
  <c r="L71" i="17" s="1"/>
  <c r="K70" i="17"/>
  <c r="K69" i="17"/>
  <c r="K68" i="17"/>
  <c r="L67" i="17"/>
  <c r="K67" i="17"/>
  <c r="K66" i="17"/>
  <c r="K65" i="17"/>
  <c r="K64" i="17"/>
  <c r="L63" i="17"/>
  <c r="K63" i="17"/>
  <c r="K62" i="17"/>
  <c r="K61" i="17"/>
  <c r="M60" i="17"/>
  <c r="L60" i="17"/>
  <c r="K60" i="17"/>
  <c r="K59" i="17"/>
  <c r="L59" i="17" s="1"/>
  <c r="K58" i="17"/>
  <c r="L56" i="17" s="1"/>
  <c r="M56" i="17" s="1"/>
  <c r="K57" i="17"/>
  <c r="K56" i="17"/>
  <c r="L55" i="17"/>
  <c r="K55" i="17"/>
  <c r="K54" i="17"/>
  <c r="K53" i="17"/>
  <c r="K52" i="17"/>
  <c r="L52" i="17" s="1"/>
  <c r="M52" i="17" s="1"/>
  <c r="L51" i="17"/>
  <c r="K51" i="17"/>
  <c r="I51" i="17"/>
  <c r="K50" i="17"/>
  <c r="K49" i="17"/>
  <c r="K48" i="17"/>
  <c r="L47" i="17"/>
  <c r="K47" i="17"/>
  <c r="K46" i="17"/>
  <c r="K45" i="17"/>
  <c r="L44" i="17" s="1"/>
  <c r="M44" i="17" s="1"/>
  <c r="K44" i="17"/>
  <c r="K43" i="17"/>
  <c r="L43" i="17" s="1"/>
  <c r="K42" i="17"/>
  <c r="K41" i="17"/>
  <c r="L40" i="17"/>
  <c r="K40" i="17"/>
  <c r="K39" i="17"/>
  <c r="L39" i="17" s="1"/>
  <c r="K38" i="17"/>
  <c r="K37" i="17"/>
  <c r="K36" i="17"/>
  <c r="L36" i="17" s="1"/>
  <c r="M36" i="17" s="1"/>
  <c r="L35" i="17"/>
  <c r="K35" i="17"/>
  <c r="K34" i="17"/>
  <c r="K33" i="17"/>
  <c r="K32" i="17"/>
  <c r="L31" i="17"/>
  <c r="K31" i="17"/>
  <c r="K30" i="17"/>
  <c r="K29" i="17"/>
  <c r="K28" i="17"/>
  <c r="L27" i="17"/>
  <c r="K27" i="17"/>
  <c r="K26" i="17"/>
  <c r="K25" i="17"/>
  <c r="M24" i="17"/>
  <c r="L24" i="17"/>
  <c r="K24" i="17"/>
  <c r="K23" i="17"/>
  <c r="L23" i="17" s="1"/>
  <c r="K22" i="17"/>
  <c r="L20" i="17" s="1"/>
  <c r="M20" i="17" s="1"/>
  <c r="K21" i="17"/>
  <c r="K20" i="17"/>
  <c r="L19" i="17"/>
  <c r="K19" i="17"/>
  <c r="K18" i="17"/>
  <c r="K17" i="17"/>
  <c r="K16" i="17"/>
  <c r="L16" i="17" s="1"/>
  <c r="M16" i="17" s="1"/>
  <c r="L15" i="17"/>
  <c r="K15" i="17"/>
  <c r="K14" i="17"/>
  <c r="K13" i="17"/>
  <c r="K12" i="17"/>
  <c r="K11" i="17"/>
  <c r="L11" i="17" s="1"/>
  <c r="K10" i="17"/>
  <c r="K9" i="17"/>
  <c r="L8" i="17"/>
  <c r="K8" i="17"/>
  <c r="K7" i="17"/>
  <c r="L7" i="17" s="1"/>
  <c r="K6" i="17"/>
  <c r="K5" i="17"/>
  <c r="K4" i="17"/>
  <c r="L4" i="17" s="1"/>
  <c r="K90" i="16"/>
  <c r="J90" i="16"/>
  <c r="I90" i="16"/>
  <c r="K89" i="16"/>
  <c r="J89" i="16"/>
  <c r="I89" i="16"/>
  <c r="K87" i="16"/>
  <c r="L87" i="16" s="1"/>
  <c r="K86" i="16"/>
  <c r="K85" i="16"/>
  <c r="L84" i="16"/>
  <c r="M84" i="16" s="1"/>
  <c r="K84" i="16"/>
  <c r="K83" i="16"/>
  <c r="L83" i="16" s="1"/>
  <c r="K82" i="16"/>
  <c r="K81" i="16"/>
  <c r="K80" i="16"/>
  <c r="L80" i="16" s="1"/>
  <c r="L79" i="16"/>
  <c r="K79" i="16"/>
  <c r="K78" i="16"/>
  <c r="K77" i="16"/>
  <c r="K76" i="16"/>
  <c r="L75" i="16"/>
  <c r="M72" i="16" s="1"/>
  <c r="K75" i="16"/>
  <c r="K74" i="16"/>
  <c r="K73" i="16"/>
  <c r="L72" i="16" s="1"/>
  <c r="K72" i="16"/>
  <c r="L71" i="16"/>
  <c r="K71" i="16"/>
  <c r="K70" i="16"/>
  <c r="K69" i="16"/>
  <c r="M68" i="16"/>
  <c r="L68" i="16"/>
  <c r="K68" i="16"/>
  <c r="K67" i="16"/>
  <c r="L67" i="16" s="1"/>
  <c r="K66" i="16"/>
  <c r="K65" i="16"/>
  <c r="L64" i="16"/>
  <c r="M64" i="16" s="1"/>
  <c r="K64" i="16"/>
  <c r="L63" i="16"/>
  <c r="K63" i="16"/>
  <c r="K62" i="16"/>
  <c r="K61" i="16"/>
  <c r="K60" i="16"/>
  <c r="L59" i="16"/>
  <c r="K59" i="16"/>
  <c r="K58" i="16"/>
  <c r="K57" i="16"/>
  <c r="K56" i="16"/>
  <c r="L56" i="16" s="1"/>
  <c r="M56" i="16" s="1"/>
  <c r="K55" i="16"/>
  <c r="L55" i="16" s="1"/>
  <c r="K54" i="16"/>
  <c r="K53" i="16"/>
  <c r="L52" i="16"/>
  <c r="K52" i="16"/>
  <c r="K51" i="16"/>
  <c r="L51" i="16" s="1"/>
  <c r="K50" i="16"/>
  <c r="K49" i="16"/>
  <c r="K48" i="16"/>
  <c r="L48" i="16" s="1"/>
  <c r="L47" i="16"/>
  <c r="K47" i="16"/>
  <c r="K46" i="16"/>
  <c r="K45" i="16"/>
  <c r="K44" i="16"/>
  <c r="L43" i="16"/>
  <c r="K43" i="16"/>
  <c r="K42" i="16"/>
  <c r="K41" i="16"/>
  <c r="M40" i="16"/>
  <c r="K40" i="16"/>
  <c r="L40" i="16" s="1"/>
  <c r="L39" i="16"/>
  <c r="K39" i="16"/>
  <c r="K38" i="16"/>
  <c r="K37" i="16"/>
  <c r="M36" i="16"/>
  <c r="L36" i="16"/>
  <c r="K36" i="16"/>
  <c r="K35" i="16"/>
  <c r="L35" i="16" s="1"/>
  <c r="K34" i="16"/>
  <c r="L32" i="16" s="1"/>
  <c r="M32" i="16" s="1"/>
  <c r="K33" i="16"/>
  <c r="K32" i="16"/>
  <c r="L31" i="16"/>
  <c r="K31" i="16"/>
  <c r="K30" i="16"/>
  <c r="K29" i="16"/>
  <c r="K28" i="16"/>
  <c r="L28" i="16" s="1"/>
  <c r="M28" i="16" s="1"/>
  <c r="L27" i="16"/>
  <c r="K27" i="16"/>
  <c r="K26" i="16"/>
  <c r="K25" i="16"/>
  <c r="K24" i="16"/>
  <c r="L24" i="16" s="1"/>
  <c r="M24" i="16" s="1"/>
  <c r="K23" i="16"/>
  <c r="L23" i="16" s="1"/>
  <c r="K22" i="16"/>
  <c r="K21" i="16"/>
  <c r="L20" i="16"/>
  <c r="M20" i="16" s="1"/>
  <c r="K20" i="16"/>
  <c r="K19" i="16"/>
  <c r="L19" i="16" s="1"/>
  <c r="K18" i="16"/>
  <c r="K17" i="16"/>
  <c r="K16" i="16"/>
  <c r="L16" i="16" s="1"/>
  <c r="L15" i="16"/>
  <c r="K15" i="16"/>
  <c r="K14" i="16"/>
  <c r="K13" i="16"/>
  <c r="K12" i="16"/>
  <c r="L11" i="16"/>
  <c r="K11" i="16"/>
  <c r="K10" i="16"/>
  <c r="K9" i="16"/>
  <c r="K8" i="16"/>
  <c r="L7" i="16"/>
  <c r="K7" i="16"/>
  <c r="K6" i="16"/>
  <c r="K5" i="16"/>
  <c r="M4" i="16"/>
  <c r="L4" i="16"/>
  <c r="K4" i="16"/>
  <c r="K90" i="15"/>
  <c r="J90" i="15"/>
  <c r="K89" i="15"/>
  <c r="J89" i="15"/>
  <c r="I89" i="15"/>
  <c r="I87" i="15"/>
  <c r="K87" i="15" s="1"/>
  <c r="L87" i="15" s="1"/>
  <c r="K86" i="15"/>
  <c r="K85" i="15"/>
  <c r="K84" i="15"/>
  <c r="L84" i="15" s="1"/>
  <c r="M84" i="15" s="1"/>
  <c r="I83" i="15"/>
  <c r="K83" i="15" s="1"/>
  <c r="L83" i="15" s="1"/>
  <c r="K82" i="15"/>
  <c r="K81" i="15"/>
  <c r="K80" i="15"/>
  <c r="L80" i="15" s="1"/>
  <c r="M80" i="15" s="1"/>
  <c r="K79" i="15"/>
  <c r="L79" i="15" s="1"/>
  <c r="K78" i="15"/>
  <c r="K77" i="15"/>
  <c r="L76" i="15"/>
  <c r="M76" i="15" s="1"/>
  <c r="K76" i="15"/>
  <c r="L75" i="15"/>
  <c r="K75" i="15"/>
  <c r="K74" i="15"/>
  <c r="K73" i="15"/>
  <c r="K72" i="15"/>
  <c r="K71" i="15"/>
  <c r="L71" i="15" s="1"/>
  <c r="K70" i="15"/>
  <c r="K69" i="15"/>
  <c r="L68" i="15"/>
  <c r="K68" i="15"/>
  <c r="I67" i="15"/>
  <c r="K66" i="15"/>
  <c r="K65" i="15"/>
  <c r="L64" i="15" s="1"/>
  <c r="K64" i="15"/>
  <c r="L63" i="15"/>
  <c r="K63" i="15"/>
  <c r="K62" i="15"/>
  <c r="K61" i="15"/>
  <c r="K60" i="15"/>
  <c r="L60" i="15" s="1"/>
  <c r="M60" i="15" s="1"/>
  <c r="K59" i="15"/>
  <c r="L59" i="15" s="1"/>
  <c r="K58" i="15"/>
  <c r="K57" i="15"/>
  <c r="L56" i="15"/>
  <c r="M56" i="15" s="1"/>
  <c r="K56" i="15"/>
  <c r="L55" i="15"/>
  <c r="K55" i="15"/>
  <c r="K54" i="15"/>
  <c r="K53" i="15"/>
  <c r="K52" i="15"/>
  <c r="K51" i="15"/>
  <c r="L51" i="15" s="1"/>
  <c r="I51" i="15"/>
  <c r="K50" i="15"/>
  <c r="K49" i="15"/>
  <c r="K48" i="15"/>
  <c r="K47" i="15"/>
  <c r="L47" i="15" s="1"/>
  <c r="K46" i="15"/>
  <c r="K45" i="15"/>
  <c r="K44" i="15"/>
  <c r="L44" i="15" s="1"/>
  <c r="M44" i="15" s="1"/>
  <c r="L43" i="15"/>
  <c r="K43" i="15"/>
  <c r="K42" i="15"/>
  <c r="K41" i="15"/>
  <c r="K40" i="15"/>
  <c r="L40" i="15" s="1"/>
  <c r="M40" i="15" s="1"/>
  <c r="K39" i="15"/>
  <c r="L39" i="15" s="1"/>
  <c r="K38" i="15"/>
  <c r="K37" i="15"/>
  <c r="L36" i="15" s="1"/>
  <c r="M36" i="15" s="1"/>
  <c r="K36" i="15"/>
  <c r="I35" i="15"/>
  <c r="K35" i="15" s="1"/>
  <c r="L35" i="15" s="1"/>
  <c r="K34" i="15"/>
  <c r="K33" i="15"/>
  <c r="L32" i="15" s="1"/>
  <c r="M32" i="15" s="1"/>
  <c r="K32" i="15"/>
  <c r="L31" i="15"/>
  <c r="K31" i="15"/>
  <c r="K30" i="15"/>
  <c r="K29" i="15"/>
  <c r="K28" i="15"/>
  <c r="L28" i="15" s="1"/>
  <c r="M28" i="15" s="1"/>
  <c r="K27" i="15"/>
  <c r="L27" i="15" s="1"/>
  <c r="K26" i="15"/>
  <c r="K25" i="15"/>
  <c r="K24" i="15"/>
  <c r="L24" i="15" s="1"/>
  <c r="M24" i="15" s="1"/>
  <c r="L23" i="15"/>
  <c r="K23" i="15"/>
  <c r="K22" i="15"/>
  <c r="K21" i="15"/>
  <c r="K20" i="15"/>
  <c r="K19" i="15"/>
  <c r="L19" i="15" s="1"/>
  <c r="K18" i="15"/>
  <c r="K17" i="15"/>
  <c r="L16" i="15"/>
  <c r="M16" i="15" s="1"/>
  <c r="K16" i="15"/>
  <c r="K15" i="15"/>
  <c r="L15" i="15" s="1"/>
  <c r="K14" i="15"/>
  <c r="K13" i="15"/>
  <c r="K12" i="15"/>
  <c r="L12" i="15" s="1"/>
  <c r="K11" i="15"/>
  <c r="L11" i="15" s="1"/>
  <c r="K10" i="15"/>
  <c r="K9" i="15"/>
  <c r="K8" i="15"/>
  <c r="L8" i="15" s="1"/>
  <c r="M8" i="15" s="1"/>
  <c r="L7" i="15"/>
  <c r="K7" i="15"/>
  <c r="K6" i="15"/>
  <c r="K5" i="15"/>
  <c r="K4" i="15"/>
  <c r="J90" i="14"/>
  <c r="I90" i="14"/>
  <c r="J89" i="14"/>
  <c r="K87" i="14"/>
  <c r="L87" i="14" s="1"/>
  <c r="I87" i="14"/>
  <c r="K86" i="14"/>
  <c r="K85" i="14"/>
  <c r="K84" i="14"/>
  <c r="K83" i="14"/>
  <c r="L83" i="14" s="1"/>
  <c r="I83" i="14"/>
  <c r="K82" i="14"/>
  <c r="K81" i="14"/>
  <c r="K80" i="14"/>
  <c r="L80" i="14" s="1"/>
  <c r="M80" i="14" s="1"/>
  <c r="K79" i="14"/>
  <c r="L79" i="14" s="1"/>
  <c r="I79" i="14"/>
  <c r="K78" i="14"/>
  <c r="K77" i="14"/>
  <c r="K76" i="14"/>
  <c r="L75" i="14"/>
  <c r="K75" i="14"/>
  <c r="K74" i="14"/>
  <c r="K73" i="14"/>
  <c r="L72" i="14" s="1"/>
  <c r="M72" i="14" s="1"/>
  <c r="K72" i="14"/>
  <c r="K71" i="14"/>
  <c r="L71" i="14" s="1"/>
  <c r="K70" i="14"/>
  <c r="K69" i="14"/>
  <c r="L68" i="14"/>
  <c r="K68" i="14"/>
  <c r="I67" i="14"/>
  <c r="K67" i="14" s="1"/>
  <c r="L67" i="14" s="1"/>
  <c r="K66" i="14"/>
  <c r="K65" i="14"/>
  <c r="K64" i="14"/>
  <c r="L64" i="14" s="1"/>
  <c r="M64" i="14" s="1"/>
  <c r="I63" i="14"/>
  <c r="K63" i="14" s="1"/>
  <c r="L63" i="14" s="1"/>
  <c r="K62" i="14"/>
  <c r="K61" i="14"/>
  <c r="K60" i="14"/>
  <c r="L60" i="14" s="1"/>
  <c r="M60" i="14" s="1"/>
  <c r="I59" i="14"/>
  <c r="K59" i="14" s="1"/>
  <c r="L59" i="14" s="1"/>
  <c r="K58" i="14"/>
  <c r="K57" i="14"/>
  <c r="K56" i="14"/>
  <c r="L56" i="14" s="1"/>
  <c r="M56" i="14" s="1"/>
  <c r="K55" i="14"/>
  <c r="L55" i="14" s="1"/>
  <c r="K54" i="14"/>
  <c r="K53" i="14"/>
  <c r="K52" i="14"/>
  <c r="L52" i="14" s="1"/>
  <c r="M52" i="14" s="1"/>
  <c r="I51" i="14"/>
  <c r="K51" i="14" s="1"/>
  <c r="L51" i="14" s="1"/>
  <c r="K50" i="14"/>
  <c r="K49" i="14"/>
  <c r="K48" i="14"/>
  <c r="L48" i="14" s="1"/>
  <c r="M48" i="14" s="1"/>
  <c r="I47" i="14"/>
  <c r="K47" i="14" s="1"/>
  <c r="L47" i="14" s="1"/>
  <c r="K46" i="14"/>
  <c r="K45" i="14"/>
  <c r="K44" i="14"/>
  <c r="L44" i="14" s="1"/>
  <c r="M44" i="14" s="1"/>
  <c r="I43" i="14"/>
  <c r="K43" i="14" s="1"/>
  <c r="L43" i="14" s="1"/>
  <c r="K42" i="14"/>
  <c r="K41" i="14"/>
  <c r="K40" i="14"/>
  <c r="L40" i="14" s="1"/>
  <c r="M40" i="14" s="1"/>
  <c r="L39" i="14"/>
  <c r="K39" i="14"/>
  <c r="K38" i="14"/>
  <c r="K37" i="14"/>
  <c r="K36" i="14"/>
  <c r="L36" i="14" s="1"/>
  <c r="M36" i="14" s="1"/>
  <c r="K35" i="14"/>
  <c r="L35" i="14" s="1"/>
  <c r="I35" i="14"/>
  <c r="K34" i="14"/>
  <c r="K33" i="14"/>
  <c r="K32" i="14"/>
  <c r="L32" i="14" s="1"/>
  <c r="M32" i="14" s="1"/>
  <c r="K31" i="14"/>
  <c r="L31" i="14" s="1"/>
  <c r="I31" i="14"/>
  <c r="K30" i="14"/>
  <c r="K29" i="14"/>
  <c r="K28" i="14"/>
  <c r="L28" i="14" s="1"/>
  <c r="M28" i="14" s="1"/>
  <c r="K27" i="14"/>
  <c r="L27" i="14" s="1"/>
  <c r="K26" i="14"/>
  <c r="K25" i="14"/>
  <c r="L24" i="14"/>
  <c r="K24" i="14"/>
  <c r="K23" i="14"/>
  <c r="L23" i="14" s="1"/>
  <c r="K22" i="14"/>
  <c r="K21" i="14"/>
  <c r="K20" i="14"/>
  <c r="L20" i="14" s="1"/>
  <c r="M20" i="14" s="1"/>
  <c r="K19" i="14"/>
  <c r="L19" i="14" s="1"/>
  <c r="K18" i="14"/>
  <c r="K17" i="14"/>
  <c r="K16" i="14"/>
  <c r="L16" i="14" s="1"/>
  <c r="M16" i="14" s="1"/>
  <c r="L15" i="14"/>
  <c r="K15" i="14"/>
  <c r="K14" i="14"/>
  <c r="K13" i="14"/>
  <c r="K12" i="14"/>
  <c r="L12" i="14" s="1"/>
  <c r="M12" i="14" s="1"/>
  <c r="K11" i="14"/>
  <c r="L11" i="14" s="1"/>
  <c r="K10" i="14"/>
  <c r="K9" i="14"/>
  <c r="L8" i="14"/>
  <c r="K8" i="14"/>
  <c r="K7" i="14"/>
  <c r="L7" i="14" s="1"/>
  <c r="K6" i="14"/>
  <c r="K5" i="14"/>
  <c r="Q4" i="14"/>
  <c r="P4" i="14"/>
  <c r="K4" i="14"/>
  <c r="L4" i="14" s="1"/>
  <c r="M4" i="14" s="1"/>
  <c r="M8" i="14" l="1"/>
  <c r="M24" i="14"/>
  <c r="M68" i="14"/>
  <c r="M12" i="15"/>
  <c r="M48" i="30"/>
  <c r="L52" i="15"/>
  <c r="M52" i="15" s="1"/>
  <c r="M68" i="15"/>
  <c r="M40" i="17"/>
  <c r="M80" i="18"/>
  <c r="M8" i="19"/>
  <c r="M28" i="22"/>
  <c r="M24" i="24"/>
  <c r="M4" i="27"/>
  <c r="I89" i="14"/>
  <c r="L4" i="15"/>
  <c r="M4" i="15" s="1"/>
  <c r="K67" i="15"/>
  <c r="L67" i="15" s="1"/>
  <c r="M64" i="15" s="1"/>
  <c r="I90" i="15"/>
  <c r="M52" i="16"/>
  <c r="M4" i="17"/>
  <c r="L48" i="17"/>
  <c r="M48" i="17" s="1"/>
  <c r="M20" i="18"/>
  <c r="M84" i="18"/>
  <c r="L16" i="19"/>
  <c r="M16" i="19" s="1"/>
  <c r="M36" i="19"/>
  <c r="L80" i="19"/>
  <c r="M80" i="19" s="1"/>
  <c r="L4" i="20"/>
  <c r="M4" i="20" s="1"/>
  <c r="M8" i="20"/>
  <c r="M44" i="20"/>
  <c r="K51" i="20"/>
  <c r="L51" i="20" s="1"/>
  <c r="M48" i="20" s="1"/>
  <c r="I89" i="20"/>
  <c r="M72" i="20"/>
  <c r="L24" i="21"/>
  <c r="L48" i="21"/>
  <c r="M48" i="21" s="1"/>
  <c r="M36" i="22"/>
  <c r="I89" i="25"/>
  <c r="K35" i="25"/>
  <c r="L35" i="25" s="1"/>
  <c r="M32" i="25" s="1"/>
  <c r="M76" i="25"/>
  <c r="L16" i="26"/>
  <c r="M16" i="26" s="1"/>
  <c r="M44" i="27"/>
  <c r="I90" i="30"/>
  <c r="K59" i="30"/>
  <c r="L59" i="30" s="1"/>
  <c r="L76" i="14"/>
  <c r="M76" i="14" s="1"/>
  <c r="L72" i="15"/>
  <c r="M72" i="15" s="1"/>
  <c r="M48" i="16"/>
  <c r="M16" i="18"/>
  <c r="M72" i="19"/>
  <c r="M28" i="20"/>
  <c r="M68" i="20"/>
  <c r="M16" i="21"/>
  <c r="M40" i="21"/>
  <c r="M64" i="21"/>
  <c r="M48" i="25"/>
  <c r="L84" i="14"/>
  <c r="M84" i="14" s="1"/>
  <c r="L20" i="15"/>
  <c r="M20" i="15" s="1"/>
  <c r="L48" i="15"/>
  <c r="M48" i="15" s="1"/>
  <c r="M16" i="16"/>
  <c r="L60" i="16"/>
  <c r="M60" i="16" s="1"/>
  <c r="M80" i="16"/>
  <c r="M8" i="17"/>
  <c r="L12" i="17"/>
  <c r="M12" i="17" s="1"/>
  <c r="L28" i="18"/>
  <c r="M28" i="18" s="1"/>
  <c r="M48" i="18"/>
  <c r="M40" i="19"/>
  <c r="M12" i="20"/>
  <c r="L16" i="20"/>
  <c r="M16" i="20" s="1"/>
  <c r="L80" i="20"/>
  <c r="M80" i="20" s="1"/>
  <c r="M84" i="20"/>
  <c r="L4" i="21"/>
  <c r="M4" i="21" s="1"/>
  <c r="M40" i="22"/>
  <c r="L44" i="22"/>
  <c r="M44" i="22" s="1"/>
  <c r="M72" i="22"/>
  <c r="L28" i="23"/>
  <c r="M28" i="23" s="1"/>
  <c r="M12" i="24"/>
  <c r="M72" i="24"/>
  <c r="M84" i="26"/>
  <c r="L76" i="27"/>
  <c r="M76" i="27" s="1"/>
  <c r="I89" i="27"/>
  <c r="M16" i="28"/>
  <c r="M64" i="29"/>
  <c r="L12" i="16"/>
  <c r="M12" i="16" s="1"/>
  <c r="L76" i="16"/>
  <c r="M76" i="16" s="1"/>
  <c r="L32" i="17"/>
  <c r="M32" i="17" s="1"/>
  <c r="L68" i="17"/>
  <c r="M68" i="17" s="1"/>
  <c r="L44" i="18"/>
  <c r="M44" i="18" s="1"/>
  <c r="L64" i="19"/>
  <c r="M64" i="19" s="1"/>
  <c r="L60" i="20"/>
  <c r="M60" i="20" s="1"/>
  <c r="I90" i="20"/>
  <c r="K67" i="20"/>
  <c r="L67" i="20" s="1"/>
  <c r="M64" i="20" s="1"/>
  <c r="L76" i="21"/>
  <c r="M76" i="21" s="1"/>
  <c r="L4" i="22"/>
  <c r="M4" i="22" s="1"/>
  <c r="I89" i="22"/>
  <c r="L52" i="22"/>
  <c r="M52" i="22" s="1"/>
  <c r="I90" i="22"/>
  <c r="K59" i="22"/>
  <c r="L59" i="22" s="1"/>
  <c r="M56" i="22" s="1"/>
  <c r="L68" i="22"/>
  <c r="M68" i="22" s="1"/>
  <c r="L80" i="22"/>
  <c r="M80" i="22" s="1"/>
  <c r="M16" i="23"/>
  <c r="M72" i="23"/>
  <c r="M52" i="25"/>
  <c r="L84" i="25"/>
  <c r="M84" i="25" s="1"/>
  <c r="M4" i="26"/>
  <c r="M32" i="26"/>
  <c r="M52" i="26"/>
  <c r="M60" i="28"/>
  <c r="M68" i="28"/>
  <c r="M12" i="29"/>
  <c r="M32" i="29"/>
  <c r="L72" i="29"/>
  <c r="M72" i="29" s="1"/>
  <c r="M56" i="30"/>
  <c r="L8" i="16"/>
  <c r="M8" i="16" s="1"/>
  <c r="L44" i="16"/>
  <c r="M44" i="16" s="1"/>
  <c r="L28" i="17"/>
  <c r="M28" i="17" s="1"/>
  <c r="L64" i="17"/>
  <c r="M64" i="17" s="1"/>
  <c r="L84" i="17"/>
  <c r="M84" i="17" s="1"/>
  <c r="L12" i="18"/>
  <c r="M12" i="18" s="1"/>
  <c r="L76" i="18"/>
  <c r="M76" i="18" s="1"/>
  <c r="L32" i="19"/>
  <c r="M32" i="19" s="1"/>
  <c r="L40" i="20"/>
  <c r="M40" i="20" s="1"/>
  <c r="L56" i="20"/>
  <c r="M56" i="20" s="1"/>
  <c r="L28" i="21"/>
  <c r="M28" i="21" s="1"/>
  <c r="L52" i="21"/>
  <c r="M52" i="21" s="1"/>
  <c r="I90" i="21"/>
  <c r="K59" i="21"/>
  <c r="L59" i="21" s="1"/>
  <c r="M56" i="21" s="1"/>
  <c r="L72" i="21"/>
  <c r="M72" i="21" s="1"/>
  <c r="L48" i="22"/>
  <c r="M48" i="22" s="1"/>
  <c r="M52" i="23"/>
  <c r="L8" i="24"/>
  <c r="M8" i="24" s="1"/>
  <c r="L20" i="24"/>
  <c r="M20" i="24" s="1"/>
  <c r="K27" i="24"/>
  <c r="L27" i="24" s="1"/>
  <c r="I89" i="24"/>
  <c r="M52" i="24"/>
  <c r="L28" i="25"/>
  <c r="M28" i="25" s="1"/>
  <c r="L8" i="27"/>
  <c r="M8" i="27" s="1"/>
  <c r="M64" i="27"/>
  <c r="M20" i="30"/>
  <c r="K55" i="31"/>
  <c r="L55" i="31" s="1"/>
  <c r="I90" i="31"/>
  <c r="L84" i="22"/>
  <c r="M84" i="22" s="1"/>
  <c r="L8" i="23"/>
  <c r="M8" i="23" s="1"/>
  <c r="L60" i="23"/>
  <c r="M60" i="23" s="1"/>
  <c r="L80" i="23"/>
  <c r="M80" i="23" s="1"/>
  <c r="L84" i="24"/>
  <c r="M84" i="24" s="1"/>
  <c r="L8" i="25"/>
  <c r="M8" i="25" s="1"/>
  <c r="L60" i="26"/>
  <c r="M60" i="26" s="1"/>
  <c r="L56" i="27"/>
  <c r="M56" i="27" s="1"/>
  <c r="L28" i="28"/>
  <c r="M28" i="28" s="1"/>
  <c r="L76" i="28"/>
  <c r="M76" i="28" s="1"/>
  <c r="L40" i="29"/>
  <c r="M40" i="29" s="1"/>
  <c r="L12" i="30"/>
  <c r="M12" i="30" s="1"/>
  <c r="L40" i="30"/>
  <c r="M40" i="30" s="1"/>
  <c r="J89" i="30"/>
  <c r="K51" i="30"/>
  <c r="L51" i="30" s="1"/>
  <c r="M64" i="30"/>
  <c r="M20" i="31"/>
  <c r="L24" i="31"/>
  <c r="M24" i="31" s="1"/>
  <c r="M32" i="31"/>
  <c r="M80" i="31"/>
  <c r="L36" i="32"/>
  <c r="M36" i="32" s="1"/>
  <c r="K67" i="32"/>
  <c r="L67" i="32" s="1"/>
  <c r="M64" i="32" s="1"/>
  <c r="I90" i="32"/>
  <c r="M80" i="36"/>
  <c r="M8" i="37"/>
  <c r="M28" i="37"/>
  <c r="K27" i="21"/>
  <c r="L27" i="21" s="1"/>
  <c r="L44" i="23"/>
  <c r="M44" i="23" s="1"/>
  <c r="J90" i="23"/>
  <c r="K67" i="23"/>
  <c r="L67" i="23" s="1"/>
  <c r="M64" i="23" s="1"/>
  <c r="L44" i="24"/>
  <c r="M44" i="24" s="1"/>
  <c r="L68" i="24"/>
  <c r="M68" i="24" s="1"/>
  <c r="L44" i="25"/>
  <c r="M44" i="25" s="1"/>
  <c r="L64" i="25"/>
  <c r="M64" i="25" s="1"/>
  <c r="L44" i="26"/>
  <c r="M44" i="26" s="1"/>
  <c r="L20" i="27"/>
  <c r="M20" i="27" s="1"/>
  <c r="L40" i="27"/>
  <c r="M40" i="27" s="1"/>
  <c r="L12" i="28"/>
  <c r="M12" i="28" s="1"/>
  <c r="I90" i="28"/>
  <c r="L24" i="29"/>
  <c r="M24" i="29" s="1"/>
  <c r="M84" i="30"/>
  <c r="I89" i="31"/>
  <c r="M12" i="31"/>
  <c r="M52" i="31"/>
  <c r="M4" i="32"/>
  <c r="M16" i="33"/>
  <c r="I89" i="33"/>
  <c r="K27" i="33"/>
  <c r="L27" i="33" s="1"/>
  <c r="M24" i="33" s="1"/>
  <c r="M44" i="34"/>
  <c r="K51" i="34"/>
  <c r="L51" i="34" s="1"/>
  <c r="I89" i="34"/>
  <c r="M32" i="35"/>
  <c r="M16" i="36"/>
  <c r="L8" i="31"/>
  <c r="M8" i="31" s="1"/>
  <c r="L64" i="31"/>
  <c r="M64" i="31" s="1"/>
  <c r="L84" i="31"/>
  <c r="M84" i="31" s="1"/>
  <c r="L8" i="32"/>
  <c r="M8" i="32" s="1"/>
  <c r="L48" i="32"/>
  <c r="M48" i="32" s="1"/>
  <c r="L20" i="33"/>
  <c r="M20" i="33" s="1"/>
  <c r="M36" i="33"/>
  <c r="L40" i="33"/>
  <c r="M40" i="33" s="1"/>
  <c r="M20" i="34"/>
  <c r="M48" i="34"/>
  <c r="M40" i="36"/>
  <c r="I90" i="36"/>
  <c r="K55" i="36"/>
  <c r="L55" i="36" s="1"/>
  <c r="M12" i="37"/>
  <c r="M36" i="37"/>
  <c r="L60" i="37"/>
  <c r="M60" i="37" s="1"/>
  <c r="L68" i="37"/>
  <c r="M68" i="37" s="1"/>
  <c r="L44" i="33"/>
  <c r="M44" i="33" s="1"/>
  <c r="L60" i="34"/>
  <c r="M60" i="34" s="1"/>
  <c r="L52" i="35"/>
  <c r="M52" i="35" s="1"/>
  <c r="L72" i="35"/>
  <c r="M72" i="35" s="1"/>
  <c r="M52" i="36"/>
  <c r="L20" i="37"/>
  <c r="M20" i="37" s="1"/>
  <c r="M40" i="37"/>
  <c r="L44" i="37"/>
  <c r="M44" i="37" s="1"/>
  <c r="L16" i="34"/>
  <c r="M16" i="34" s="1"/>
  <c r="L84" i="34"/>
  <c r="M84" i="34" s="1"/>
  <c r="L12" i="35"/>
  <c r="M12" i="35" s="1"/>
  <c r="I89" i="35"/>
  <c r="K35" i="35"/>
  <c r="L35" i="35" s="1"/>
  <c r="I89" i="36"/>
  <c r="K7" i="36"/>
  <c r="L7" i="36" s="1"/>
  <c r="M4" i="36" s="1"/>
  <c r="L36" i="36"/>
  <c r="M36" i="36" s="1"/>
  <c r="L72" i="33"/>
  <c r="M72" i="33" s="1"/>
  <c r="L84" i="33"/>
  <c r="M84" i="33" s="1"/>
  <c r="L12" i="34"/>
  <c r="M12" i="34" s="1"/>
  <c r="L68" i="34"/>
  <c r="M68" i="34" s="1"/>
  <c r="L80" i="34"/>
  <c r="M80" i="34" s="1"/>
  <c r="L32" i="36"/>
  <c r="M32" i="36" s="1"/>
  <c r="L72" i="36"/>
  <c r="M72" i="36" s="1"/>
  <c r="L4" i="37"/>
  <c r="M4" i="37" s="1"/>
  <c r="I89" i="37"/>
  <c r="K27" i="37"/>
  <c r="L27" i="37" s="1"/>
  <c r="M24" i="37" s="1"/>
  <c r="M24" i="21" l="1"/>
  <c r="K272" i="13" l="1"/>
  <c r="J272" i="13"/>
  <c r="I272" i="13"/>
  <c r="K271" i="13"/>
  <c r="J271" i="13"/>
  <c r="I271" i="13"/>
  <c r="K270" i="13"/>
  <c r="J270" i="13"/>
  <c r="I270" i="13"/>
  <c r="K267" i="13"/>
  <c r="J267" i="13"/>
  <c r="I267" i="13"/>
  <c r="K266" i="13"/>
  <c r="J266" i="13"/>
  <c r="I266" i="13"/>
  <c r="L264" i="13"/>
  <c r="K264" i="13"/>
  <c r="K263" i="13"/>
  <c r="K262" i="13"/>
  <c r="K261" i="13"/>
  <c r="K260" i="13"/>
  <c r="L260" i="13" s="1"/>
  <c r="K259" i="13"/>
  <c r="K258" i="13"/>
  <c r="L257" i="13" s="1"/>
  <c r="K257" i="13"/>
  <c r="L256" i="13"/>
  <c r="K256" i="13"/>
  <c r="K255" i="13"/>
  <c r="K254" i="13"/>
  <c r="M253" i="13"/>
  <c r="K253" i="13"/>
  <c r="L253" i="13" s="1"/>
  <c r="K252" i="13"/>
  <c r="L252" i="13" s="1"/>
  <c r="K251" i="13"/>
  <c r="K250" i="13"/>
  <c r="L249" i="13" s="1"/>
  <c r="M249" i="13" s="1"/>
  <c r="K249" i="13"/>
  <c r="L248" i="13"/>
  <c r="K248" i="13"/>
  <c r="K247" i="13"/>
  <c r="K246" i="13"/>
  <c r="K245" i="13"/>
  <c r="L245" i="13" s="1"/>
  <c r="M245" i="13" s="1"/>
  <c r="K244" i="13"/>
  <c r="L244" i="13" s="1"/>
  <c r="K243" i="13"/>
  <c r="K242" i="13"/>
  <c r="L241" i="13"/>
  <c r="M241" i="13" s="1"/>
  <c r="K241" i="13"/>
  <c r="L240" i="13"/>
  <c r="K240" i="13"/>
  <c r="K239" i="13"/>
  <c r="K238" i="13"/>
  <c r="K237" i="13"/>
  <c r="L237" i="13" s="1"/>
  <c r="M237" i="13" s="1"/>
  <c r="K236" i="13"/>
  <c r="L236" i="13" s="1"/>
  <c r="K235" i="13"/>
  <c r="K234" i="13"/>
  <c r="L233" i="13"/>
  <c r="M233" i="13" s="1"/>
  <c r="K233" i="13"/>
  <c r="L232" i="13"/>
  <c r="K232" i="13"/>
  <c r="K231" i="13"/>
  <c r="K230" i="13"/>
  <c r="K229" i="13"/>
  <c r="K228" i="13"/>
  <c r="L228" i="13" s="1"/>
  <c r="K227" i="13"/>
  <c r="K226" i="13"/>
  <c r="L225" i="13" s="1"/>
  <c r="K225" i="13"/>
  <c r="L224" i="13"/>
  <c r="K224" i="13"/>
  <c r="K223" i="13"/>
  <c r="K222" i="13"/>
  <c r="M221" i="13"/>
  <c r="K221" i="13"/>
  <c r="L221" i="13" s="1"/>
  <c r="K220" i="13"/>
  <c r="L220" i="13" s="1"/>
  <c r="K219" i="13"/>
  <c r="K218" i="13"/>
  <c r="L217" i="13" s="1"/>
  <c r="M217" i="13" s="1"/>
  <c r="K217" i="13"/>
  <c r="L216" i="13"/>
  <c r="K216" i="13"/>
  <c r="K215" i="13"/>
  <c r="K214" i="13"/>
  <c r="K213" i="13"/>
  <c r="L213" i="13" s="1"/>
  <c r="M213" i="13" s="1"/>
  <c r="K212" i="13"/>
  <c r="L212" i="13" s="1"/>
  <c r="K211" i="13"/>
  <c r="K210" i="13"/>
  <c r="L209" i="13"/>
  <c r="M209" i="13" s="1"/>
  <c r="K209" i="13"/>
  <c r="L208" i="13"/>
  <c r="K208" i="13"/>
  <c r="K207" i="13"/>
  <c r="K206" i="13"/>
  <c r="K205" i="13"/>
  <c r="L205" i="13" s="1"/>
  <c r="M205" i="13" s="1"/>
  <c r="K204" i="13"/>
  <c r="L204" i="13" s="1"/>
  <c r="K203" i="13"/>
  <c r="K202" i="13"/>
  <c r="L201" i="13"/>
  <c r="M201" i="13" s="1"/>
  <c r="K201" i="13"/>
  <c r="L200" i="13"/>
  <c r="K200" i="13"/>
  <c r="K199" i="13"/>
  <c r="K198" i="13"/>
  <c r="K197" i="13"/>
  <c r="K196" i="13"/>
  <c r="L196" i="13" s="1"/>
  <c r="K195" i="13"/>
  <c r="K194" i="13"/>
  <c r="L193" i="13" s="1"/>
  <c r="K193" i="13"/>
  <c r="L192" i="13"/>
  <c r="K192" i="13"/>
  <c r="K191" i="13"/>
  <c r="K190" i="13"/>
  <c r="M189" i="13"/>
  <c r="K189" i="13"/>
  <c r="L189" i="13" s="1"/>
  <c r="K188" i="13"/>
  <c r="L188" i="13" s="1"/>
  <c r="K187" i="13"/>
  <c r="K186" i="13"/>
  <c r="L185" i="13" s="1"/>
  <c r="M185" i="13" s="1"/>
  <c r="K185" i="13"/>
  <c r="L184" i="13"/>
  <c r="K184" i="13"/>
  <c r="K183" i="13"/>
  <c r="K182" i="13"/>
  <c r="K181" i="13"/>
  <c r="L181" i="13" s="1"/>
  <c r="M181" i="13" s="1"/>
  <c r="J180" i="13"/>
  <c r="I180" i="13"/>
  <c r="K179" i="13"/>
  <c r="K178" i="13"/>
  <c r="L177" i="13" s="1"/>
  <c r="K177" i="13"/>
  <c r="L176" i="13"/>
  <c r="K176" i="13"/>
  <c r="K175" i="13"/>
  <c r="K174" i="13"/>
  <c r="M173" i="13"/>
  <c r="K173" i="13"/>
  <c r="L173" i="13" s="1"/>
  <c r="K172" i="13"/>
  <c r="L172" i="13" s="1"/>
  <c r="K171" i="13"/>
  <c r="K170" i="13"/>
  <c r="L169" i="13" s="1"/>
  <c r="M169" i="13" s="1"/>
  <c r="K169" i="13"/>
  <c r="L168" i="13"/>
  <c r="M165" i="13" s="1"/>
  <c r="J168" i="13"/>
  <c r="K168" i="13" s="1"/>
  <c r="I168" i="13"/>
  <c r="K167" i="13"/>
  <c r="K166" i="13"/>
  <c r="K165" i="13"/>
  <c r="L165" i="13" s="1"/>
  <c r="J164" i="13"/>
  <c r="I164" i="13"/>
  <c r="K164" i="13" s="1"/>
  <c r="L164" i="13" s="1"/>
  <c r="K163" i="13"/>
  <c r="K162" i="13"/>
  <c r="L161" i="13"/>
  <c r="K161" i="13"/>
  <c r="L160" i="13"/>
  <c r="K160" i="13"/>
  <c r="K159" i="13"/>
  <c r="K158" i="13"/>
  <c r="K157" i="13"/>
  <c r="K156" i="13"/>
  <c r="L156" i="13" s="1"/>
  <c r="K155" i="13"/>
  <c r="K154" i="13"/>
  <c r="L153" i="13" s="1"/>
  <c r="K153" i="13"/>
  <c r="L152" i="13"/>
  <c r="K152" i="13"/>
  <c r="K151" i="13"/>
  <c r="K150" i="13"/>
  <c r="M149" i="13"/>
  <c r="K149" i="13"/>
  <c r="L149" i="13" s="1"/>
  <c r="K148" i="13"/>
  <c r="L148" i="13" s="1"/>
  <c r="K147" i="13"/>
  <c r="K146" i="13"/>
  <c r="L145" i="13" s="1"/>
  <c r="M145" i="13" s="1"/>
  <c r="K145" i="13"/>
  <c r="L144" i="13"/>
  <c r="K144" i="13"/>
  <c r="K143" i="13"/>
  <c r="K142" i="13"/>
  <c r="M141" i="13"/>
  <c r="K141" i="13"/>
  <c r="L141" i="13" s="1"/>
  <c r="K140" i="13"/>
  <c r="L140" i="13" s="1"/>
  <c r="K139" i="13"/>
  <c r="K138" i="13"/>
  <c r="L137" i="13" s="1"/>
  <c r="M137" i="13" s="1"/>
  <c r="K137" i="13"/>
  <c r="L136" i="13"/>
  <c r="K136" i="13"/>
  <c r="K135" i="13"/>
  <c r="K134" i="13"/>
  <c r="K133" i="13"/>
  <c r="K132" i="13"/>
  <c r="L132" i="13" s="1"/>
  <c r="K131" i="13"/>
  <c r="K130" i="13"/>
  <c r="L129" i="13"/>
  <c r="K129" i="13"/>
  <c r="L128" i="13"/>
  <c r="K128" i="13"/>
  <c r="K127" i="13"/>
  <c r="K126" i="13"/>
  <c r="K125" i="13"/>
  <c r="K124" i="13"/>
  <c r="L124" i="13" s="1"/>
  <c r="K123" i="13"/>
  <c r="K122" i="13"/>
  <c r="L121" i="13" s="1"/>
  <c r="K121" i="13"/>
  <c r="L120" i="13"/>
  <c r="K120" i="13"/>
  <c r="K119" i="13"/>
  <c r="K118" i="13"/>
  <c r="M117" i="13"/>
  <c r="K117" i="13"/>
  <c r="L117" i="13" s="1"/>
  <c r="K116" i="13"/>
  <c r="L116" i="13" s="1"/>
  <c r="K115" i="13"/>
  <c r="K114" i="13"/>
  <c r="L113" i="13" s="1"/>
  <c r="M113" i="13" s="1"/>
  <c r="K113" i="13"/>
  <c r="L112" i="13"/>
  <c r="K112" i="13"/>
  <c r="K111" i="13"/>
  <c r="K110" i="13"/>
  <c r="M109" i="13"/>
  <c r="K109" i="13"/>
  <c r="L109" i="13" s="1"/>
  <c r="K108" i="13"/>
  <c r="L108" i="13" s="1"/>
  <c r="K107" i="13"/>
  <c r="K106" i="13"/>
  <c r="L105" i="13" s="1"/>
  <c r="M105" i="13" s="1"/>
  <c r="K105" i="13"/>
  <c r="L104" i="13"/>
  <c r="K104" i="13"/>
  <c r="K102" i="13"/>
  <c r="L101" i="13" s="1"/>
  <c r="M101" i="13" s="1"/>
  <c r="K101" i="13"/>
  <c r="L100" i="13"/>
  <c r="K100" i="13"/>
  <c r="K98" i="13"/>
  <c r="L97" i="13" s="1"/>
  <c r="M97" i="13" s="1"/>
  <c r="K97" i="13"/>
  <c r="L96" i="13"/>
  <c r="K96" i="13"/>
  <c r="K94" i="13"/>
  <c r="L93" i="13"/>
  <c r="M93" i="13" s="1"/>
  <c r="K93" i="13"/>
  <c r="L92" i="13"/>
  <c r="K92" i="13"/>
  <c r="K90" i="13"/>
  <c r="L89" i="13" s="1"/>
  <c r="M89" i="13" s="1"/>
  <c r="K89" i="13"/>
  <c r="L88" i="13"/>
  <c r="K88" i="13"/>
  <c r="K87" i="13"/>
  <c r="K86" i="13"/>
  <c r="K85" i="13"/>
  <c r="L85" i="13" s="1"/>
  <c r="M85" i="13" s="1"/>
  <c r="K84" i="13"/>
  <c r="L84" i="13" s="1"/>
  <c r="K83" i="13"/>
  <c r="K82" i="13"/>
  <c r="L81" i="13"/>
  <c r="K81" i="13"/>
  <c r="L80" i="13"/>
  <c r="K80" i="13"/>
  <c r="K79" i="13"/>
  <c r="K78" i="13"/>
  <c r="K77" i="13"/>
  <c r="K76" i="13"/>
  <c r="L76" i="13" s="1"/>
  <c r="M73" i="13" s="1"/>
  <c r="K74" i="13"/>
  <c r="K73" i="13"/>
  <c r="L73" i="13" s="1"/>
  <c r="K72" i="13"/>
  <c r="L72" i="13" s="1"/>
  <c r="K71" i="13"/>
  <c r="K70" i="13"/>
  <c r="L69" i="13" s="1"/>
  <c r="M69" i="13" s="1"/>
  <c r="K69" i="13"/>
  <c r="L68" i="13"/>
  <c r="K68" i="13"/>
  <c r="K67" i="13"/>
  <c r="K66" i="13"/>
  <c r="M65" i="13"/>
  <c r="K65" i="13"/>
  <c r="L65" i="13" s="1"/>
  <c r="K64" i="13"/>
  <c r="L64" i="13" s="1"/>
  <c r="K63" i="13"/>
  <c r="K62" i="13"/>
  <c r="L61" i="13" s="1"/>
  <c r="M61" i="13" s="1"/>
  <c r="K61" i="13"/>
  <c r="L60" i="13"/>
  <c r="K60" i="13"/>
  <c r="K59" i="13"/>
  <c r="K58" i="13"/>
  <c r="K57" i="13"/>
  <c r="L57" i="13" s="1"/>
  <c r="M57" i="13" s="1"/>
  <c r="K56" i="13"/>
  <c r="L56" i="13" s="1"/>
  <c r="K55" i="13"/>
  <c r="K54" i="13"/>
  <c r="L53" i="13"/>
  <c r="M53" i="13" s="1"/>
  <c r="K53" i="13"/>
  <c r="L52" i="13"/>
  <c r="K52" i="13"/>
  <c r="K51" i="13"/>
  <c r="K50" i="13"/>
  <c r="K49" i="13"/>
  <c r="K48" i="13"/>
  <c r="L48" i="13" s="1"/>
  <c r="K46" i="13"/>
  <c r="K45" i="13"/>
  <c r="L45" i="13" s="1"/>
  <c r="K44" i="13"/>
  <c r="L44" i="13" s="1"/>
  <c r="K42" i="13"/>
  <c r="K41" i="13"/>
  <c r="L41" i="13" s="1"/>
  <c r="M41" i="13" s="1"/>
  <c r="K36" i="13"/>
  <c r="L36" i="13" s="1"/>
  <c r="K35" i="13"/>
  <c r="K34" i="13"/>
  <c r="L33" i="13"/>
  <c r="M33" i="13" s="1"/>
  <c r="K33" i="13"/>
  <c r="L32" i="13"/>
  <c r="K32" i="13"/>
  <c r="K31" i="13"/>
  <c r="K30" i="13"/>
  <c r="K29" i="13"/>
  <c r="K28" i="13"/>
  <c r="L28" i="13" s="1"/>
  <c r="K27" i="13"/>
  <c r="K26" i="13"/>
  <c r="L25" i="13" s="1"/>
  <c r="K25" i="13"/>
  <c r="L24" i="13"/>
  <c r="K24" i="13"/>
  <c r="K22" i="13"/>
  <c r="L21" i="13"/>
  <c r="M21" i="13" s="1"/>
  <c r="K21" i="13"/>
  <c r="L20" i="13"/>
  <c r="K20" i="13"/>
  <c r="K18" i="13"/>
  <c r="L17" i="13" s="1"/>
  <c r="M17" i="13" s="1"/>
  <c r="K17" i="13"/>
  <c r="L16" i="13"/>
  <c r="K16" i="13"/>
  <c r="K14" i="13"/>
  <c r="L13" i="13" s="1"/>
  <c r="M13" i="13" s="1"/>
  <c r="K13" i="13"/>
  <c r="L12" i="13"/>
  <c r="K12" i="13"/>
  <c r="K10" i="13"/>
  <c r="L9" i="13" s="1"/>
  <c r="M9" i="13" s="1"/>
  <c r="K9" i="13"/>
  <c r="L8" i="13"/>
  <c r="K8" i="13"/>
  <c r="K7" i="13"/>
  <c r="K6" i="13"/>
  <c r="M5" i="13"/>
  <c r="K5" i="13"/>
  <c r="L5" i="13" s="1"/>
  <c r="K272" i="12"/>
  <c r="J272" i="12"/>
  <c r="I272" i="12"/>
  <c r="K271" i="12"/>
  <c r="J271" i="12"/>
  <c r="I271" i="12"/>
  <c r="K270" i="12"/>
  <c r="J270" i="12"/>
  <c r="I270" i="12"/>
  <c r="J267" i="12"/>
  <c r="J266" i="12"/>
  <c r="I266" i="12"/>
  <c r="L264" i="12"/>
  <c r="K264" i="12"/>
  <c r="K263" i="12"/>
  <c r="K262" i="12"/>
  <c r="K261" i="12"/>
  <c r="L261" i="12" s="1"/>
  <c r="M261" i="12" s="1"/>
  <c r="K260" i="12"/>
  <c r="L260" i="12" s="1"/>
  <c r="I260" i="12"/>
  <c r="I267" i="12" s="1"/>
  <c r="K259" i="12"/>
  <c r="K258" i="12"/>
  <c r="K257" i="12"/>
  <c r="K256" i="12"/>
  <c r="L256" i="12" s="1"/>
  <c r="K255" i="12"/>
  <c r="K254" i="12"/>
  <c r="L253" i="12" s="1"/>
  <c r="M253" i="12" s="1"/>
  <c r="K253" i="12"/>
  <c r="L252" i="12"/>
  <c r="K252" i="12"/>
  <c r="K251" i="12"/>
  <c r="K250" i="12"/>
  <c r="M249" i="12"/>
  <c r="K249" i="12"/>
  <c r="L249" i="12" s="1"/>
  <c r="K248" i="12"/>
  <c r="L248" i="12" s="1"/>
  <c r="K247" i="12"/>
  <c r="K246" i="12"/>
  <c r="L245" i="12" s="1"/>
  <c r="M245" i="12" s="1"/>
  <c r="K245" i="12"/>
  <c r="L244" i="12"/>
  <c r="K244" i="12"/>
  <c r="K243" i="12"/>
  <c r="K242" i="12"/>
  <c r="M241" i="12"/>
  <c r="K241" i="12"/>
  <c r="L241" i="12" s="1"/>
  <c r="K240" i="12"/>
  <c r="L240" i="12" s="1"/>
  <c r="K239" i="12"/>
  <c r="K238" i="12"/>
  <c r="L237" i="12" s="1"/>
  <c r="M237" i="12" s="1"/>
  <c r="K237" i="12"/>
  <c r="L236" i="12"/>
  <c r="K236" i="12"/>
  <c r="K235" i="12"/>
  <c r="K234" i="12"/>
  <c r="K233" i="12"/>
  <c r="L233" i="12" s="1"/>
  <c r="M233" i="12" s="1"/>
  <c r="K232" i="12"/>
  <c r="L232" i="12" s="1"/>
  <c r="K231" i="12"/>
  <c r="K230" i="12"/>
  <c r="L229" i="12"/>
  <c r="K229" i="12"/>
  <c r="L228" i="12"/>
  <c r="K228" i="12"/>
  <c r="K227" i="12"/>
  <c r="K226" i="12"/>
  <c r="K225" i="12"/>
  <c r="K224" i="12"/>
  <c r="L224" i="12" s="1"/>
  <c r="K223" i="12"/>
  <c r="K222" i="12"/>
  <c r="L221" i="12" s="1"/>
  <c r="M221" i="12" s="1"/>
  <c r="K221" i="12"/>
  <c r="L220" i="12"/>
  <c r="K220" i="12"/>
  <c r="K219" i="12"/>
  <c r="K218" i="12"/>
  <c r="M217" i="12"/>
  <c r="K217" i="12"/>
  <c r="L217" i="12" s="1"/>
  <c r="K216" i="12"/>
  <c r="L216" i="12" s="1"/>
  <c r="K215" i="12"/>
  <c r="K214" i="12"/>
  <c r="L213" i="12" s="1"/>
  <c r="M213" i="12" s="1"/>
  <c r="K213" i="12"/>
  <c r="L212" i="12"/>
  <c r="K212" i="12"/>
  <c r="K211" i="12"/>
  <c r="K210" i="12"/>
  <c r="M209" i="12"/>
  <c r="K209" i="12"/>
  <c r="L209" i="12" s="1"/>
  <c r="K208" i="12"/>
  <c r="L208" i="12" s="1"/>
  <c r="K207" i="12"/>
  <c r="K206" i="12"/>
  <c r="L205" i="12" s="1"/>
  <c r="M205" i="12" s="1"/>
  <c r="K205" i="12"/>
  <c r="L204" i="12"/>
  <c r="K204" i="12"/>
  <c r="K203" i="12"/>
  <c r="K202" i="12"/>
  <c r="K201" i="12"/>
  <c r="L201" i="12" s="1"/>
  <c r="M201" i="12" s="1"/>
  <c r="K200" i="12"/>
  <c r="L200" i="12" s="1"/>
  <c r="K199" i="12"/>
  <c r="K198" i="12"/>
  <c r="L197" i="12"/>
  <c r="K197" i="12"/>
  <c r="L196" i="12"/>
  <c r="K196" i="12"/>
  <c r="K195" i="12"/>
  <c r="K194" i="12"/>
  <c r="K193" i="12"/>
  <c r="K192" i="12"/>
  <c r="L192" i="12" s="1"/>
  <c r="K191" i="12"/>
  <c r="K190" i="12"/>
  <c r="L189" i="12" s="1"/>
  <c r="M189" i="12" s="1"/>
  <c r="K189" i="12"/>
  <c r="L188" i="12"/>
  <c r="K188" i="12"/>
  <c r="K187" i="12"/>
  <c r="K186" i="12"/>
  <c r="M185" i="12"/>
  <c r="K185" i="12"/>
  <c r="L185" i="12" s="1"/>
  <c r="K184" i="12"/>
  <c r="L184" i="12" s="1"/>
  <c r="K183" i="12"/>
  <c r="K182" i="12"/>
  <c r="L181" i="12" s="1"/>
  <c r="M181" i="12" s="1"/>
  <c r="Q181" i="12"/>
  <c r="P181" i="12"/>
  <c r="K181" i="12"/>
  <c r="L180" i="12"/>
  <c r="K180" i="12"/>
  <c r="K179" i="12"/>
  <c r="K178" i="12"/>
  <c r="K177" i="12"/>
  <c r="K176" i="12"/>
  <c r="L176" i="12" s="1"/>
  <c r="J176" i="12"/>
  <c r="I176" i="12"/>
  <c r="I273" i="12" s="1"/>
  <c r="K175" i="12"/>
  <c r="K174" i="12"/>
  <c r="L173" i="12" s="1"/>
  <c r="M173" i="12" s="1"/>
  <c r="K173" i="12"/>
  <c r="J172" i="12"/>
  <c r="K172" i="12" s="1"/>
  <c r="L172" i="12" s="1"/>
  <c r="K171" i="12"/>
  <c r="K170" i="12"/>
  <c r="L169" i="12" s="1"/>
  <c r="K169" i="12"/>
  <c r="L168" i="12"/>
  <c r="J168" i="12"/>
  <c r="K168" i="12" s="1"/>
  <c r="I168" i="12"/>
  <c r="K167" i="12"/>
  <c r="K166" i="12"/>
  <c r="K165" i="12"/>
  <c r="K164" i="12"/>
  <c r="L164" i="12" s="1"/>
  <c r="J164" i="12"/>
  <c r="I164" i="12"/>
  <c r="K163" i="12"/>
  <c r="K162" i="12"/>
  <c r="L161" i="12"/>
  <c r="M161" i="12" s="1"/>
  <c r="K161" i="12"/>
  <c r="L160" i="12"/>
  <c r="K160" i="12"/>
  <c r="K159" i="12"/>
  <c r="K158" i="12"/>
  <c r="K157" i="12"/>
  <c r="L157" i="12" s="1"/>
  <c r="M157" i="12" s="1"/>
  <c r="K156" i="12"/>
  <c r="L156" i="12" s="1"/>
  <c r="K155" i="12"/>
  <c r="K154" i="12"/>
  <c r="L153" i="12"/>
  <c r="M153" i="12" s="1"/>
  <c r="K153" i="12"/>
  <c r="L152" i="12"/>
  <c r="K152" i="12"/>
  <c r="K151" i="12"/>
  <c r="K150" i="12"/>
  <c r="K149" i="12"/>
  <c r="K148" i="12"/>
  <c r="L148" i="12" s="1"/>
  <c r="K147" i="12"/>
  <c r="K146" i="12"/>
  <c r="L145" i="12" s="1"/>
  <c r="K145" i="12"/>
  <c r="L144" i="12"/>
  <c r="K144" i="12"/>
  <c r="K143" i="12"/>
  <c r="K142" i="12"/>
  <c r="M141" i="12"/>
  <c r="L141" i="12"/>
  <c r="K141" i="12"/>
  <c r="K140" i="12"/>
  <c r="L140" i="12" s="1"/>
  <c r="K139" i="12"/>
  <c r="K138" i="12"/>
  <c r="K137" i="12"/>
  <c r="L136" i="12"/>
  <c r="K136" i="12"/>
  <c r="K135" i="12"/>
  <c r="K134" i="12"/>
  <c r="K133" i="12"/>
  <c r="K132" i="12"/>
  <c r="L132" i="12" s="1"/>
  <c r="K131" i="12"/>
  <c r="K130" i="12"/>
  <c r="L129" i="12"/>
  <c r="K129" i="12"/>
  <c r="L128" i="12"/>
  <c r="K128" i="12"/>
  <c r="K127" i="12"/>
  <c r="K126" i="12"/>
  <c r="K125" i="12"/>
  <c r="K124" i="12"/>
  <c r="L124" i="12" s="1"/>
  <c r="K123" i="12"/>
  <c r="K122" i="12"/>
  <c r="K121" i="12"/>
  <c r="L121" i="12" s="1"/>
  <c r="M121" i="12" s="1"/>
  <c r="L120" i="12"/>
  <c r="K120" i="12"/>
  <c r="K119" i="12"/>
  <c r="K118" i="12"/>
  <c r="K117" i="12"/>
  <c r="L116" i="12"/>
  <c r="K116" i="12"/>
  <c r="K115" i="12"/>
  <c r="K114" i="12"/>
  <c r="M113" i="12"/>
  <c r="L113" i="12"/>
  <c r="K113" i="12"/>
  <c r="K112" i="12"/>
  <c r="L112" i="12" s="1"/>
  <c r="K111" i="12"/>
  <c r="L109" i="12" s="1"/>
  <c r="M109" i="12" s="1"/>
  <c r="K110" i="12"/>
  <c r="K109" i="12"/>
  <c r="K108" i="12"/>
  <c r="L108" i="12" s="1"/>
  <c r="K107" i="12"/>
  <c r="K106" i="12"/>
  <c r="L105" i="12" s="1"/>
  <c r="M105" i="12" s="1"/>
  <c r="K105" i="12"/>
  <c r="L104" i="12"/>
  <c r="K104" i="12"/>
  <c r="K102" i="12"/>
  <c r="L101" i="12" s="1"/>
  <c r="M101" i="12" s="1"/>
  <c r="K101" i="12"/>
  <c r="L100" i="12"/>
  <c r="K100" i="12"/>
  <c r="K99" i="12"/>
  <c r="K98" i="12"/>
  <c r="K97" i="12"/>
  <c r="L97" i="12" s="1"/>
  <c r="M97" i="12" s="1"/>
  <c r="K96" i="12"/>
  <c r="L96" i="12" s="1"/>
  <c r="K94" i="12"/>
  <c r="K93" i="12"/>
  <c r="L92" i="12"/>
  <c r="K92" i="12"/>
  <c r="K90" i="12"/>
  <c r="K89" i="12"/>
  <c r="L89" i="12" s="1"/>
  <c r="M89" i="12" s="1"/>
  <c r="K88" i="12"/>
  <c r="L88" i="12" s="1"/>
  <c r="K87" i="12"/>
  <c r="K86" i="12"/>
  <c r="M85" i="12"/>
  <c r="K85" i="12"/>
  <c r="L85" i="12" s="1"/>
  <c r="L84" i="12"/>
  <c r="K84" i="12"/>
  <c r="K83" i="12"/>
  <c r="K82" i="12"/>
  <c r="M81" i="12"/>
  <c r="L81" i="12"/>
  <c r="K81" i="12"/>
  <c r="K80" i="12"/>
  <c r="L80" i="12" s="1"/>
  <c r="K79" i="12"/>
  <c r="L77" i="12" s="1"/>
  <c r="M77" i="12" s="1"/>
  <c r="K78" i="12"/>
  <c r="K77" i="12"/>
  <c r="K76" i="12"/>
  <c r="L76" i="12" s="1"/>
  <c r="M73" i="12" s="1"/>
  <c r="K74" i="12"/>
  <c r="K73" i="12"/>
  <c r="L73" i="12" s="1"/>
  <c r="L72" i="12"/>
  <c r="K72" i="12"/>
  <c r="K71" i="12"/>
  <c r="K70" i="12"/>
  <c r="M69" i="12"/>
  <c r="L69" i="12"/>
  <c r="K69" i="12"/>
  <c r="K68" i="12"/>
  <c r="L68" i="12" s="1"/>
  <c r="K67" i="12"/>
  <c r="L65" i="12" s="1"/>
  <c r="M65" i="12" s="1"/>
  <c r="K66" i="12"/>
  <c r="K65" i="12"/>
  <c r="K64" i="12"/>
  <c r="L64" i="12" s="1"/>
  <c r="K63" i="12"/>
  <c r="K62" i="12"/>
  <c r="K61" i="12"/>
  <c r="L60" i="12"/>
  <c r="K60" i="12"/>
  <c r="K58" i="12"/>
  <c r="L57" i="12"/>
  <c r="M57" i="12" s="1"/>
  <c r="K57" i="12"/>
  <c r="K56" i="12"/>
  <c r="L56" i="12" s="1"/>
  <c r="K55" i="12"/>
  <c r="K54" i="12"/>
  <c r="K53" i="12"/>
  <c r="L53" i="12" s="1"/>
  <c r="M53" i="12" s="1"/>
  <c r="K52" i="12"/>
  <c r="L52" i="12" s="1"/>
  <c r="K50" i="12"/>
  <c r="L49" i="12" s="1"/>
  <c r="M49" i="12" s="1"/>
  <c r="K49" i="12"/>
  <c r="K48" i="12"/>
  <c r="L48" i="12" s="1"/>
  <c r="K47" i="12"/>
  <c r="K46" i="12"/>
  <c r="L45" i="12"/>
  <c r="K45" i="12"/>
  <c r="K44" i="12"/>
  <c r="L44" i="12" s="1"/>
  <c r="K43" i="12"/>
  <c r="K42" i="12"/>
  <c r="K41" i="12"/>
  <c r="L41" i="12" s="1"/>
  <c r="M41" i="12" s="1"/>
  <c r="L36" i="12"/>
  <c r="K36" i="12"/>
  <c r="K35" i="12"/>
  <c r="K34" i="12"/>
  <c r="K33" i="12"/>
  <c r="L32" i="12"/>
  <c r="K32" i="12"/>
  <c r="K31" i="12"/>
  <c r="K30" i="12"/>
  <c r="L29" i="12" s="1"/>
  <c r="M29" i="12"/>
  <c r="K29" i="12"/>
  <c r="L28" i="12"/>
  <c r="K28" i="12"/>
  <c r="K27" i="12"/>
  <c r="K26" i="12"/>
  <c r="M25" i="12"/>
  <c r="L25" i="12"/>
  <c r="K25" i="12"/>
  <c r="K24" i="12"/>
  <c r="L24" i="12" s="1"/>
  <c r="K23" i="12"/>
  <c r="K22" i="12"/>
  <c r="L21" i="12"/>
  <c r="M21" i="12" s="1"/>
  <c r="K21" i="12"/>
  <c r="L20" i="12"/>
  <c r="K20" i="12"/>
  <c r="K18" i="12"/>
  <c r="L17" i="12" s="1"/>
  <c r="M17" i="12" s="1"/>
  <c r="K17" i="12"/>
  <c r="K16" i="12"/>
  <c r="L16" i="12" s="1"/>
  <c r="K15" i="12"/>
  <c r="K14" i="12"/>
  <c r="L13" i="12"/>
  <c r="K13" i="12"/>
  <c r="K12" i="12"/>
  <c r="L12" i="12" s="1"/>
  <c r="K10" i="12"/>
  <c r="K9" i="12"/>
  <c r="L9" i="12" s="1"/>
  <c r="M9" i="12" s="1"/>
  <c r="L8" i="12"/>
  <c r="K8" i="12"/>
  <c r="K7" i="12"/>
  <c r="K6" i="12"/>
  <c r="L5" i="12" s="1"/>
  <c r="M5" i="12" s="1"/>
  <c r="K5" i="12"/>
  <c r="J273" i="11"/>
  <c r="I273" i="11"/>
  <c r="K272" i="11"/>
  <c r="J272" i="11"/>
  <c r="I272" i="11"/>
  <c r="K271" i="11"/>
  <c r="J271" i="11"/>
  <c r="I271" i="11"/>
  <c r="K270" i="11"/>
  <c r="J270" i="11"/>
  <c r="I270" i="11"/>
  <c r="J267" i="11"/>
  <c r="I267" i="11"/>
  <c r="J266" i="11"/>
  <c r="I266" i="11"/>
  <c r="K264" i="11"/>
  <c r="L264" i="11" s="1"/>
  <c r="K263" i="11"/>
  <c r="K262" i="11"/>
  <c r="K261" i="11"/>
  <c r="L261" i="11" s="1"/>
  <c r="M261" i="11" s="1"/>
  <c r="L260" i="11"/>
  <c r="K260" i="11"/>
  <c r="K259" i="11"/>
  <c r="K258" i="11"/>
  <c r="K257" i="11"/>
  <c r="L256" i="11"/>
  <c r="K256" i="11"/>
  <c r="K255" i="11"/>
  <c r="K254" i="11"/>
  <c r="L253" i="11" s="1"/>
  <c r="M253" i="11"/>
  <c r="K253" i="11"/>
  <c r="L252" i="11"/>
  <c r="K252" i="11"/>
  <c r="K251" i="11"/>
  <c r="K250" i="11"/>
  <c r="M249" i="11"/>
  <c r="L249" i="11"/>
  <c r="K249" i="11"/>
  <c r="K248" i="11"/>
  <c r="L248" i="11" s="1"/>
  <c r="K247" i="11"/>
  <c r="K246" i="11"/>
  <c r="L245" i="11"/>
  <c r="M245" i="11" s="1"/>
  <c r="K245" i="11"/>
  <c r="L244" i="11"/>
  <c r="K244" i="11"/>
  <c r="K243" i="11"/>
  <c r="K242" i="11"/>
  <c r="K241" i="11"/>
  <c r="L240" i="11"/>
  <c r="K240" i="11"/>
  <c r="K239" i="11"/>
  <c r="K238" i="11"/>
  <c r="L237" i="11" s="1"/>
  <c r="M237" i="11" s="1"/>
  <c r="K237" i="11"/>
  <c r="K236" i="11"/>
  <c r="L236" i="11" s="1"/>
  <c r="K235" i="11"/>
  <c r="K234" i="11"/>
  <c r="L233" i="11"/>
  <c r="K233" i="11"/>
  <c r="K232" i="11"/>
  <c r="L232" i="11" s="1"/>
  <c r="K231" i="11"/>
  <c r="K230" i="11"/>
  <c r="K229" i="11"/>
  <c r="L229" i="11" s="1"/>
  <c r="M229" i="11" s="1"/>
  <c r="K228" i="11"/>
  <c r="L228" i="11" s="1"/>
  <c r="K227" i="11"/>
  <c r="K226" i="11"/>
  <c r="K225" i="11"/>
  <c r="L225" i="11" s="1"/>
  <c r="M225" i="11" s="1"/>
  <c r="L224" i="11"/>
  <c r="K224" i="11"/>
  <c r="K223" i="11"/>
  <c r="K222" i="11"/>
  <c r="K221" i="11"/>
  <c r="K220" i="11"/>
  <c r="L220" i="11" s="1"/>
  <c r="K219" i="11"/>
  <c r="K218" i="11"/>
  <c r="L217" i="11"/>
  <c r="M217" i="11" s="1"/>
  <c r="K217" i="11"/>
  <c r="K216" i="11"/>
  <c r="L216" i="11" s="1"/>
  <c r="K215" i="11"/>
  <c r="K214" i="11"/>
  <c r="K213" i="11"/>
  <c r="L213" i="11" s="1"/>
  <c r="M213" i="11" s="1"/>
  <c r="K212" i="11"/>
  <c r="L212" i="11" s="1"/>
  <c r="K211" i="11"/>
  <c r="K210" i="11"/>
  <c r="K209" i="11"/>
  <c r="L208" i="11"/>
  <c r="K207" i="11"/>
  <c r="K206" i="11"/>
  <c r="M205" i="11"/>
  <c r="L205" i="11"/>
  <c r="K205" i="11"/>
  <c r="K204" i="11"/>
  <c r="L204" i="11" s="1"/>
  <c r="K203" i="11"/>
  <c r="K202" i="11"/>
  <c r="L201" i="11"/>
  <c r="M201" i="11" s="1"/>
  <c r="K201" i="11"/>
  <c r="K200" i="11"/>
  <c r="L200" i="11" s="1"/>
  <c r="K199" i="11"/>
  <c r="K198" i="11"/>
  <c r="K197" i="11"/>
  <c r="L196" i="11"/>
  <c r="K196" i="11"/>
  <c r="K195" i="11"/>
  <c r="K194" i="11"/>
  <c r="M193" i="11"/>
  <c r="K193" i="11"/>
  <c r="L193" i="11" s="1"/>
  <c r="L192" i="11"/>
  <c r="K192" i="11"/>
  <c r="K191" i="11"/>
  <c r="K190" i="11"/>
  <c r="M189" i="11"/>
  <c r="L189" i="11"/>
  <c r="K189" i="11"/>
  <c r="K188" i="11"/>
  <c r="L188" i="11" s="1"/>
  <c r="K187" i="11"/>
  <c r="L185" i="11" s="1"/>
  <c r="M185" i="11" s="1"/>
  <c r="K186" i="11"/>
  <c r="K185" i="11"/>
  <c r="K184" i="11"/>
  <c r="L184" i="11" s="1"/>
  <c r="K183" i="11"/>
  <c r="K182" i="11"/>
  <c r="K181" i="11"/>
  <c r="L180" i="11"/>
  <c r="K180" i="11"/>
  <c r="K179" i="11"/>
  <c r="K178" i="11"/>
  <c r="K177" i="11"/>
  <c r="L176" i="11"/>
  <c r="K176" i="11"/>
  <c r="K175" i="11"/>
  <c r="K174" i="11"/>
  <c r="M173" i="11"/>
  <c r="L173" i="11"/>
  <c r="K173" i="11"/>
  <c r="K172" i="11"/>
  <c r="L172" i="11" s="1"/>
  <c r="K171" i="11"/>
  <c r="K170" i="11"/>
  <c r="K169" i="11"/>
  <c r="L169" i="11" s="1"/>
  <c r="M169" i="11" s="1"/>
  <c r="K168" i="11"/>
  <c r="L168" i="11" s="1"/>
  <c r="K167" i="11"/>
  <c r="K166" i="11"/>
  <c r="L165" i="11"/>
  <c r="K165" i="11"/>
  <c r="L164" i="11"/>
  <c r="K164" i="11"/>
  <c r="K163" i="11"/>
  <c r="K162" i="11"/>
  <c r="K161" i="11"/>
  <c r="L161" i="11" s="1"/>
  <c r="M161" i="11" s="1"/>
  <c r="K160" i="11"/>
  <c r="L160" i="11" s="1"/>
  <c r="K159" i="11"/>
  <c r="K158" i="11"/>
  <c r="L157" i="11" s="1"/>
  <c r="M157" i="11" s="1"/>
  <c r="K157" i="11"/>
  <c r="L156" i="11"/>
  <c r="K156" i="11"/>
  <c r="K155" i="11"/>
  <c r="K154" i="11"/>
  <c r="K153" i="11"/>
  <c r="L153" i="11" s="1"/>
  <c r="M153" i="11" s="1"/>
  <c r="K152" i="11"/>
  <c r="L152" i="11" s="1"/>
  <c r="K151" i="11"/>
  <c r="K150" i="11"/>
  <c r="L149" i="11"/>
  <c r="K149" i="11"/>
  <c r="L148" i="11"/>
  <c r="K148" i="11"/>
  <c r="K147" i="11"/>
  <c r="K146" i="11"/>
  <c r="K145" i="11"/>
  <c r="L145" i="11" s="1"/>
  <c r="M145" i="11" s="1"/>
  <c r="K144" i="11"/>
  <c r="L144" i="11" s="1"/>
  <c r="K143" i="11"/>
  <c r="K142" i="11"/>
  <c r="L141" i="11" s="1"/>
  <c r="K141" i="11"/>
  <c r="L140" i="11"/>
  <c r="K140" i="11"/>
  <c r="K139" i="11"/>
  <c r="K138" i="11"/>
  <c r="K137" i="11"/>
  <c r="L137" i="11" s="1"/>
  <c r="M137" i="11" s="1"/>
  <c r="K136" i="11"/>
  <c r="L136" i="11" s="1"/>
  <c r="K135" i="11"/>
  <c r="K134" i="11"/>
  <c r="L133" i="11"/>
  <c r="M133" i="11" s="1"/>
  <c r="K133" i="11"/>
  <c r="L132" i="11"/>
  <c r="K132" i="11"/>
  <c r="K131" i="11"/>
  <c r="K130" i="11"/>
  <c r="K129" i="11"/>
  <c r="L129" i="11" s="1"/>
  <c r="M129" i="11" s="1"/>
  <c r="K128" i="11"/>
  <c r="L128" i="11" s="1"/>
  <c r="K127" i="11"/>
  <c r="K126" i="11"/>
  <c r="L125" i="11" s="1"/>
  <c r="K125" i="11"/>
  <c r="L124" i="11"/>
  <c r="K124" i="11"/>
  <c r="K123" i="11"/>
  <c r="K122" i="11"/>
  <c r="K121" i="11"/>
  <c r="L121" i="11" s="1"/>
  <c r="M121" i="11" s="1"/>
  <c r="K120" i="11"/>
  <c r="L120" i="11" s="1"/>
  <c r="K119" i="11"/>
  <c r="K118" i="11"/>
  <c r="L117" i="11"/>
  <c r="K117" i="11"/>
  <c r="L116" i="11"/>
  <c r="K116" i="11"/>
  <c r="K115" i="11"/>
  <c r="K114" i="11"/>
  <c r="K113" i="11"/>
  <c r="L113" i="11" s="1"/>
  <c r="M113" i="11" s="1"/>
  <c r="K112" i="11"/>
  <c r="L112" i="11" s="1"/>
  <c r="K111" i="11"/>
  <c r="K110" i="11"/>
  <c r="L109" i="11" s="1"/>
  <c r="M109" i="11" s="1"/>
  <c r="K109" i="11"/>
  <c r="L108" i="11"/>
  <c r="K108" i="11"/>
  <c r="K107" i="11"/>
  <c r="K106" i="11"/>
  <c r="K105" i="11"/>
  <c r="L105" i="11" s="1"/>
  <c r="M105" i="11" s="1"/>
  <c r="K104" i="11"/>
  <c r="L104" i="11" s="1"/>
  <c r="K103" i="11"/>
  <c r="K102" i="11"/>
  <c r="L101" i="11"/>
  <c r="K101" i="11"/>
  <c r="L100" i="11"/>
  <c r="K100" i="11"/>
  <c r="K99" i="11"/>
  <c r="K98" i="11"/>
  <c r="K97" i="11"/>
  <c r="L97" i="11" s="1"/>
  <c r="M97" i="11" s="1"/>
  <c r="K96" i="11"/>
  <c r="L96" i="11" s="1"/>
  <c r="K95" i="11"/>
  <c r="K94" i="11"/>
  <c r="L93" i="11" s="1"/>
  <c r="M93" i="11" s="1"/>
  <c r="K93" i="11"/>
  <c r="L92" i="11"/>
  <c r="K92" i="11"/>
  <c r="K90" i="11"/>
  <c r="L89" i="11"/>
  <c r="M89" i="11" s="1"/>
  <c r="K89" i="11"/>
  <c r="L88" i="11"/>
  <c r="K88" i="11"/>
  <c r="K87" i="11"/>
  <c r="K86" i="11"/>
  <c r="K85" i="11"/>
  <c r="L85" i="11" s="1"/>
  <c r="M85" i="11" s="1"/>
  <c r="K84" i="11"/>
  <c r="L84" i="11" s="1"/>
  <c r="K83" i="11"/>
  <c r="K82" i="11"/>
  <c r="L81" i="11" s="1"/>
  <c r="K81" i="11"/>
  <c r="L80" i="11"/>
  <c r="K80" i="11"/>
  <c r="K79" i="11"/>
  <c r="K78" i="11"/>
  <c r="K77" i="11"/>
  <c r="L77" i="11" s="1"/>
  <c r="M77" i="11" s="1"/>
  <c r="K76" i="11"/>
  <c r="L76" i="11" s="1"/>
  <c r="K74" i="11"/>
  <c r="K73" i="11"/>
  <c r="L73" i="11" s="1"/>
  <c r="K72" i="11"/>
  <c r="L72" i="11" s="1"/>
  <c r="K71" i="11"/>
  <c r="K70" i="11"/>
  <c r="L69" i="11" s="1"/>
  <c r="K69" i="11"/>
  <c r="L68" i="11"/>
  <c r="K68" i="11"/>
  <c r="K67" i="11"/>
  <c r="K66" i="11"/>
  <c r="K65" i="11"/>
  <c r="L65" i="11" s="1"/>
  <c r="M65" i="11" s="1"/>
  <c r="K64" i="11"/>
  <c r="L64" i="11" s="1"/>
  <c r="K63" i="11"/>
  <c r="K62" i="11"/>
  <c r="L61" i="11"/>
  <c r="K61" i="11"/>
  <c r="L60" i="11"/>
  <c r="K60" i="11"/>
  <c r="K59" i="11"/>
  <c r="K58" i="11"/>
  <c r="K57" i="11"/>
  <c r="L57" i="11" s="1"/>
  <c r="M57" i="11" s="1"/>
  <c r="K56" i="11"/>
  <c r="L56" i="11" s="1"/>
  <c r="K55" i="11"/>
  <c r="K54" i="11"/>
  <c r="L53" i="11" s="1"/>
  <c r="M53" i="11" s="1"/>
  <c r="K53" i="11"/>
  <c r="L52" i="11"/>
  <c r="K52" i="11"/>
  <c r="K50" i="11"/>
  <c r="L49" i="11"/>
  <c r="M49" i="11" s="1"/>
  <c r="K49" i="11"/>
  <c r="L48" i="11"/>
  <c r="K48" i="11"/>
  <c r="K47" i="11"/>
  <c r="K46" i="11"/>
  <c r="K45" i="11"/>
  <c r="L45" i="11" s="1"/>
  <c r="M45" i="11" s="1"/>
  <c r="K44" i="11"/>
  <c r="L44" i="11" s="1"/>
  <c r="K42" i="11"/>
  <c r="K41" i="11"/>
  <c r="L41" i="11" s="1"/>
  <c r="K36" i="11"/>
  <c r="L36" i="11" s="1"/>
  <c r="K35" i="11"/>
  <c r="K34" i="11"/>
  <c r="L33" i="11"/>
  <c r="K33" i="11"/>
  <c r="L32" i="11"/>
  <c r="K32" i="11"/>
  <c r="K31" i="11"/>
  <c r="K30" i="11"/>
  <c r="K29" i="11"/>
  <c r="L29" i="11" s="1"/>
  <c r="M29" i="11" s="1"/>
  <c r="K28" i="11"/>
  <c r="L28" i="11" s="1"/>
  <c r="K27" i="11"/>
  <c r="K26" i="11"/>
  <c r="L25" i="11" s="1"/>
  <c r="M25" i="11" s="1"/>
  <c r="K25" i="11"/>
  <c r="L24" i="11"/>
  <c r="K24" i="11"/>
  <c r="K23" i="11"/>
  <c r="K22" i="11"/>
  <c r="K21" i="11"/>
  <c r="L21" i="11" s="1"/>
  <c r="M21" i="11" s="1"/>
  <c r="K20" i="11"/>
  <c r="L20" i="11" s="1"/>
  <c r="K18" i="11"/>
  <c r="K17" i="11"/>
  <c r="L17" i="11" s="1"/>
  <c r="M17" i="11" s="1"/>
  <c r="K16" i="11"/>
  <c r="L16" i="11" s="1"/>
  <c r="K14" i="11"/>
  <c r="K13" i="11"/>
  <c r="L13" i="11" s="1"/>
  <c r="M13" i="11" s="1"/>
  <c r="K12" i="11"/>
  <c r="L12" i="11" s="1"/>
  <c r="K10" i="11"/>
  <c r="K9" i="11"/>
  <c r="L9" i="11" s="1"/>
  <c r="K8" i="11"/>
  <c r="L8" i="11" s="1"/>
  <c r="K6" i="11"/>
  <c r="K5" i="11"/>
  <c r="L5" i="11" s="1"/>
  <c r="M233" i="11" l="1"/>
  <c r="M9" i="11"/>
  <c r="M33" i="11"/>
  <c r="M41" i="11"/>
  <c r="M73" i="11"/>
  <c r="M101" i="11"/>
  <c r="M141" i="11"/>
  <c r="M165" i="11"/>
  <c r="M13" i="12"/>
  <c r="M45" i="12"/>
  <c r="M61" i="11"/>
  <c r="M117" i="11"/>
  <c r="M5" i="11"/>
  <c r="M69" i="11"/>
  <c r="M81" i="11"/>
  <c r="M125" i="11"/>
  <c r="M149" i="11"/>
  <c r="L209" i="11"/>
  <c r="M209" i="11" s="1"/>
  <c r="L221" i="11"/>
  <c r="M221" i="11" s="1"/>
  <c r="L241" i="11"/>
  <c r="M241" i="11" s="1"/>
  <c r="L49" i="13"/>
  <c r="M49" i="13" s="1"/>
  <c r="M121" i="13"/>
  <c r="M153" i="13"/>
  <c r="M177" i="13"/>
  <c r="L177" i="11"/>
  <c r="M177" i="11" s="1"/>
  <c r="L197" i="11"/>
  <c r="M197" i="11" s="1"/>
  <c r="L125" i="12"/>
  <c r="M125" i="12" s="1"/>
  <c r="L137" i="12"/>
  <c r="M137" i="12" s="1"/>
  <c r="M145" i="12"/>
  <c r="M169" i="12"/>
  <c r="J273" i="12"/>
  <c r="M25" i="13"/>
  <c r="M45" i="13"/>
  <c r="M129" i="13"/>
  <c r="L133" i="13"/>
  <c r="M133" i="13" s="1"/>
  <c r="M161" i="13"/>
  <c r="M193" i="13"/>
  <c r="M225" i="13"/>
  <c r="M257" i="13"/>
  <c r="I273" i="13"/>
  <c r="K180" i="13"/>
  <c r="L180" i="13" s="1"/>
  <c r="L181" i="11"/>
  <c r="M181" i="11" s="1"/>
  <c r="L257" i="11"/>
  <c r="M257" i="11" s="1"/>
  <c r="L33" i="12"/>
  <c r="M33" i="12" s="1"/>
  <c r="L61" i="12"/>
  <c r="M61" i="12" s="1"/>
  <c r="M129" i="12"/>
  <c r="M197" i="12"/>
  <c r="M229" i="12"/>
  <c r="M81" i="13"/>
  <c r="L93" i="12"/>
  <c r="M93" i="12" s="1"/>
  <c r="L117" i="12"/>
  <c r="M117" i="12" s="1"/>
  <c r="L149" i="12"/>
  <c r="M149" i="12" s="1"/>
  <c r="L165" i="12"/>
  <c r="M165" i="12" s="1"/>
  <c r="L177" i="12"/>
  <c r="M177" i="12" s="1"/>
  <c r="L193" i="12"/>
  <c r="M193" i="12" s="1"/>
  <c r="L225" i="12"/>
  <c r="M225" i="12" s="1"/>
  <c r="L257" i="12"/>
  <c r="M257" i="12" s="1"/>
  <c r="L29" i="13"/>
  <c r="M29" i="13" s="1"/>
  <c r="L77" i="13"/>
  <c r="M77" i="13" s="1"/>
  <c r="L125" i="13"/>
  <c r="M125" i="13" s="1"/>
  <c r="L157" i="13"/>
  <c r="M157" i="13" s="1"/>
  <c r="J273" i="13"/>
  <c r="L197" i="13"/>
  <c r="M197" i="13" s="1"/>
  <c r="L229" i="13"/>
  <c r="M229" i="13" s="1"/>
  <c r="L261" i="13"/>
  <c r="M261" i="13" s="1"/>
  <c r="L133" i="12"/>
  <c r="M133" i="12" s="1"/>
  <c r="K272" i="10" l="1"/>
  <c r="J272" i="10"/>
  <c r="I272" i="10"/>
  <c r="K271" i="10"/>
  <c r="J271" i="10"/>
  <c r="I271" i="10"/>
  <c r="K270" i="10"/>
  <c r="J270" i="10"/>
  <c r="I270" i="10"/>
  <c r="K267" i="10"/>
  <c r="J267" i="10"/>
  <c r="I267" i="10"/>
  <c r="J266" i="10"/>
  <c r="I266" i="10"/>
  <c r="K266" i="10" s="1"/>
  <c r="Q181" i="10"/>
  <c r="P181" i="10"/>
  <c r="K176" i="10"/>
  <c r="L176" i="10" s="1"/>
  <c r="K175" i="10"/>
  <c r="K174" i="10"/>
  <c r="L173" i="10"/>
  <c r="K173" i="10"/>
  <c r="L168" i="10"/>
  <c r="J168" i="10"/>
  <c r="K168" i="10" s="1"/>
  <c r="I168" i="10"/>
  <c r="I273" i="10" s="1"/>
  <c r="K167" i="10"/>
  <c r="K166" i="10"/>
  <c r="K165" i="10"/>
  <c r="K164" i="10"/>
  <c r="L164" i="10" s="1"/>
  <c r="K163" i="10"/>
  <c r="K162" i="10"/>
  <c r="L161" i="10"/>
  <c r="K161" i="10"/>
  <c r="L160" i="10"/>
  <c r="K160" i="10"/>
  <c r="K159" i="10"/>
  <c r="K158" i="10"/>
  <c r="K157" i="10"/>
  <c r="K156" i="10"/>
  <c r="L156" i="10" s="1"/>
  <c r="K155" i="10"/>
  <c r="K154" i="10"/>
  <c r="L153" i="10" s="1"/>
  <c r="M153" i="10" s="1"/>
  <c r="K153" i="10"/>
  <c r="L152" i="10"/>
  <c r="K152" i="10"/>
  <c r="K151" i="10"/>
  <c r="K150" i="10"/>
  <c r="K149" i="10"/>
  <c r="L149" i="10" s="1"/>
  <c r="M149" i="10" s="1"/>
  <c r="K148" i="10"/>
  <c r="L148" i="10" s="1"/>
  <c r="K147" i="10"/>
  <c r="K146" i="10"/>
  <c r="L145" i="10"/>
  <c r="M145" i="10" s="1"/>
  <c r="K145" i="10"/>
  <c r="L144" i="10"/>
  <c r="K144" i="10"/>
  <c r="K143" i="10"/>
  <c r="K142" i="10"/>
  <c r="K141" i="10"/>
  <c r="K140" i="10"/>
  <c r="L140" i="10" s="1"/>
  <c r="K139" i="10"/>
  <c r="K138" i="10"/>
  <c r="L137" i="10"/>
  <c r="K137" i="10"/>
  <c r="L136" i="10"/>
  <c r="K136" i="10"/>
  <c r="K135" i="10"/>
  <c r="K134" i="10"/>
  <c r="K133" i="10"/>
  <c r="K132" i="10"/>
  <c r="L132" i="10" s="1"/>
  <c r="K131" i="10"/>
  <c r="K130" i="10"/>
  <c r="L129" i="10"/>
  <c r="K129" i="10"/>
  <c r="L128" i="10"/>
  <c r="K128" i="10"/>
  <c r="K127" i="10"/>
  <c r="K126" i="10"/>
  <c r="K125" i="10"/>
  <c r="K124" i="10"/>
  <c r="L124" i="10" s="1"/>
  <c r="K123" i="10"/>
  <c r="K122" i="10"/>
  <c r="L121" i="10" s="1"/>
  <c r="M121" i="10" s="1"/>
  <c r="K121" i="10"/>
  <c r="L120" i="10"/>
  <c r="K120" i="10"/>
  <c r="K119" i="10"/>
  <c r="K118" i="10"/>
  <c r="M117" i="10"/>
  <c r="K117" i="10"/>
  <c r="L117" i="10" s="1"/>
  <c r="K116" i="10"/>
  <c r="L116" i="10" s="1"/>
  <c r="K115" i="10"/>
  <c r="K114" i="10"/>
  <c r="L113" i="10" s="1"/>
  <c r="M113" i="10" s="1"/>
  <c r="K113" i="10"/>
  <c r="L112" i="10"/>
  <c r="K112" i="10"/>
  <c r="K111" i="10"/>
  <c r="K110" i="10"/>
  <c r="K109" i="10"/>
  <c r="L109" i="10" s="1"/>
  <c r="M109" i="10" s="1"/>
  <c r="K108" i="10"/>
  <c r="L108" i="10" s="1"/>
  <c r="K107" i="10"/>
  <c r="K106" i="10"/>
  <c r="L105" i="10"/>
  <c r="M105" i="10" s="1"/>
  <c r="K105" i="10"/>
  <c r="L104" i="10"/>
  <c r="K104" i="10"/>
  <c r="K102" i="10"/>
  <c r="L101" i="10" s="1"/>
  <c r="M101" i="10" s="1"/>
  <c r="K101" i="10"/>
  <c r="L100" i="10"/>
  <c r="K100" i="10"/>
  <c r="K99" i="10"/>
  <c r="K98" i="10"/>
  <c r="K97" i="10"/>
  <c r="K96" i="10"/>
  <c r="L96" i="10" s="1"/>
  <c r="K94" i="10"/>
  <c r="K93" i="10"/>
  <c r="L93" i="10" s="1"/>
  <c r="K92" i="10"/>
  <c r="L92" i="10" s="1"/>
  <c r="K90" i="10"/>
  <c r="K89" i="10"/>
  <c r="L89" i="10" s="1"/>
  <c r="M89" i="10" s="1"/>
  <c r="K88" i="10"/>
  <c r="L88" i="10" s="1"/>
  <c r="K87" i="10"/>
  <c r="K86" i="10"/>
  <c r="L85" i="10"/>
  <c r="M85" i="10" s="1"/>
  <c r="K85" i="10"/>
  <c r="L84" i="10"/>
  <c r="K84" i="10"/>
  <c r="K83" i="10"/>
  <c r="K82" i="10"/>
  <c r="K81" i="10"/>
  <c r="K80" i="10"/>
  <c r="L80" i="10" s="1"/>
  <c r="K78" i="10"/>
  <c r="K77" i="10"/>
  <c r="L77" i="10" s="1"/>
  <c r="K76" i="10"/>
  <c r="L76" i="10" s="1"/>
  <c r="K74" i="10"/>
  <c r="K73" i="10"/>
  <c r="L73" i="10" s="1"/>
  <c r="M73" i="10" s="1"/>
  <c r="K72" i="10"/>
  <c r="L72" i="10" s="1"/>
  <c r="K71" i="10"/>
  <c r="K70" i="10"/>
  <c r="L69" i="10"/>
  <c r="K69" i="10"/>
  <c r="L68" i="10"/>
  <c r="K68" i="10"/>
  <c r="K67" i="10"/>
  <c r="K66" i="10"/>
  <c r="K65" i="10"/>
  <c r="K64" i="10"/>
  <c r="L64" i="10" s="1"/>
  <c r="K63" i="10"/>
  <c r="K62" i="10"/>
  <c r="L61" i="10" s="1"/>
  <c r="M61" i="10" s="1"/>
  <c r="K61" i="10"/>
  <c r="L60" i="10"/>
  <c r="K60" i="10"/>
  <c r="K59" i="10"/>
  <c r="K58" i="10"/>
  <c r="M57" i="10"/>
  <c r="K57" i="10"/>
  <c r="L57" i="10" s="1"/>
  <c r="K56" i="10"/>
  <c r="L56" i="10" s="1"/>
  <c r="K55" i="10"/>
  <c r="K54" i="10"/>
  <c r="L53" i="10" s="1"/>
  <c r="M53" i="10" s="1"/>
  <c r="K53" i="10"/>
  <c r="L52" i="10"/>
  <c r="K52" i="10"/>
  <c r="K51" i="10"/>
  <c r="K50" i="10"/>
  <c r="K49" i="10"/>
  <c r="L49" i="10" s="1"/>
  <c r="M49" i="10" s="1"/>
  <c r="K48" i="10"/>
  <c r="L48" i="10" s="1"/>
  <c r="K47" i="10"/>
  <c r="K46" i="10"/>
  <c r="L45" i="10"/>
  <c r="K45" i="10"/>
  <c r="L44" i="10"/>
  <c r="K44" i="10"/>
  <c r="K43" i="10"/>
  <c r="K42" i="10"/>
  <c r="K41" i="10"/>
  <c r="K36" i="10"/>
  <c r="L36" i="10" s="1"/>
  <c r="K35" i="10"/>
  <c r="K34" i="10"/>
  <c r="L33" i="10"/>
  <c r="K33" i="10"/>
  <c r="L32" i="10"/>
  <c r="K32" i="10"/>
  <c r="K31" i="10"/>
  <c r="K30" i="10"/>
  <c r="K29" i="10"/>
  <c r="K28" i="10"/>
  <c r="L28" i="10" s="1"/>
  <c r="K27" i="10"/>
  <c r="K26" i="10"/>
  <c r="L25" i="10" s="1"/>
  <c r="M25" i="10" s="1"/>
  <c r="K25" i="10"/>
  <c r="L24" i="10"/>
  <c r="K24" i="10"/>
  <c r="K23" i="10"/>
  <c r="K22" i="10"/>
  <c r="K21" i="10"/>
  <c r="L21" i="10" s="1"/>
  <c r="M21" i="10" s="1"/>
  <c r="K20" i="10"/>
  <c r="L20" i="10" s="1"/>
  <c r="K18" i="10"/>
  <c r="K17" i="10"/>
  <c r="L17" i="10" s="1"/>
  <c r="M17" i="10" s="1"/>
  <c r="K16" i="10"/>
  <c r="L16" i="10" s="1"/>
  <c r="K14" i="10"/>
  <c r="K13" i="10"/>
  <c r="L13" i="10" s="1"/>
  <c r="M13" i="10" s="1"/>
  <c r="K12" i="10"/>
  <c r="L12" i="10" s="1"/>
  <c r="K10" i="10"/>
  <c r="K9" i="10"/>
  <c r="L9" i="10" s="1"/>
  <c r="M9" i="10" s="1"/>
  <c r="K8" i="10"/>
  <c r="L8" i="10" s="1"/>
  <c r="K7" i="10"/>
  <c r="K6" i="10"/>
  <c r="L5" i="10"/>
  <c r="M5" i="10" s="1"/>
  <c r="K5" i="10"/>
  <c r="J273" i="9"/>
  <c r="K272" i="9"/>
  <c r="J272" i="9"/>
  <c r="K271" i="9"/>
  <c r="J271" i="9"/>
  <c r="K270" i="9"/>
  <c r="J270" i="9"/>
  <c r="K267" i="9"/>
  <c r="J267" i="9"/>
  <c r="I267" i="9"/>
  <c r="J266" i="9"/>
  <c r="I266" i="9"/>
  <c r="K266" i="9" s="1"/>
  <c r="K264" i="9"/>
  <c r="L264" i="9" s="1"/>
  <c r="K263" i="9"/>
  <c r="K262" i="9"/>
  <c r="L261" i="9"/>
  <c r="M261" i="9" s="1"/>
  <c r="K261" i="9"/>
  <c r="L260" i="9"/>
  <c r="K260" i="9"/>
  <c r="K259" i="9"/>
  <c r="K258" i="9"/>
  <c r="K257" i="9"/>
  <c r="K256" i="9"/>
  <c r="L256" i="9" s="1"/>
  <c r="K255" i="9"/>
  <c r="K254" i="9"/>
  <c r="L253" i="9"/>
  <c r="K253" i="9"/>
  <c r="L252" i="9"/>
  <c r="K252" i="9"/>
  <c r="K251" i="9"/>
  <c r="K250" i="9"/>
  <c r="K249" i="9"/>
  <c r="K248" i="9"/>
  <c r="L248" i="9" s="1"/>
  <c r="K247" i="9"/>
  <c r="K246" i="9"/>
  <c r="K245" i="9"/>
  <c r="L245" i="9" s="1"/>
  <c r="L244" i="9"/>
  <c r="K244" i="9"/>
  <c r="K243" i="9"/>
  <c r="K242" i="9"/>
  <c r="K241" i="9"/>
  <c r="K240" i="9"/>
  <c r="L240" i="9" s="1"/>
  <c r="K239" i="9"/>
  <c r="K238" i="9"/>
  <c r="L237" i="9"/>
  <c r="K237" i="9"/>
  <c r="K236" i="9"/>
  <c r="L236" i="9" s="1"/>
  <c r="K235" i="9"/>
  <c r="K234" i="9"/>
  <c r="K233" i="9"/>
  <c r="K232" i="9"/>
  <c r="L232" i="9" s="1"/>
  <c r="K231" i="9"/>
  <c r="K230" i="9"/>
  <c r="K229" i="9"/>
  <c r="L229" i="9" s="1"/>
  <c r="L228" i="9"/>
  <c r="K228" i="9"/>
  <c r="K227" i="9"/>
  <c r="K226" i="9"/>
  <c r="K225" i="9"/>
  <c r="K224" i="9"/>
  <c r="L224" i="9" s="1"/>
  <c r="K223" i="9"/>
  <c r="K222" i="9"/>
  <c r="L221" i="9"/>
  <c r="K221" i="9"/>
  <c r="K220" i="9"/>
  <c r="L220" i="9" s="1"/>
  <c r="K219" i="9"/>
  <c r="K218" i="9"/>
  <c r="L217" i="9"/>
  <c r="M217" i="9" s="1"/>
  <c r="K217" i="9"/>
  <c r="K216" i="9"/>
  <c r="L216" i="9" s="1"/>
  <c r="K215" i="9"/>
  <c r="K214" i="9"/>
  <c r="L213" i="9" s="1"/>
  <c r="M213" i="9" s="1"/>
  <c r="K213" i="9"/>
  <c r="L212" i="9"/>
  <c r="K212" i="9"/>
  <c r="K211" i="9"/>
  <c r="K210" i="9"/>
  <c r="K209" i="9"/>
  <c r="L208" i="9"/>
  <c r="K208" i="9"/>
  <c r="K207" i="9"/>
  <c r="K206" i="9"/>
  <c r="L205" i="9" s="1"/>
  <c r="M205" i="9"/>
  <c r="K205" i="9"/>
  <c r="K204" i="9"/>
  <c r="L204" i="9" s="1"/>
  <c r="K203" i="9"/>
  <c r="K202" i="9"/>
  <c r="L201" i="9"/>
  <c r="M201" i="9" s="1"/>
  <c r="K201" i="9"/>
  <c r="K200" i="9"/>
  <c r="L200" i="9" s="1"/>
  <c r="K199" i="9"/>
  <c r="K198" i="9"/>
  <c r="K197" i="9"/>
  <c r="L197" i="9" s="1"/>
  <c r="M197" i="9" s="1"/>
  <c r="L196" i="9"/>
  <c r="K196" i="9"/>
  <c r="K195" i="9"/>
  <c r="K194" i="9"/>
  <c r="M193" i="9"/>
  <c r="K193" i="9"/>
  <c r="L193" i="9" s="1"/>
  <c r="K192" i="9"/>
  <c r="L192" i="9" s="1"/>
  <c r="K191" i="9"/>
  <c r="K190" i="9"/>
  <c r="L189" i="9" s="1"/>
  <c r="M189" i="9" s="1"/>
  <c r="K189" i="9"/>
  <c r="L188" i="9"/>
  <c r="K188" i="9"/>
  <c r="K187" i="9"/>
  <c r="K186" i="9"/>
  <c r="K185" i="9"/>
  <c r="L185" i="9" s="1"/>
  <c r="M185" i="9" s="1"/>
  <c r="K184" i="9"/>
  <c r="L184" i="9" s="1"/>
  <c r="M181" i="9" s="1"/>
  <c r="K183" i="9"/>
  <c r="L181" i="9" s="1"/>
  <c r="K182" i="9"/>
  <c r="Q181" i="9"/>
  <c r="P181" i="9"/>
  <c r="K181" i="9"/>
  <c r="L180" i="9"/>
  <c r="K180" i="9"/>
  <c r="K179" i="9"/>
  <c r="K178" i="9"/>
  <c r="M177" i="9"/>
  <c r="L177" i="9"/>
  <c r="K177" i="9"/>
  <c r="K176" i="9"/>
  <c r="L176" i="9" s="1"/>
  <c r="K175" i="9"/>
  <c r="K174" i="9"/>
  <c r="K173" i="9"/>
  <c r="L172" i="9"/>
  <c r="K172" i="9"/>
  <c r="K171" i="9"/>
  <c r="K170" i="9"/>
  <c r="K169" i="9"/>
  <c r="L169" i="9" s="1"/>
  <c r="M169" i="9" s="1"/>
  <c r="K168" i="9"/>
  <c r="L168" i="9" s="1"/>
  <c r="I168" i="9"/>
  <c r="I273" i="9" s="1"/>
  <c r="K167" i="9"/>
  <c r="K166" i="9"/>
  <c r="K165" i="9"/>
  <c r="L165" i="9" s="1"/>
  <c r="M165" i="9" s="1"/>
  <c r="L164" i="9"/>
  <c r="K164" i="9"/>
  <c r="I164" i="9"/>
  <c r="K163" i="9"/>
  <c r="K162" i="9"/>
  <c r="K161" i="9"/>
  <c r="K160" i="9"/>
  <c r="L160" i="9" s="1"/>
  <c r="I160" i="9"/>
  <c r="K159" i="9"/>
  <c r="K158" i="9"/>
  <c r="K157" i="9"/>
  <c r="K156" i="9"/>
  <c r="L156" i="9" s="1"/>
  <c r="I156" i="9"/>
  <c r="K155" i="9"/>
  <c r="K154" i="9"/>
  <c r="K153" i="9"/>
  <c r="L153" i="9" s="1"/>
  <c r="M153" i="9" s="1"/>
  <c r="K152" i="9"/>
  <c r="L152" i="9" s="1"/>
  <c r="K151" i="9"/>
  <c r="K150" i="9"/>
  <c r="L149" i="9" s="1"/>
  <c r="K149" i="9"/>
  <c r="L148" i="9"/>
  <c r="K148" i="9"/>
  <c r="K147" i="9"/>
  <c r="K146" i="9"/>
  <c r="M145" i="9"/>
  <c r="K145" i="9"/>
  <c r="L145" i="9" s="1"/>
  <c r="K144" i="9"/>
  <c r="L144" i="9" s="1"/>
  <c r="K143" i="9"/>
  <c r="K142" i="9"/>
  <c r="K141" i="9"/>
  <c r="L140" i="9"/>
  <c r="K140" i="9"/>
  <c r="K139" i="9"/>
  <c r="K138" i="9"/>
  <c r="K137" i="9"/>
  <c r="K136" i="9"/>
  <c r="L136" i="9" s="1"/>
  <c r="K135" i="9"/>
  <c r="K134" i="9"/>
  <c r="L133" i="9"/>
  <c r="M133" i="9" s="1"/>
  <c r="K133" i="9"/>
  <c r="K132" i="9"/>
  <c r="L132" i="9" s="1"/>
  <c r="K131" i="9"/>
  <c r="K130" i="9"/>
  <c r="K129" i="9"/>
  <c r="L129" i="9" s="1"/>
  <c r="M129" i="9" s="1"/>
  <c r="K128" i="9"/>
  <c r="L128" i="9" s="1"/>
  <c r="K127" i="9"/>
  <c r="K126" i="9"/>
  <c r="L125" i="9"/>
  <c r="M125" i="9" s="1"/>
  <c r="K125" i="9"/>
  <c r="L124" i="9"/>
  <c r="K124" i="9"/>
  <c r="K123" i="9"/>
  <c r="K122" i="9"/>
  <c r="K121" i="9"/>
  <c r="L120" i="9"/>
  <c r="K120" i="9"/>
  <c r="K119" i="9"/>
  <c r="K118" i="9"/>
  <c r="M117" i="9"/>
  <c r="L117" i="9"/>
  <c r="K117" i="9"/>
  <c r="K116" i="9"/>
  <c r="L116" i="9" s="1"/>
  <c r="K115" i="9"/>
  <c r="K114" i="9"/>
  <c r="K113" i="9"/>
  <c r="K112" i="9"/>
  <c r="L112" i="9" s="1"/>
  <c r="K111" i="9"/>
  <c r="K110" i="9"/>
  <c r="L109" i="9"/>
  <c r="M109" i="9" s="1"/>
  <c r="K109" i="9"/>
  <c r="L108" i="9"/>
  <c r="K108" i="9"/>
  <c r="K107" i="9"/>
  <c r="K106" i="9"/>
  <c r="K105" i="9"/>
  <c r="L105" i="9" s="1"/>
  <c r="M105" i="9" s="1"/>
  <c r="L104" i="9"/>
  <c r="K104" i="9"/>
  <c r="I104" i="9"/>
  <c r="K103" i="9"/>
  <c r="K102" i="9"/>
  <c r="K101" i="9"/>
  <c r="K100" i="9"/>
  <c r="L100" i="9" s="1"/>
  <c r="K99" i="9"/>
  <c r="K98" i="9"/>
  <c r="L97" i="9"/>
  <c r="K97" i="9"/>
  <c r="K96" i="9"/>
  <c r="L96" i="9" s="1"/>
  <c r="K94" i="9"/>
  <c r="K93" i="9"/>
  <c r="L93" i="9" s="1"/>
  <c r="M93" i="9" s="1"/>
  <c r="L92" i="9"/>
  <c r="K92" i="9"/>
  <c r="K90" i="9"/>
  <c r="L89" i="9"/>
  <c r="M89" i="9" s="1"/>
  <c r="K89" i="9"/>
  <c r="K88" i="9"/>
  <c r="L88" i="9" s="1"/>
  <c r="K87" i="9"/>
  <c r="K86" i="9"/>
  <c r="K85" i="9"/>
  <c r="K84" i="9"/>
  <c r="L84" i="9" s="1"/>
  <c r="I84" i="9"/>
  <c r="K82" i="9"/>
  <c r="K81" i="9"/>
  <c r="L81" i="9" s="1"/>
  <c r="M81" i="9" s="1"/>
  <c r="I80" i="9"/>
  <c r="K80" i="9" s="1"/>
  <c r="L80" i="9" s="1"/>
  <c r="K79" i="9"/>
  <c r="K78" i="9"/>
  <c r="K77" i="9"/>
  <c r="L76" i="9"/>
  <c r="K76" i="9"/>
  <c r="K74" i="9"/>
  <c r="L73" i="9"/>
  <c r="K73" i="9"/>
  <c r="I72" i="9"/>
  <c r="K72" i="9" s="1"/>
  <c r="L72" i="9" s="1"/>
  <c r="K71" i="9"/>
  <c r="K70" i="9"/>
  <c r="L69" i="9"/>
  <c r="K69" i="9"/>
  <c r="K68" i="9"/>
  <c r="L68" i="9" s="1"/>
  <c r="K67" i="9"/>
  <c r="K66" i="9"/>
  <c r="K65" i="9"/>
  <c r="L65" i="9" s="1"/>
  <c r="M65" i="9" s="1"/>
  <c r="K64" i="9"/>
  <c r="L64" i="9" s="1"/>
  <c r="K63" i="9"/>
  <c r="K62" i="9"/>
  <c r="L61" i="9"/>
  <c r="M61" i="9" s="1"/>
  <c r="K61" i="9"/>
  <c r="L60" i="9"/>
  <c r="K60" i="9"/>
  <c r="K59" i="9"/>
  <c r="K58" i="9"/>
  <c r="K57" i="9"/>
  <c r="K56" i="9"/>
  <c r="L56" i="9" s="1"/>
  <c r="K55" i="9"/>
  <c r="K54" i="9"/>
  <c r="L53" i="9"/>
  <c r="M53" i="9" s="1"/>
  <c r="K53" i="9"/>
  <c r="K52" i="9"/>
  <c r="L52" i="9" s="1"/>
  <c r="K51" i="9"/>
  <c r="K50" i="9"/>
  <c r="K49" i="9"/>
  <c r="L49" i="9" s="1"/>
  <c r="M49" i="9" s="1"/>
  <c r="K48" i="9"/>
  <c r="L48" i="9" s="1"/>
  <c r="K47" i="9"/>
  <c r="K46" i="9"/>
  <c r="L45" i="9"/>
  <c r="M45" i="9" s="1"/>
  <c r="K45" i="9"/>
  <c r="I44" i="9"/>
  <c r="K43" i="9"/>
  <c r="K42" i="9"/>
  <c r="K41" i="9"/>
  <c r="L41" i="9" s="1"/>
  <c r="L36" i="9"/>
  <c r="K36" i="9"/>
  <c r="K35" i="9"/>
  <c r="K34" i="9"/>
  <c r="K33" i="9"/>
  <c r="K32" i="9"/>
  <c r="L32" i="9" s="1"/>
  <c r="K31" i="9"/>
  <c r="K30" i="9"/>
  <c r="L29" i="9"/>
  <c r="K29" i="9"/>
  <c r="K28" i="9"/>
  <c r="L28" i="9" s="1"/>
  <c r="K27" i="9"/>
  <c r="K26" i="9"/>
  <c r="K25" i="9"/>
  <c r="K24" i="9"/>
  <c r="L24" i="9" s="1"/>
  <c r="K23" i="9"/>
  <c r="K22" i="9"/>
  <c r="K21" i="9"/>
  <c r="L21" i="9" s="1"/>
  <c r="M21" i="9" s="1"/>
  <c r="L20" i="9"/>
  <c r="K20" i="9"/>
  <c r="K18" i="9"/>
  <c r="L17" i="9" s="1"/>
  <c r="M17" i="9"/>
  <c r="K17" i="9"/>
  <c r="K16" i="9"/>
  <c r="L16" i="9" s="1"/>
  <c r="K14" i="9"/>
  <c r="K13" i="9"/>
  <c r="L13" i="9" s="1"/>
  <c r="M13" i="9" s="1"/>
  <c r="L12" i="9"/>
  <c r="K12" i="9"/>
  <c r="K10" i="9"/>
  <c r="M9" i="9"/>
  <c r="L9" i="9"/>
  <c r="K9" i="9"/>
  <c r="K8" i="9"/>
  <c r="L8" i="9" s="1"/>
  <c r="M5" i="9" s="1"/>
  <c r="I8" i="9"/>
  <c r="I270" i="9" s="1"/>
  <c r="K7" i="9"/>
  <c r="K6" i="9"/>
  <c r="L5" i="9"/>
  <c r="K5" i="9"/>
  <c r="J273" i="8"/>
  <c r="I273" i="8"/>
  <c r="K272" i="8"/>
  <c r="J272" i="8"/>
  <c r="K271" i="8"/>
  <c r="J271" i="8"/>
  <c r="K270" i="8"/>
  <c r="J270" i="8"/>
  <c r="J267" i="8"/>
  <c r="I267" i="8"/>
  <c r="K267" i="8" s="1"/>
  <c r="J266" i="8"/>
  <c r="I266" i="8"/>
  <c r="K266" i="8" s="1"/>
  <c r="K264" i="8"/>
  <c r="L264" i="8" s="1"/>
  <c r="K263" i="8"/>
  <c r="K262" i="8"/>
  <c r="K261" i="8"/>
  <c r="L260" i="8"/>
  <c r="K260" i="8"/>
  <c r="K259" i="8"/>
  <c r="K258" i="8"/>
  <c r="K257" i="8"/>
  <c r="L257" i="8" s="1"/>
  <c r="M257" i="8" s="1"/>
  <c r="K256" i="8"/>
  <c r="L256" i="8" s="1"/>
  <c r="K255" i="8"/>
  <c r="K254" i="8"/>
  <c r="L253" i="8"/>
  <c r="K253" i="8"/>
  <c r="K252" i="8"/>
  <c r="L252" i="8" s="1"/>
  <c r="K251" i="8"/>
  <c r="K250" i="8"/>
  <c r="L249" i="8"/>
  <c r="M249" i="8" s="1"/>
  <c r="K249" i="8"/>
  <c r="K248" i="8"/>
  <c r="L248" i="8" s="1"/>
  <c r="K247" i="8"/>
  <c r="K246" i="8"/>
  <c r="K245" i="8"/>
  <c r="L244" i="8"/>
  <c r="K244" i="8"/>
  <c r="K243" i="8"/>
  <c r="K242" i="8"/>
  <c r="K241" i="8"/>
  <c r="K240" i="8"/>
  <c r="L240" i="8" s="1"/>
  <c r="K239" i="8"/>
  <c r="K238" i="8"/>
  <c r="L237" i="8"/>
  <c r="M237" i="8" s="1"/>
  <c r="K237" i="8"/>
  <c r="K236" i="8"/>
  <c r="L236" i="8" s="1"/>
  <c r="K235" i="8"/>
  <c r="K234" i="8"/>
  <c r="K233" i="8"/>
  <c r="K232" i="8"/>
  <c r="L232" i="8" s="1"/>
  <c r="K231" i="8"/>
  <c r="K230" i="8"/>
  <c r="K229" i="8"/>
  <c r="L228" i="8"/>
  <c r="K228" i="8"/>
  <c r="K227" i="8"/>
  <c r="K226" i="8"/>
  <c r="K225" i="8"/>
  <c r="L225" i="8" s="1"/>
  <c r="M225" i="8" s="1"/>
  <c r="K224" i="8"/>
  <c r="L224" i="8" s="1"/>
  <c r="K223" i="8"/>
  <c r="K222" i="8"/>
  <c r="L221" i="8"/>
  <c r="K221" i="8"/>
  <c r="K220" i="8"/>
  <c r="L220" i="8" s="1"/>
  <c r="K219" i="8"/>
  <c r="K218" i="8"/>
  <c r="L217" i="8"/>
  <c r="M217" i="8" s="1"/>
  <c r="K217" i="8"/>
  <c r="K216" i="8"/>
  <c r="L216" i="8" s="1"/>
  <c r="K215" i="8"/>
  <c r="K214" i="8"/>
  <c r="K213" i="8"/>
  <c r="L212" i="8"/>
  <c r="K212" i="8"/>
  <c r="K211" i="8"/>
  <c r="K210" i="8"/>
  <c r="K209" i="8"/>
  <c r="K208" i="8"/>
  <c r="L208" i="8" s="1"/>
  <c r="K207" i="8"/>
  <c r="K206" i="8"/>
  <c r="L205" i="8"/>
  <c r="K205" i="8"/>
  <c r="K204" i="8"/>
  <c r="L204" i="8" s="1"/>
  <c r="K203" i="8"/>
  <c r="K202" i="8"/>
  <c r="K201" i="8"/>
  <c r="K200" i="8"/>
  <c r="L200" i="8" s="1"/>
  <c r="K199" i="8"/>
  <c r="K198" i="8"/>
  <c r="K197" i="8"/>
  <c r="L196" i="8"/>
  <c r="K196" i="8"/>
  <c r="K195" i="8"/>
  <c r="K194" i="8"/>
  <c r="K193" i="8"/>
  <c r="L193" i="8" s="1"/>
  <c r="M193" i="8" s="1"/>
  <c r="K192" i="8"/>
  <c r="L192" i="8" s="1"/>
  <c r="K191" i="8"/>
  <c r="K190" i="8"/>
  <c r="L189" i="8"/>
  <c r="M189" i="8" s="1"/>
  <c r="K189" i="8"/>
  <c r="K188" i="8"/>
  <c r="L188" i="8" s="1"/>
  <c r="K187" i="8"/>
  <c r="K186" i="8"/>
  <c r="L185" i="8"/>
  <c r="M185" i="8" s="1"/>
  <c r="K185" i="8"/>
  <c r="K184" i="8"/>
  <c r="L184" i="8" s="1"/>
  <c r="K183" i="8"/>
  <c r="K182" i="8"/>
  <c r="Q181" i="8"/>
  <c r="P181" i="8"/>
  <c r="L181" i="8"/>
  <c r="M181" i="8" s="1"/>
  <c r="K181" i="8"/>
  <c r="I180" i="8"/>
  <c r="K180" i="8" s="1"/>
  <c r="L180" i="8" s="1"/>
  <c r="K179" i="8"/>
  <c r="K178" i="8"/>
  <c r="L177" i="8"/>
  <c r="M177" i="8" s="1"/>
  <c r="K177" i="8"/>
  <c r="K176" i="8"/>
  <c r="L176" i="8" s="1"/>
  <c r="I176" i="8"/>
  <c r="K175" i="8"/>
  <c r="K174" i="8"/>
  <c r="M173" i="8"/>
  <c r="L173" i="8"/>
  <c r="K173" i="8"/>
  <c r="K172" i="8"/>
  <c r="L172" i="8" s="1"/>
  <c r="K171" i="8"/>
  <c r="K170" i="8"/>
  <c r="K169" i="8"/>
  <c r="L169" i="8" s="1"/>
  <c r="M169" i="8" s="1"/>
  <c r="I168" i="8"/>
  <c r="K168" i="8" s="1"/>
  <c r="L168" i="8" s="1"/>
  <c r="K167" i="8"/>
  <c r="K166" i="8"/>
  <c r="L165" i="8"/>
  <c r="M165" i="8" s="1"/>
  <c r="K165" i="8"/>
  <c r="I164" i="8"/>
  <c r="K164" i="8" s="1"/>
  <c r="L164" i="8" s="1"/>
  <c r="K163" i="8"/>
  <c r="K162" i="8"/>
  <c r="L161" i="8"/>
  <c r="M161" i="8" s="1"/>
  <c r="K161" i="8"/>
  <c r="I160" i="8"/>
  <c r="K160" i="8" s="1"/>
  <c r="L160" i="8" s="1"/>
  <c r="K159" i="8"/>
  <c r="K158" i="8"/>
  <c r="K157" i="8"/>
  <c r="K156" i="8"/>
  <c r="L156" i="8" s="1"/>
  <c r="K155" i="8"/>
  <c r="K154" i="8"/>
  <c r="K153" i="8"/>
  <c r="L152" i="8"/>
  <c r="K152" i="8"/>
  <c r="K151" i="8"/>
  <c r="K150" i="8"/>
  <c r="K149" i="8"/>
  <c r="L149" i="8" s="1"/>
  <c r="M149" i="8" s="1"/>
  <c r="K148" i="8"/>
  <c r="L148" i="8" s="1"/>
  <c r="K147" i="8"/>
  <c r="K146" i="8"/>
  <c r="L145" i="8"/>
  <c r="M145" i="8" s="1"/>
  <c r="K145" i="8"/>
  <c r="L144" i="8"/>
  <c r="K144" i="8"/>
  <c r="K143" i="8"/>
  <c r="K142" i="8"/>
  <c r="K141" i="8"/>
  <c r="L141" i="8" s="1"/>
  <c r="M141" i="8" s="1"/>
  <c r="K140" i="8"/>
  <c r="L140" i="8" s="1"/>
  <c r="K139" i="8"/>
  <c r="K138" i="8"/>
  <c r="K137" i="8"/>
  <c r="L137" i="8" s="1"/>
  <c r="M137" i="8" s="1"/>
  <c r="L136" i="8"/>
  <c r="K136" i="8"/>
  <c r="K135" i="8"/>
  <c r="K134" i="8"/>
  <c r="K133" i="8"/>
  <c r="K132" i="8"/>
  <c r="L132" i="8" s="1"/>
  <c r="K131" i="8"/>
  <c r="K130" i="8"/>
  <c r="L129" i="8"/>
  <c r="M129" i="8" s="1"/>
  <c r="K129" i="8"/>
  <c r="K128" i="8"/>
  <c r="L128" i="8" s="1"/>
  <c r="K127" i="8"/>
  <c r="K126" i="8"/>
  <c r="K125" i="8"/>
  <c r="K124" i="8"/>
  <c r="L124" i="8" s="1"/>
  <c r="K123" i="8"/>
  <c r="K122" i="8"/>
  <c r="K121" i="8"/>
  <c r="L121" i="8" s="1"/>
  <c r="L120" i="8"/>
  <c r="K120" i="8"/>
  <c r="K119" i="8"/>
  <c r="K118" i="8"/>
  <c r="K117" i="8"/>
  <c r="L116" i="8"/>
  <c r="K116" i="8"/>
  <c r="K115" i="8"/>
  <c r="K114" i="8"/>
  <c r="M113" i="8"/>
  <c r="L113" i="8"/>
  <c r="K113" i="8"/>
  <c r="K112" i="8"/>
  <c r="L112" i="8" s="1"/>
  <c r="K111" i="8"/>
  <c r="K110" i="8"/>
  <c r="K109" i="8"/>
  <c r="L109" i="8" s="1"/>
  <c r="M109" i="8" s="1"/>
  <c r="K108" i="8"/>
  <c r="L108" i="8" s="1"/>
  <c r="K107" i="8"/>
  <c r="K106" i="8"/>
  <c r="L105" i="8"/>
  <c r="M105" i="8" s="1"/>
  <c r="K105" i="8"/>
  <c r="I104" i="8"/>
  <c r="K103" i="8"/>
  <c r="K102" i="8"/>
  <c r="K101" i="8"/>
  <c r="L100" i="8"/>
  <c r="K100" i="8"/>
  <c r="K99" i="8"/>
  <c r="K98" i="8"/>
  <c r="K97" i="8"/>
  <c r="K96" i="8"/>
  <c r="L96" i="8" s="1"/>
  <c r="K94" i="8"/>
  <c r="K93" i="8"/>
  <c r="L92" i="8"/>
  <c r="K92" i="8"/>
  <c r="K90" i="8"/>
  <c r="L89" i="8"/>
  <c r="M89" i="8" s="1"/>
  <c r="K89" i="8"/>
  <c r="K88" i="8"/>
  <c r="L88" i="8" s="1"/>
  <c r="K87" i="8"/>
  <c r="K86" i="8"/>
  <c r="L85" i="8"/>
  <c r="M85" i="8" s="1"/>
  <c r="K85" i="8"/>
  <c r="K84" i="8"/>
  <c r="L84" i="8" s="1"/>
  <c r="K83" i="8"/>
  <c r="K82" i="8"/>
  <c r="K81" i="8"/>
  <c r="L80" i="8"/>
  <c r="K80" i="8"/>
  <c r="K79" i="8"/>
  <c r="K78" i="8"/>
  <c r="K77" i="8"/>
  <c r="L77" i="8" s="1"/>
  <c r="M77" i="8" s="1"/>
  <c r="L76" i="8"/>
  <c r="K76" i="8"/>
  <c r="I76" i="8"/>
  <c r="K74" i="8"/>
  <c r="M73" i="8"/>
  <c r="L73" i="8"/>
  <c r="K73" i="8"/>
  <c r="K72" i="8"/>
  <c r="L72" i="8" s="1"/>
  <c r="M69" i="8" s="1"/>
  <c r="I72" i="8"/>
  <c r="K71" i="8"/>
  <c r="K70" i="8"/>
  <c r="L69" i="8"/>
  <c r="K69" i="8"/>
  <c r="K68" i="8"/>
  <c r="L68" i="8" s="1"/>
  <c r="K67" i="8"/>
  <c r="L65" i="8" s="1"/>
  <c r="M65" i="8" s="1"/>
  <c r="K66" i="8"/>
  <c r="K65" i="8"/>
  <c r="I64" i="8"/>
  <c r="K64" i="8" s="1"/>
  <c r="L64" i="8" s="1"/>
  <c r="K62" i="8"/>
  <c r="K61" i="8"/>
  <c r="L60" i="8"/>
  <c r="K60" i="8"/>
  <c r="K59" i="8"/>
  <c r="K58" i="8"/>
  <c r="K57" i="8"/>
  <c r="L57" i="8" s="1"/>
  <c r="M57" i="8" s="1"/>
  <c r="L56" i="8"/>
  <c r="K56" i="8"/>
  <c r="K55" i="8"/>
  <c r="K54" i="8"/>
  <c r="M53" i="8"/>
  <c r="L53" i="8"/>
  <c r="K53" i="8"/>
  <c r="I52" i="8"/>
  <c r="K52" i="8" s="1"/>
  <c r="L52" i="8" s="1"/>
  <c r="K50" i="8"/>
  <c r="K49" i="8"/>
  <c r="L49" i="8" s="1"/>
  <c r="K48" i="8"/>
  <c r="L48" i="8" s="1"/>
  <c r="K47" i="8"/>
  <c r="K46" i="8"/>
  <c r="K45" i="8"/>
  <c r="L45" i="8" s="1"/>
  <c r="M45" i="8" s="1"/>
  <c r="I44" i="8"/>
  <c r="K42" i="8"/>
  <c r="K41" i="8"/>
  <c r="L41" i="8" s="1"/>
  <c r="L40" i="8"/>
  <c r="K40" i="8"/>
  <c r="I40" i="8"/>
  <c r="K39" i="8"/>
  <c r="K38" i="8"/>
  <c r="K37" i="8"/>
  <c r="L37" i="8" s="1"/>
  <c r="M37" i="8" s="1"/>
  <c r="L36" i="8"/>
  <c r="K36" i="8"/>
  <c r="K35" i="8"/>
  <c r="K34" i="8"/>
  <c r="M33" i="8"/>
  <c r="L33" i="8"/>
  <c r="K33" i="8"/>
  <c r="K32" i="8"/>
  <c r="L32" i="8" s="1"/>
  <c r="K31" i="8"/>
  <c r="K30" i="8"/>
  <c r="K29" i="8"/>
  <c r="L29" i="8" s="1"/>
  <c r="K28" i="8"/>
  <c r="L28" i="8" s="1"/>
  <c r="K27" i="8"/>
  <c r="K26" i="8"/>
  <c r="K25" i="8"/>
  <c r="L25" i="8" s="1"/>
  <c r="L24" i="8"/>
  <c r="K24" i="8"/>
  <c r="K23" i="8"/>
  <c r="K22" i="8"/>
  <c r="K21" i="8"/>
  <c r="K20" i="8"/>
  <c r="L20" i="8" s="1"/>
  <c r="K19" i="8"/>
  <c r="K18" i="8"/>
  <c r="L17" i="8"/>
  <c r="M17" i="8" s="1"/>
  <c r="K17" i="8"/>
  <c r="K16" i="8"/>
  <c r="L16" i="8" s="1"/>
  <c r="I16" i="8"/>
  <c r="K14" i="8"/>
  <c r="L13" i="8"/>
  <c r="M13" i="8" s="1"/>
  <c r="K13" i="8"/>
  <c r="K12" i="8"/>
  <c r="L12" i="8" s="1"/>
  <c r="K10" i="8"/>
  <c r="K9" i="8"/>
  <c r="K8" i="8"/>
  <c r="L8" i="8" s="1"/>
  <c r="M5" i="8" s="1"/>
  <c r="I8" i="8"/>
  <c r="I270" i="8" s="1"/>
  <c r="K7" i="8"/>
  <c r="K6" i="8"/>
  <c r="K5" i="8"/>
  <c r="L5" i="8" s="1"/>
  <c r="J273" i="7"/>
  <c r="I273" i="7"/>
  <c r="K272" i="7"/>
  <c r="J272" i="7"/>
  <c r="I272" i="7"/>
  <c r="K271" i="7"/>
  <c r="J271" i="7"/>
  <c r="I271" i="7"/>
  <c r="K270" i="7"/>
  <c r="J270" i="7"/>
  <c r="I270" i="7"/>
  <c r="J267" i="7"/>
  <c r="I267" i="7"/>
  <c r="K267" i="7" s="1"/>
  <c r="J266" i="7"/>
  <c r="I266" i="7"/>
  <c r="K266" i="7" s="1"/>
  <c r="L264" i="7"/>
  <c r="K264" i="7"/>
  <c r="K263" i="7"/>
  <c r="K262" i="7"/>
  <c r="K261" i="7"/>
  <c r="K260" i="7"/>
  <c r="L260" i="7" s="1"/>
  <c r="K259" i="7"/>
  <c r="K258" i="7"/>
  <c r="L257" i="7"/>
  <c r="K257" i="7"/>
  <c r="K256" i="7"/>
  <c r="L256" i="7" s="1"/>
  <c r="K255" i="7"/>
  <c r="K254" i="7"/>
  <c r="L253" i="7"/>
  <c r="M253" i="7" s="1"/>
  <c r="K253" i="7"/>
  <c r="K252" i="7"/>
  <c r="L252" i="7" s="1"/>
  <c r="K251" i="7"/>
  <c r="K250" i="7"/>
  <c r="K249" i="7"/>
  <c r="L248" i="7"/>
  <c r="K248" i="7"/>
  <c r="K247" i="7"/>
  <c r="K246" i="7"/>
  <c r="K245" i="7"/>
  <c r="L245" i="7" s="1"/>
  <c r="M245" i="7" s="1"/>
  <c r="L244" i="7"/>
  <c r="K244" i="7"/>
  <c r="K243" i="7"/>
  <c r="K242" i="7"/>
  <c r="M241" i="7"/>
  <c r="L241" i="7"/>
  <c r="K241" i="7"/>
  <c r="K240" i="7"/>
  <c r="L240" i="7" s="1"/>
  <c r="K239" i="7"/>
  <c r="K238" i="7"/>
  <c r="K237" i="7"/>
  <c r="L237" i="7" s="1"/>
  <c r="M237" i="7" s="1"/>
  <c r="K236" i="7"/>
  <c r="L236" i="7" s="1"/>
  <c r="K235" i="7"/>
  <c r="K234" i="7"/>
  <c r="K233" i="7"/>
  <c r="L233" i="7" s="1"/>
  <c r="M233" i="7" s="1"/>
  <c r="L232" i="7"/>
  <c r="K232" i="7"/>
  <c r="K231" i="7"/>
  <c r="K230" i="7"/>
  <c r="K229" i="7"/>
  <c r="K228" i="7"/>
  <c r="L228" i="7" s="1"/>
  <c r="K227" i="7"/>
  <c r="K226" i="7"/>
  <c r="L225" i="7"/>
  <c r="K225" i="7"/>
  <c r="K224" i="7"/>
  <c r="L224" i="7" s="1"/>
  <c r="K223" i="7"/>
  <c r="K222" i="7"/>
  <c r="L221" i="7"/>
  <c r="M221" i="7" s="1"/>
  <c r="K221" i="7"/>
  <c r="K220" i="7"/>
  <c r="L220" i="7" s="1"/>
  <c r="K219" i="7"/>
  <c r="K218" i="7"/>
  <c r="K217" i="7"/>
  <c r="L216" i="7"/>
  <c r="K216" i="7"/>
  <c r="K215" i="7"/>
  <c r="K214" i="7"/>
  <c r="K213" i="7"/>
  <c r="L213" i="7" s="1"/>
  <c r="M213" i="7" s="1"/>
  <c r="L212" i="7"/>
  <c r="K212" i="7"/>
  <c r="K211" i="7"/>
  <c r="K210" i="7"/>
  <c r="M209" i="7"/>
  <c r="L209" i="7"/>
  <c r="K209" i="7"/>
  <c r="K208" i="7"/>
  <c r="L208" i="7" s="1"/>
  <c r="K207" i="7"/>
  <c r="K206" i="7"/>
  <c r="K205" i="7"/>
  <c r="L205" i="7" s="1"/>
  <c r="M205" i="7" s="1"/>
  <c r="K204" i="7"/>
  <c r="L204" i="7" s="1"/>
  <c r="K203" i="7"/>
  <c r="K202" i="7"/>
  <c r="K201" i="7"/>
  <c r="L201" i="7" s="1"/>
  <c r="M201" i="7" s="1"/>
  <c r="L200" i="7"/>
  <c r="K200" i="7"/>
  <c r="K199" i="7"/>
  <c r="K198" i="7"/>
  <c r="K197" i="7"/>
  <c r="K196" i="7"/>
  <c r="L196" i="7" s="1"/>
  <c r="K195" i="7"/>
  <c r="K194" i="7"/>
  <c r="L193" i="7"/>
  <c r="K193" i="7"/>
  <c r="K192" i="7"/>
  <c r="L192" i="7" s="1"/>
  <c r="K191" i="7"/>
  <c r="K190" i="7"/>
  <c r="L189" i="7"/>
  <c r="M189" i="7" s="1"/>
  <c r="K189" i="7"/>
  <c r="K188" i="7"/>
  <c r="L188" i="7" s="1"/>
  <c r="K187" i="7"/>
  <c r="K186" i="7"/>
  <c r="K185" i="7"/>
  <c r="L184" i="7"/>
  <c r="K184" i="7"/>
  <c r="K183" i="7"/>
  <c r="K182" i="7"/>
  <c r="Q181" i="7"/>
  <c r="P181" i="7"/>
  <c r="L181" i="7"/>
  <c r="M181" i="7" s="1"/>
  <c r="K181" i="7"/>
  <c r="K180" i="7"/>
  <c r="L180" i="7" s="1"/>
  <c r="K179" i="7"/>
  <c r="K178" i="7"/>
  <c r="K177" i="7"/>
  <c r="L176" i="7"/>
  <c r="K176" i="7"/>
  <c r="K175" i="7"/>
  <c r="K174" i="7"/>
  <c r="K173" i="7"/>
  <c r="L173" i="7" s="1"/>
  <c r="M173" i="7" s="1"/>
  <c r="L172" i="7"/>
  <c r="K172" i="7"/>
  <c r="K171" i="7"/>
  <c r="K170" i="7"/>
  <c r="M169" i="7"/>
  <c r="L169" i="7"/>
  <c r="K169" i="7"/>
  <c r="L168" i="7"/>
  <c r="M165" i="7"/>
  <c r="L165" i="7"/>
  <c r="L164" i="7"/>
  <c r="L161" i="7"/>
  <c r="M161" i="7" s="1"/>
  <c r="L160" i="7"/>
  <c r="K160" i="7"/>
  <c r="K159" i="7"/>
  <c r="K158" i="7"/>
  <c r="K157" i="7"/>
  <c r="K156" i="7"/>
  <c r="L156" i="7" s="1"/>
  <c r="K155" i="7"/>
  <c r="K154" i="7"/>
  <c r="L153" i="7"/>
  <c r="K153" i="7"/>
  <c r="K152" i="7"/>
  <c r="L152" i="7" s="1"/>
  <c r="K151" i="7"/>
  <c r="K150" i="7"/>
  <c r="L149" i="7"/>
  <c r="M149" i="7" s="1"/>
  <c r="K149" i="7"/>
  <c r="K148" i="7"/>
  <c r="L148" i="7" s="1"/>
  <c r="K147" i="7"/>
  <c r="K146" i="7"/>
  <c r="K145" i="7"/>
  <c r="L144" i="7"/>
  <c r="K144" i="7"/>
  <c r="K143" i="7"/>
  <c r="K142" i="7"/>
  <c r="K141" i="7"/>
  <c r="L141" i="7" s="1"/>
  <c r="M141" i="7" s="1"/>
  <c r="L140" i="7"/>
  <c r="M137" i="7" s="1"/>
  <c r="K140" i="7"/>
  <c r="K139" i="7"/>
  <c r="K138" i="7"/>
  <c r="L137" i="7"/>
  <c r="K137" i="7"/>
  <c r="K136" i="7"/>
  <c r="L136" i="7" s="1"/>
  <c r="K135" i="7"/>
  <c r="K134" i="7"/>
  <c r="K133" i="7"/>
  <c r="K132" i="7"/>
  <c r="L132" i="7" s="1"/>
  <c r="K131" i="7"/>
  <c r="K130" i="7"/>
  <c r="K129" i="7"/>
  <c r="L129" i="7" s="1"/>
  <c r="M129" i="7" s="1"/>
  <c r="L128" i="7"/>
  <c r="K128" i="7"/>
  <c r="K127" i="7"/>
  <c r="K126" i="7"/>
  <c r="K125" i="7"/>
  <c r="K124" i="7"/>
  <c r="L124" i="7" s="1"/>
  <c r="K123" i="7"/>
  <c r="K122" i="7"/>
  <c r="L121" i="7"/>
  <c r="K121" i="7"/>
  <c r="K120" i="7"/>
  <c r="L120" i="7" s="1"/>
  <c r="K119" i="7"/>
  <c r="K118" i="7"/>
  <c r="L117" i="7"/>
  <c r="M117" i="7" s="1"/>
  <c r="K117" i="7"/>
  <c r="K116" i="7"/>
  <c r="L116" i="7" s="1"/>
  <c r="K115" i="7"/>
  <c r="K114" i="7"/>
  <c r="K113" i="7"/>
  <c r="L112" i="7"/>
  <c r="K112" i="7"/>
  <c r="K111" i="7"/>
  <c r="K110" i="7"/>
  <c r="K109" i="7"/>
  <c r="L109" i="7" s="1"/>
  <c r="M109" i="7" s="1"/>
  <c r="L108" i="7"/>
  <c r="K108" i="7"/>
  <c r="K107" i="7"/>
  <c r="K106" i="7"/>
  <c r="M105" i="7"/>
  <c r="L105" i="7"/>
  <c r="K105" i="7"/>
  <c r="K104" i="7"/>
  <c r="L104" i="7" s="1"/>
  <c r="K103" i="7"/>
  <c r="K102" i="7"/>
  <c r="K101" i="7"/>
  <c r="K100" i="7"/>
  <c r="L100" i="7" s="1"/>
  <c r="K99" i="7"/>
  <c r="K98" i="7"/>
  <c r="K97" i="7"/>
  <c r="L97" i="7" s="1"/>
  <c r="M97" i="7" s="1"/>
  <c r="L96" i="7"/>
  <c r="K96" i="7"/>
  <c r="K94" i="7"/>
  <c r="M93" i="7"/>
  <c r="L93" i="7"/>
  <c r="K93" i="7"/>
  <c r="K92" i="7"/>
  <c r="L92" i="7" s="1"/>
  <c r="K90" i="7"/>
  <c r="K89" i="7"/>
  <c r="L88" i="7"/>
  <c r="K88" i="7"/>
  <c r="K87" i="7"/>
  <c r="K86" i="7"/>
  <c r="K85" i="7"/>
  <c r="L84" i="7"/>
  <c r="K84" i="7"/>
  <c r="K83" i="7"/>
  <c r="K82" i="7"/>
  <c r="M81" i="7"/>
  <c r="L81" i="7"/>
  <c r="K81" i="7"/>
  <c r="K80" i="7"/>
  <c r="L80" i="7" s="1"/>
  <c r="K79" i="7"/>
  <c r="L77" i="7" s="1"/>
  <c r="M77" i="7" s="1"/>
  <c r="K78" i="7"/>
  <c r="K77" i="7"/>
  <c r="K76" i="7"/>
  <c r="L76" i="7" s="1"/>
  <c r="K74" i="7"/>
  <c r="K73" i="7"/>
  <c r="K72" i="7"/>
  <c r="L72" i="7" s="1"/>
  <c r="K71" i="7"/>
  <c r="K70" i="7"/>
  <c r="L69" i="7"/>
  <c r="K69" i="7"/>
  <c r="K68" i="7"/>
  <c r="L68" i="7" s="1"/>
  <c r="K67" i="7"/>
  <c r="L65" i="7" s="1"/>
  <c r="M65" i="7" s="1"/>
  <c r="K66" i="7"/>
  <c r="K65" i="7"/>
  <c r="K64" i="7"/>
  <c r="L64" i="7" s="1"/>
  <c r="K63" i="7"/>
  <c r="K62" i="7"/>
  <c r="K61" i="7"/>
  <c r="L60" i="7"/>
  <c r="K60" i="7"/>
  <c r="K59" i="7"/>
  <c r="K58" i="7"/>
  <c r="M57" i="7"/>
  <c r="K57" i="7"/>
  <c r="L57" i="7" s="1"/>
  <c r="L56" i="7"/>
  <c r="K56" i="7"/>
  <c r="K55" i="7"/>
  <c r="K54" i="7"/>
  <c r="M53" i="7"/>
  <c r="L53" i="7"/>
  <c r="K53" i="7"/>
  <c r="K52" i="7"/>
  <c r="L52" i="7" s="1"/>
  <c r="K51" i="7"/>
  <c r="K50" i="7"/>
  <c r="L49" i="7"/>
  <c r="M49" i="7" s="1"/>
  <c r="K49" i="7"/>
  <c r="K48" i="7"/>
  <c r="L48" i="7" s="1"/>
  <c r="K47" i="7"/>
  <c r="K46" i="7"/>
  <c r="K45" i="7"/>
  <c r="L44" i="7"/>
  <c r="K44" i="7"/>
  <c r="K42" i="7"/>
  <c r="M41" i="7"/>
  <c r="L41" i="7"/>
  <c r="K41" i="7"/>
  <c r="K36" i="7"/>
  <c r="L36" i="7" s="1"/>
  <c r="K35" i="7"/>
  <c r="K34" i="7"/>
  <c r="K33" i="7"/>
  <c r="L33" i="7" s="1"/>
  <c r="M33" i="7" s="1"/>
  <c r="K32" i="7"/>
  <c r="L32" i="7" s="1"/>
  <c r="K31" i="7"/>
  <c r="K30" i="7"/>
  <c r="K29" i="7"/>
  <c r="L29" i="7" s="1"/>
  <c r="M29" i="7" s="1"/>
  <c r="L28" i="7"/>
  <c r="K28" i="7"/>
  <c r="K27" i="7"/>
  <c r="K26" i="7"/>
  <c r="K25" i="7"/>
  <c r="K24" i="7"/>
  <c r="L24" i="7" s="1"/>
  <c r="K23" i="7"/>
  <c r="K22" i="7"/>
  <c r="L21" i="7"/>
  <c r="K21" i="7"/>
  <c r="K20" i="7"/>
  <c r="L20" i="7" s="1"/>
  <c r="K18" i="7"/>
  <c r="K17" i="7"/>
  <c r="L17" i="7" s="1"/>
  <c r="M17" i="7" s="1"/>
  <c r="L16" i="7"/>
  <c r="K16" i="7"/>
  <c r="K14" i="7"/>
  <c r="L13" i="7"/>
  <c r="M13" i="7" s="1"/>
  <c r="K13" i="7"/>
  <c r="K12" i="7"/>
  <c r="L12" i="7" s="1"/>
  <c r="K10" i="7"/>
  <c r="K9" i="7"/>
  <c r="L9" i="7" s="1"/>
  <c r="M9" i="7" s="1"/>
  <c r="L8" i="7"/>
  <c r="K8" i="7"/>
  <c r="K6" i="7"/>
  <c r="M5" i="7"/>
  <c r="L5" i="7"/>
  <c r="K5" i="7"/>
  <c r="J273" i="6"/>
  <c r="I273" i="6"/>
  <c r="K272" i="6"/>
  <c r="J272" i="6"/>
  <c r="I272" i="6"/>
  <c r="K271" i="6"/>
  <c r="J271" i="6"/>
  <c r="I271" i="6"/>
  <c r="K270" i="6"/>
  <c r="J270" i="6"/>
  <c r="I270" i="6"/>
  <c r="J267" i="6"/>
  <c r="I267" i="6"/>
  <c r="K267" i="6" s="1"/>
  <c r="K266" i="6"/>
  <c r="J266" i="6"/>
  <c r="I266" i="6"/>
  <c r="K264" i="6"/>
  <c r="L264" i="6" s="1"/>
  <c r="K263" i="6"/>
  <c r="K262" i="6"/>
  <c r="L261" i="6"/>
  <c r="K261" i="6"/>
  <c r="K260" i="6"/>
  <c r="L260" i="6" s="1"/>
  <c r="K259" i="6"/>
  <c r="L257" i="6" s="1"/>
  <c r="M257" i="6" s="1"/>
  <c r="K258" i="6"/>
  <c r="K257" i="6"/>
  <c r="K256" i="6"/>
  <c r="L256" i="6" s="1"/>
  <c r="K255" i="6"/>
  <c r="K254" i="6"/>
  <c r="K253" i="6"/>
  <c r="L252" i="6"/>
  <c r="K252" i="6"/>
  <c r="K251" i="6"/>
  <c r="K250" i="6"/>
  <c r="K249" i="6"/>
  <c r="L249" i="6" s="1"/>
  <c r="M249" i="6" s="1"/>
  <c r="L248" i="6"/>
  <c r="K248" i="6"/>
  <c r="K247" i="6"/>
  <c r="K246" i="6"/>
  <c r="M245" i="6"/>
  <c r="L245" i="6"/>
  <c r="K245" i="6"/>
  <c r="K244" i="6"/>
  <c r="L244" i="6" s="1"/>
  <c r="K243" i="6"/>
  <c r="K242" i="6"/>
  <c r="K241" i="6"/>
  <c r="L241" i="6" s="1"/>
  <c r="M241" i="6" s="1"/>
  <c r="K240" i="6"/>
  <c r="L240" i="6" s="1"/>
  <c r="K239" i="6"/>
  <c r="K238" i="6"/>
  <c r="K237" i="6"/>
  <c r="L237" i="6" s="1"/>
  <c r="M237" i="6" s="1"/>
  <c r="L236" i="6"/>
  <c r="K236" i="6"/>
  <c r="K235" i="6"/>
  <c r="K234" i="6"/>
  <c r="K233" i="6"/>
  <c r="L232" i="6"/>
  <c r="M229" i="6" s="1"/>
  <c r="K232" i="6"/>
  <c r="K231" i="6"/>
  <c r="K230" i="6"/>
  <c r="L229" i="6"/>
  <c r="K229" i="6"/>
  <c r="K228" i="6"/>
  <c r="L228" i="6" s="1"/>
  <c r="K227" i="6"/>
  <c r="L225" i="6" s="1"/>
  <c r="M225" i="6" s="1"/>
  <c r="K226" i="6"/>
  <c r="K225" i="6"/>
  <c r="K224" i="6"/>
  <c r="L224" i="6" s="1"/>
  <c r="K223" i="6"/>
  <c r="K222" i="6"/>
  <c r="K221" i="6"/>
  <c r="L220" i="6"/>
  <c r="K220" i="6"/>
  <c r="K219" i="6"/>
  <c r="K218" i="6"/>
  <c r="K217" i="6"/>
  <c r="L217" i="6" s="1"/>
  <c r="M217" i="6" s="1"/>
  <c r="L216" i="6"/>
  <c r="K216" i="6"/>
  <c r="K215" i="6"/>
  <c r="K214" i="6"/>
  <c r="M213" i="6"/>
  <c r="L213" i="6"/>
  <c r="K213" i="6"/>
  <c r="K212" i="6"/>
  <c r="L212" i="6" s="1"/>
  <c r="K211" i="6"/>
  <c r="K210" i="6"/>
  <c r="K209" i="6"/>
  <c r="L209" i="6" s="1"/>
  <c r="M209" i="6" s="1"/>
  <c r="K208" i="6"/>
  <c r="L208" i="6" s="1"/>
  <c r="K207" i="6"/>
  <c r="K206" i="6"/>
  <c r="K205" i="6"/>
  <c r="L205" i="6" s="1"/>
  <c r="M205" i="6" s="1"/>
  <c r="L204" i="6"/>
  <c r="K204" i="6"/>
  <c r="K203" i="6"/>
  <c r="K202" i="6"/>
  <c r="K201" i="6"/>
  <c r="K200" i="6"/>
  <c r="L200" i="6" s="1"/>
  <c r="K199" i="6"/>
  <c r="K198" i="6"/>
  <c r="L197" i="6"/>
  <c r="M197" i="6" s="1"/>
  <c r="K197" i="6"/>
  <c r="K196" i="6"/>
  <c r="L196" i="6" s="1"/>
  <c r="K195" i="6"/>
  <c r="L193" i="6" s="1"/>
  <c r="M193" i="6" s="1"/>
  <c r="K194" i="6"/>
  <c r="K193" i="6"/>
  <c r="K192" i="6"/>
  <c r="L192" i="6" s="1"/>
  <c r="K191" i="6"/>
  <c r="K190" i="6"/>
  <c r="K189" i="6"/>
  <c r="L188" i="6"/>
  <c r="K188" i="6"/>
  <c r="K187" i="6"/>
  <c r="K186" i="6"/>
  <c r="K185" i="6"/>
  <c r="L185" i="6" s="1"/>
  <c r="M185" i="6" s="1"/>
  <c r="L184" i="6"/>
  <c r="K184" i="6"/>
  <c r="K183" i="6"/>
  <c r="K182" i="6"/>
  <c r="Q181" i="6"/>
  <c r="P181" i="6"/>
  <c r="K181" i="6"/>
  <c r="L181" i="6" s="1"/>
  <c r="M181" i="6" s="1"/>
  <c r="L180" i="6"/>
  <c r="K180" i="6"/>
  <c r="K179" i="6"/>
  <c r="K178" i="6"/>
  <c r="K177" i="6"/>
  <c r="K176" i="6"/>
  <c r="L176" i="6" s="1"/>
  <c r="K175" i="6"/>
  <c r="K174" i="6"/>
  <c r="L173" i="6"/>
  <c r="K173" i="6"/>
  <c r="K172" i="6"/>
  <c r="L172" i="6" s="1"/>
  <c r="K171" i="6"/>
  <c r="K170" i="6"/>
  <c r="L169" i="6"/>
  <c r="M169" i="6" s="1"/>
  <c r="K169" i="6"/>
  <c r="I168" i="6"/>
  <c r="K168" i="6" s="1"/>
  <c r="L168" i="6" s="1"/>
  <c r="K167" i="6"/>
  <c r="L165" i="6" s="1"/>
  <c r="M165" i="6" s="1"/>
  <c r="K166" i="6"/>
  <c r="K165" i="6"/>
  <c r="K164" i="6"/>
  <c r="L164" i="6" s="1"/>
  <c r="K163" i="6"/>
  <c r="K162" i="6"/>
  <c r="K161" i="6"/>
  <c r="L160" i="6"/>
  <c r="K160" i="6"/>
  <c r="K159" i="6"/>
  <c r="K158" i="6"/>
  <c r="K157" i="6"/>
  <c r="L157" i="6" s="1"/>
  <c r="M157" i="6" s="1"/>
  <c r="L156" i="6"/>
  <c r="K156" i="6"/>
  <c r="K155" i="6"/>
  <c r="K154" i="6"/>
  <c r="M153" i="6"/>
  <c r="L153" i="6"/>
  <c r="K153" i="6"/>
  <c r="K152" i="6"/>
  <c r="L152" i="6" s="1"/>
  <c r="K151" i="6"/>
  <c r="K150" i="6"/>
  <c r="K149" i="6"/>
  <c r="L149" i="6" s="1"/>
  <c r="M149" i="6" s="1"/>
  <c r="K148" i="6"/>
  <c r="L148" i="6" s="1"/>
  <c r="K147" i="6"/>
  <c r="K146" i="6"/>
  <c r="K145" i="6"/>
  <c r="L145" i="6" s="1"/>
  <c r="M145" i="6" s="1"/>
  <c r="L144" i="6"/>
  <c r="K144" i="6"/>
  <c r="K143" i="6"/>
  <c r="K142" i="6"/>
  <c r="K141" i="6"/>
  <c r="K140" i="6"/>
  <c r="L140" i="6" s="1"/>
  <c r="K139" i="6"/>
  <c r="K138" i="6"/>
  <c r="L137" i="6"/>
  <c r="M137" i="6" s="1"/>
  <c r="K137" i="6"/>
  <c r="K136" i="6"/>
  <c r="L136" i="6" s="1"/>
  <c r="K135" i="6"/>
  <c r="L133" i="6" s="1"/>
  <c r="M133" i="6" s="1"/>
  <c r="K134" i="6"/>
  <c r="K133" i="6"/>
  <c r="K132" i="6"/>
  <c r="L132" i="6" s="1"/>
  <c r="K131" i="6"/>
  <c r="K130" i="6"/>
  <c r="K129" i="6"/>
  <c r="L128" i="6"/>
  <c r="K128" i="6"/>
  <c r="K127" i="6"/>
  <c r="K126" i="6"/>
  <c r="M125" i="6"/>
  <c r="K125" i="6"/>
  <c r="L125" i="6" s="1"/>
  <c r="L124" i="6"/>
  <c r="K124" i="6"/>
  <c r="K123" i="6"/>
  <c r="K122" i="6"/>
  <c r="M121" i="6"/>
  <c r="L121" i="6"/>
  <c r="K121" i="6"/>
  <c r="K120" i="6"/>
  <c r="L120" i="6" s="1"/>
  <c r="K119" i="6"/>
  <c r="K118" i="6"/>
  <c r="L117" i="6"/>
  <c r="M117" i="6" s="1"/>
  <c r="K117" i="6"/>
  <c r="K116" i="6"/>
  <c r="L116" i="6" s="1"/>
  <c r="K115" i="6"/>
  <c r="K114" i="6"/>
  <c r="K113" i="6"/>
  <c r="L112" i="6"/>
  <c r="K112" i="6"/>
  <c r="K111" i="6"/>
  <c r="K110" i="6"/>
  <c r="K109" i="6"/>
  <c r="K108" i="6"/>
  <c r="L108" i="6" s="1"/>
  <c r="K107" i="6"/>
  <c r="K106" i="6"/>
  <c r="L105" i="6"/>
  <c r="M105" i="6" s="1"/>
  <c r="K105" i="6"/>
  <c r="K104" i="6"/>
  <c r="L104" i="6" s="1"/>
  <c r="K103" i="6"/>
  <c r="L101" i="6" s="1"/>
  <c r="M101" i="6" s="1"/>
  <c r="K102" i="6"/>
  <c r="K101" i="6"/>
  <c r="K100" i="6"/>
  <c r="L100" i="6" s="1"/>
  <c r="K99" i="6"/>
  <c r="K98" i="6"/>
  <c r="K97" i="6"/>
  <c r="L96" i="6"/>
  <c r="K96" i="6"/>
  <c r="K94" i="6"/>
  <c r="L93" i="6"/>
  <c r="K93" i="6"/>
  <c r="K92" i="6"/>
  <c r="L92" i="6" s="1"/>
  <c r="K90" i="6"/>
  <c r="K89" i="6"/>
  <c r="L89" i="6" s="1"/>
  <c r="M89" i="6" s="1"/>
  <c r="L88" i="6"/>
  <c r="K88" i="6"/>
  <c r="K87" i="6"/>
  <c r="K86" i="6"/>
  <c r="K85" i="6"/>
  <c r="K84" i="6"/>
  <c r="L84" i="6" s="1"/>
  <c r="K83" i="6"/>
  <c r="K82" i="6"/>
  <c r="L81" i="6"/>
  <c r="K81" i="6"/>
  <c r="K80" i="6"/>
  <c r="L80" i="6" s="1"/>
  <c r="K79" i="6"/>
  <c r="K78" i="6"/>
  <c r="L77" i="6"/>
  <c r="M77" i="6" s="1"/>
  <c r="K77" i="6"/>
  <c r="K76" i="6"/>
  <c r="L76" i="6" s="1"/>
  <c r="K74" i="6"/>
  <c r="K73" i="6"/>
  <c r="K72" i="6"/>
  <c r="L72" i="6" s="1"/>
  <c r="K71" i="6"/>
  <c r="K70" i="6"/>
  <c r="L69" i="6"/>
  <c r="K69" i="6"/>
  <c r="K68" i="6"/>
  <c r="L68" i="6" s="1"/>
  <c r="K67" i="6"/>
  <c r="K66" i="6"/>
  <c r="L65" i="6"/>
  <c r="M65" i="6" s="1"/>
  <c r="K65" i="6"/>
  <c r="K64" i="6"/>
  <c r="L64" i="6" s="1"/>
  <c r="K63" i="6"/>
  <c r="K62" i="6"/>
  <c r="K61" i="6"/>
  <c r="L60" i="6"/>
  <c r="K60" i="6"/>
  <c r="K59" i="6"/>
  <c r="K58" i="6"/>
  <c r="K57" i="6"/>
  <c r="L57" i="6" s="1"/>
  <c r="M57" i="6" s="1"/>
  <c r="L56" i="6"/>
  <c r="K56" i="6"/>
  <c r="K55" i="6"/>
  <c r="K54" i="6"/>
  <c r="M53" i="6"/>
  <c r="L53" i="6"/>
  <c r="K53" i="6"/>
  <c r="K52" i="6"/>
  <c r="L52" i="6" s="1"/>
  <c r="K51" i="6"/>
  <c r="K50" i="6"/>
  <c r="K49" i="6"/>
  <c r="L49" i="6" s="1"/>
  <c r="L48" i="6"/>
  <c r="K48" i="6"/>
  <c r="K47" i="6"/>
  <c r="K46" i="6"/>
  <c r="K45" i="6"/>
  <c r="L45" i="6" s="1"/>
  <c r="M45" i="6" s="1"/>
  <c r="L44" i="6"/>
  <c r="K44" i="6"/>
  <c r="K43" i="6"/>
  <c r="K42" i="6"/>
  <c r="K41" i="6"/>
  <c r="K36" i="6"/>
  <c r="L36" i="6" s="1"/>
  <c r="K35" i="6"/>
  <c r="K34" i="6"/>
  <c r="L33" i="6"/>
  <c r="M33" i="6" s="1"/>
  <c r="K33" i="6"/>
  <c r="K32" i="6"/>
  <c r="L32" i="6" s="1"/>
  <c r="K31" i="6"/>
  <c r="L29" i="6" s="1"/>
  <c r="M29" i="6" s="1"/>
  <c r="K30" i="6"/>
  <c r="K29" i="6"/>
  <c r="L28" i="6"/>
  <c r="K28" i="6"/>
  <c r="K27" i="6"/>
  <c r="K26" i="6"/>
  <c r="K25" i="6"/>
  <c r="L25" i="6" s="1"/>
  <c r="M25" i="6" s="1"/>
  <c r="L24" i="6"/>
  <c r="K24" i="6"/>
  <c r="K23" i="6"/>
  <c r="K22" i="6"/>
  <c r="L21" i="6" s="1"/>
  <c r="M21" i="6" s="1"/>
  <c r="K21" i="6"/>
  <c r="K20" i="6"/>
  <c r="L20" i="6" s="1"/>
  <c r="K19" i="6"/>
  <c r="K18" i="6"/>
  <c r="L17" i="6"/>
  <c r="K17" i="6"/>
  <c r="K16" i="6"/>
  <c r="L16" i="6" s="1"/>
  <c r="K14" i="6"/>
  <c r="K13" i="6"/>
  <c r="L13" i="6" s="1"/>
  <c r="M13" i="6" s="1"/>
  <c r="L12" i="6"/>
  <c r="K12" i="6"/>
  <c r="K10" i="6"/>
  <c r="L9" i="6"/>
  <c r="M9" i="6" s="1"/>
  <c r="K9" i="6"/>
  <c r="K8" i="6"/>
  <c r="L8" i="6" s="1"/>
  <c r="K7" i="6"/>
  <c r="L5" i="6" s="1"/>
  <c r="M5" i="6" s="1"/>
  <c r="K6" i="6"/>
  <c r="K5" i="6"/>
  <c r="J273" i="5"/>
  <c r="I273" i="5"/>
  <c r="K272" i="5"/>
  <c r="J272" i="5"/>
  <c r="I272" i="5"/>
  <c r="K271" i="5"/>
  <c r="J271" i="5"/>
  <c r="I271" i="5"/>
  <c r="K270" i="5"/>
  <c r="J270" i="5"/>
  <c r="I270" i="5"/>
  <c r="K267" i="5"/>
  <c r="J267" i="5"/>
  <c r="I267" i="5"/>
  <c r="K266" i="5"/>
  <c r="J266" i="5"/>
  <c r="I266" i="5"/>
  <c r="K264" i="5"/>
  <c r="L264" i="5" s="1"/>
  <c r="K263" i="5"/>
  <c r="K262" i="5"/>
  <c r="K261" i="5"/>
  <c r="L261" i="5" s="1"/>
  <c r="M261" i="5" s="1"/>
  <c r="L260" i="5"/>
  <c r="K260" i="5"/>
  <c r="K259" i="5"/>
  <c r="K258" i="5"/>
  <c r="K257" i="5"/>
  <c r="L256" i="5"/>
  <c r="K256" i="5"/>
  <c r="K255" i="5"/>
  <c r="K254" i="5"/>
  <c r="L253" i="5" s="1"/>
  <c r="M253" i="5" s="1"/>
  <c r="K253" i="5"/>
  <c r="L252" i="5"/>
  <c r="K252" i="5"/>
  <c r="K251" i="5"/>
  <c r="K250" i="5"/>
  <c r="M249" i="5"/>
  <c r="L249" i="5"/>
  <c r="K249" i="5"/>
  <c r="K248" i="5"/>
  <c r="L248" i="5" s="1"/>
  <c r="K247" i="5"/>
  <c r="K246" i="5"/>
  <c r="K245" i="5"/>
  <c r="L245" i="5" s="1"/>
  <c r="M245" i="5" s="1"/>
  <c r="L244" i="5"/>
  <c r="K244" i="5"/>
  <c r="K243" i="5"/>
  <c r="K242" i="5"/>
  <c r="K241" i="5"/>
  <c r="L240" i="5"/>
  <c r="K240" i="5"/>
  <c r="K239" i="5"/>
  <c r="K238" i="5"/>
  <c r="L237" i="5" s="1"/>
  <c r="M237" i="5" s="1"/>
  <c r="K237" i="5"/>
  <c r="K236" i="5"/>
  <c r="L236" i="5" s="1"/>
  <c r="K235" i="5"/>
  <c r="K234" i="5"/>
  <c r="L233" i="5"/>
  <c r="M233" i="5" s="1"/>
  <c r="K233" i="5"/>
  <c r="K232" i="5"/>
  <c r="L232" i="5" s="1"/>
  <c r="K231" i="5"/>
  <c r="L229" i="5" s="1"/>
  <c r="M229" i="5" s="1"/>
  <c r="K230" i="5"/>
  <c r="K229" i="5"/>
  <c r="L228" i="5"/>
  <c r="K228" i="5"/>
  <c r="K227" i="5"/>
  <c r="K226" i="5"/>
  <c r="K225" i="5"/>
  <c r="L225" i="5" s="1"/>
  <c r="M225" i="5" s="1"/>
  <c r="L224" i="5"/>
  <c r="K224" i="5"/>
  <c r="K223" i="5"/>
  <c r="K222" i="5"/>
  <c r="L221" i="5" s="1"/>
  <c r="M221" i="5"/>
  <c r="K221" i="5"/>
  <c r="K220" i="5"/>
  <c r="L220" i="5" s="1"/>
  <c r="K219" i="5"/>
  <c r="K218" i="5"/>
  <c r="L217" i="5"/>
  <c r="M217" i="5" s="1"/>
  <c r="K217" i="5"/>
  <c r="K216" i="5"/>
  <c r="L216" i="5" s="1"/>
  <c r="K215" i="5"/>
  <c r="K214" i="5"/>
  <c r="L213" i="5"/>
  <c r="M213" i="5" s="1"/>
  <c r="K213" i="5"/>
  <c r="L212" i="5"/>
  <c r="K212" i="5"/>
  <c r="K211" i="5"/>
  <c r="K210" i="5"/>
  <c r="K209" i="5"/>
  <c r="L208" i="5"/>
  <c r="K208" i="5"/>
  <c r="K207" i="5"/>
  <c r="K206" i="5"/>
  <c r="L205" i="5" s="1"/>
  <c r="M205" i="5"/>
  <c r="K205" i="5"/>
  <c r="L204" i="5"/>
  <c r="K204" i="5"/>
  <c r="K203" i="5"/>
  <c r="K202" i="5"/>
  <c r="M201" i="5"/>
  <c r="L201" i="5"/>
  <c r="K201" i="5"/>
  <c r="K200" i="5"/>
  <c r="L200" i="5" s="1"/>
  <c r="K199" i="5"/>
  <c r="K198" i="5"/>
  <c r="L197" i="5"/>
  <c r="M197" i="5" s="1"/>
  <c r="K197" i="5"/>
  <c r="L196" i="5"/>
  <c r="K196" i="5"/>
  <c r="K195" i="5"/>
  <c r="K194" i="5"/>
  <c r="K193" i="5"/>
  <c r="L192" i="5"/>
  <c r="K192" i="5"/>
  <c r="K191" i="5"/>
  <c r="K190" i="5"/>
  <c r="K189" i="5"/>
  <c r="L189" i="5" s="1"/>
  <c r="M189" i="5" s="1"/>
  <c r="L188" i="5"/>
  <c r="M185" i="5" s="1"/>
  <c r="K188" i="5"/>
  <c r="K187" i="5"/>
  <c r="K186" i="5"/>
  <c r="L185" i="5"/>
  <c r="K185" i="5"/>
  <c r="K184" i="5"/>
  <c r="L184" i="5" s="1"/>
  <c r="K183" i="5"/>
  <c r="K182" i="5"/>
  <c r="Q181" i="5"/>
  <c r="P181" i="5"/>
  <c r="K181" i="5"/>
  <c r="K180" i="5"/>
  <c r="L180" i="5" s="1"/>
  <c r="K179" i="5"/>
  <c r="K178" i="5"/>
  <c r="L177" i="5"/>
  <c r="M177" i="5" s="1"/>
  <c r="K177" i="5"/>
  <c r="K176" i="5"/>
  <c r="L176" i="5" s="1"/>
  <c r="K175" i="5"/>
  <c r="K174" i="5"/>
  <c r="L173" i="5"/>
  <c r="M173" i="5" s="1"/>
  <c r="K173" i="5"/>
  <c r="K172" i="5"/>
  <c r="L172" i="5" s="1"/>
  <c r="K171" i="5"/>
  <c r="K170" i="5"/>
  <c r="K169" i="5"/>
  <c r="L169" i="5" s="1"/>
  <c r="M169" i="5" s="1"/>
  <c r="L168" i="5"/>
  <c r="K168" i="5"/>
  <c r="K167" i="5"/>
  <c r="K166" i="5"/>
  <c r="K165" i="5"/>
  <c r="L164" i="5"/>
  <c r="K164" i="5"/>
  <c r="K163" i="5"/>
  <c r="K162" i="5"/>
  <c r="L161" i="5" s="1"/>
  <c r="M161" i="5" s="1"/>
  <c r="K161" i="5"/>
  <c r="L160" i="5"/>
  <c r="K160" i="5"/>
  <c r="K159" i="5"/>
  <c r="K158" i="5"/>
  <c r="M157" i="5"/>
  <c r="L157" i="5"/>
  <c r="K157" i="5"/>
  <c r="K156" i="5"/>
  <c r="L156" i="5" s="1"/>
  <c r="K155" i="5"/>
  <c r="K154" i="5"/>
  <c r="K153" i="5"/>
  <c r="L153" i="5" s="1"/>
  <c r="M153" i="5" s="1"/>
  <c r="L152" i="5"/>
  <c r="K152" i="5"/>
  <c r="K151" i="5"/>
  <c r="K150" i="5"/>
  <c r="K149" i="5"/>
  <c r="L149" i="5" s="1"/>
  <c r="M149" i="5" s="1"/>
  <c r="L148" i="5"/>
  <c r="K148" i="5"/>
  <c r="K147" i="5"/>
  <c r="K146" i="5"/>
  <c r="L145" i="5" s="1"/>
  <c r="M145" i="5" s="1"/>
  <c r="K145" i="5"/>
  <c r="K144" i="5"/>
  <c r="L144" i="5" s="1"/>
  <c r="K143" i="5"/>
  <c r="K142" i="5"/>
  <c r="L141" i="5"/>
  <c r="M141" i="5" s="1"/>
  <c r="K141" i="5"/>
  <c r="K140" i="5"/>
  <c r="L140" i="5" s="1"/>
  <c r="K139" i="5"/>
  <c r="L137" i="5" s="1"/>
  <c r="M137" i="5" s="1"/>
  <c r="K138" i="5"/>
  <c r="K137" i="5"/>
  <c r="L136" i="5"/>
  <c r="K136" i="5"/>
  <c r="K135" i="5"/>
  <c r="K134" i="5"/>
  <c r="K133" i="5"/>
  <c r="L133" i="5" s="1"/>
  <c r="M133" i="5" s="1"/>
  <c r="L132" i="5"/>
  <c r="K132" i="5"/>
  <c r="K131" i="5"/>
  <c r="K130" i="5"/>
  <c r="L129" i="5" s="1"/>
  <c r="M129" i="5"/>
  <c r="K129" i="5"/>
  <c r="K128" i="5"/>
  <c r="L128" i="5" s="1"/>
  <c r="K127" i="5"/>
  <c r="K126" i="5"/>
  <c r="L125" i="5"/>
  <c r="M125" i="5" s="1"/>
  <c r="K125" i="5"/>
  <c r="K124" i="5"/>
  <c r="L124" i="5" s="1"/>
  <c r="K123" i="5"/>
  <c r="K122" i="5"/>
  <c r="L121" i="5"/>
  <c r="M121" i="5" s="1"/>
  <c r="K121" i="5"/>
  <c r="L120" i="5"/>
  <c r="K120" i="5"/>
  <c r="K119" i="5"/>
  <c r="K118" i="5"/>
  <c r="K117" i="5"/>
  <c r="L116" i="5"/>
  <c r="K116" i="5"/>
  <c r="K115" i="5"/>
  <c r="K114" i="5"/>
  <c r="L113" i="5" s="1"/>
  <c r="M113" i="5"/>
  <c r="K113" i="5"/>
  <c r="L112" i="5"/>
  <c r="K112" i="5"/>
  <c r="K111" i="5"/>
  <c r="K110" i="5"/>
  <c r="M109" i="5"/>
  <c r="L109" i="5"/>
  <c r="K109" i="5"/>
  <c r="K108" i="5"/>
  <c r="L108" i="5" s="1"/>
  <c r="K107" i="5"/>
  <c r="K106" i="5"/>
  <c r="K105" i="5"/>
  <c r="L105" i="5" s="1"/>
  <c r="M105" i="5" s="1"/>
  <c r="L104" i="5"/>
  <c r="K104" i="5"/>
  <c r="K103" i="5"/>
  <c r="K102" i="5"/>
  <c r="K101" i="5"/>
  <c r="L100" i="5"/>
  <c r="K100" i="5"/>
  <c r="K99" i="5"/>
  <c r="K98" i="5"/>
  <c r="L97" i="5" s="1"/>
  <c r="M97" i="5" s="1"/>
  <c r="K97" i="5"/>
  <c r="L96" i="5"/>
  <c r="K96" i="5"/>
  <c r="K94" i="5"/>
  <c r="K93" i="5"/>
  <c r="L93" i="5" s="1"/>
  <c r="M93" i="5" s="1"/>
  <c r="L92" i="5"/>
  <c r="K92" i="5"/>
  <c r="K90" i="5"/>
  <c r="L89" i="5" s="1"/>
  <c r="M89" i="5"/>
  <c r="K89" i="5"/>
  <c r="K88" i="5"/>
  <c r="L88" i="5" s="1"/>
  <c r="K87" i="5"/>
  <c r="K86" i="5"/>
  <c r="L85" i="5"/>
  <c r="K85" i="5"/>
  <c r="K84" i="5"/>
  <c r="L84" i="5" s="1"/>
  <c r="K82" i="5"/>
  <c r="K81" i="5"/>
  <c r="L81" i="5" s="1"/>
  <c r="M81" i="5" s="1"/>
  <c r="L80" i="5"/>
  <c r="K80" i="5"/>
  <c r="K78" i="5"/>
  <c r="L77" i="5"/>
  <c r="M77" i="5" s="1"/>
  <c r="K77" i="5"/>
  <c r="K76" i="5"/>
  <c r="L76" i="5" s="1"/>
  <c r="K74" i="5"/>
  <c r="K73" i="5"/>
  <c r="L73" i="5" s="1"/>
  <c r="M73" i="5" s="1"/>
  <c r="L72" i="5"/>
  <c r="K72" i="5"/>
  <c r="K71" i="5"/>
  <c r="K70" i="5"/>
  <c r="L69" i="5" s="1"/>
  <c r="M69" i="5" s="1"/>
  <c r="K69" i="5"/>
  <c r="K68" i="5"/>
  <c r="L68" i="5" s="1"/>
  <c r="K67" i="5"/>
  <c r="K66" i="5"/>
  <c r="L65" i="5"/>
  <c r="M65" i="5" s="1"/>
  <c r="K65" i="5"/>
  <c r="K64" i="5"/>
  <c r="L64" i="5" s="1"/>
  <c r="K63" i="5"/>
  <c r="L61" i="5" s="1"/>
  <c r="M61" i="5" s="1"/>
  <c r="K62" i="5"/>
  <c r="K61" i="5"/>
  <c r="L60" i="5"/>
  <c r="K60" i="5"/>
  <c r="K59" i="5"/>
  <c r="K58" i="5"/>
  <c r="K57" i="5"/>
  <c r="L57" i="5" s="1"/>
  <c r="M57" i="5" s="1"/>
  <c r="L56" i="5"/>
  <c r="M53" i="5" s="1"/>
  <c r="K56" i="5"/>
  <c r="K55" i="5"/>
  <c r="K54" i="5"/>
  <c r="L53" i="5" s="1"/>
  <c r="K53" i="5"/>
  <c r="K52" i="5"/>
  <c r="L52" i="5" s="1"/>
  <c r="K51" i="5"/>
  <c r="K50" i="5"/>
  <c r="L49" i="5"/>
  <c r="K49" i="5"/>
  <c r="K48" i="5"/>
  <c r="L48" i="5" s="1"/>
  <c r="K47" i="5"/>
  <c r="K46" i="5"/>
  <c r="L45" i="5"/>
  <c r="M45" i="5" s="1"/>
  <c r="K45" i="5"/>
  <c r="L44" i="5"/>
  <c r="K44" i="5"/>
  <c r="K43" i="5"/>
  <c r="K42" i="5"/>
  <c r="K41" i="5"/>
  <c r="L36" i="5"/>
  <c r="M33" i="5" s="1"/>
  <c r="K36" i="5"/>
  <c r="K35" i="5"/>
  <c r="K34" i="5"/>
  <c r="L33" i="5" s="1"/>
  <c r="K33" i="5"/>
  <c r="L32" i="5"/>
  <c r="K32" i="5"/>
  <c r="K31" i="5"/>
  <c r="K30" i="5"/>
  <c r="M29" i="5"/>
  <c r="L29" i="5"/>
  <c r="K29" i="5"/>
  <c r="K28" i="5"/>
  <c r="L28" i="5" s="1"/>
  <c r="K27" i="5"/>
  <c r="K26" i="5"/>
  <c r="K25" i="5"/>
  <c r="L25" i="5" s="1"/>
  <c r="M25" i="5" s="1"/>
  <c r="L24" i="5"/>
  <c r="K24" i="5"/>
  <c r="K23" i="5"/>
  <c r="K22" i="5"/>
  <c r="K21" i="5"/>
  <c r="L20" i="5"/>
  <c r="K20" i="5"/>
  <c r="K18" i="5"/>
  <c r="M17" i="5"/>
  <c r="L17" i="5"/>
  <c r="K17" i="5"/>
  <c r="K16" i="5"/>
  <c r="L16" i="5" s="1"/>
  <c r="K14" i="5"/>
  <c r="K13" i="5"/>
  <c r="L12" i="5"/>
  <c r="K12" i="5"/>
  <c r="K11" i="5"/>
  <c r="K10" i="5"/>
  <c r="L9" i="5" s="1"/>
  <c r="M9" i="5"/>
  <c r="K9" i="5"/>
  <c r="L8" i="5"/>
  <c r="K8" i="5"/>
  <c r="K7" i="5"/>
  <c r="K6" i="5"/>
  <c r="M5" i="5"/>
  <c r="L5" i="5"/>
  <c r="K5" i="5"/>
  <c r="I273" i="4"/>
  <c r="K272" i="4"/>
  <c r="J272" i="4"/>
  <c r="I272" i="4"/>
  <c r="K271" i="4"/>
  <c r="J271" i="4"/>
  <c r="I271" i="4"/>
  <c r="K270" i="4"/>
  <c r="J270" i="4"/>
  <c r="I270" i="4"/>
  <c r="J267" i="4"/>
  <c r="I267" i="4"/>
  <c r="K267" i="4" s="1"/>
  <c r="K266" i="4"/>
  <c r="J266" i="4"/>
  <c r="I266" i="4"/>
  <c r="K264" i="4"/>
  <c r="L264" i="4" s="1"/>
  <c r="K263" i="4"/>
  <c r="K262" i="4"/>
  <c r="L261" i="4"/>
  <c r="M261" i="4" s="1"/>
  <c r="K261" i="4"/>
  <c r="K260" i="4"/>
  <c r="L260" i="4" s="1"/>
  <c r="K259" i="4"/>
  <c r="L257" i="4" s="1"/>
  <c r="M257" i="4" s="1"/>
  <c r="K258" i="4"/>
  <c r="K257" i="4"/>
  <c r="L256" i="4"/>
  <c r="K256" i="4"/>
  <c r="K255" i="4"/>
  <c r="K254" i="4"/>
  <c r="K253" i="4"/>
  <c r="L253" i="4" s="1"/>
  <c r="M253" i="4" s="1"/>
  <c r="L252" i="4"/>
  <c r="K252" i="4"/>
  <c r="K251" i="4"/>
  <c r="K250" i="4"/>
  <c r="L249" i="4" s="1"/>
  <c r="M249" i="4"/>
  <c r="K249" i="4"/>
  <c r="K248" i="4"/>
  <c r="L248" i="4" s="1"/>
  <c r="K247" i="4"/>
  <c r="K246" i="4"/>
  <c r="L245" i="4"/>
  <c r="M245" i="4" s="1"/>
  <c r="K245" i="4"/>
  <c r="K244" i="4"/>
  <c r="L244" i="4" s="1"/>
  <c r="K243" i="4"/>
  <c r="K242" i="4"/>
  <c r="L241" i="4"/>
  <c r="M241" i="4" s="1"/>
  <c r="K241" i="4"/>
  <c r="L240" i="4"/>
  <c r="K240" i="4"/>
  <c r="K239" i="4"/>
  <c r="K238" i="4"/>
  <c r="K237" i="4"/>
  <c r="L236" i="4"/>
  <c r="M233" i="4" s="1"/>
  <c r="K236" i="4"/>
  <c r="K235" i="4"/>
  <c r="K234" i="4"/>
  <c r="L233" i="4" s="1"/>
  <c r="K233" i="4"/>
  <c r="L232" i="4"/>
  <c r="K232" i="4"/>
  <c r="K231" i="4"/>
  <c r="K230" i="4"/>
  <c r="M229" i="4"/>
  <c r="L229" i="4"/>
  <c r="K229" i="4"/>
  <c r="K228" i="4"/>
  <c r="L228" i="4" s="1"/>
  <c r="K227" i="4"/>
  <c r="K226" i="4"/>
  <c r="K225" i="4"/>
  <c r="L225" i="4" s="1"/>
  <c r="M225" i="4" s="1"/>
  <c r="L224" i="4"/>
  <c r="K224" i="4"/>
  <c r="K223" i="4"/>
  <c r="K222" i="4"/>
  <c r="K221" i="4"/>
  <c r="L220" i="4"/>
  <c r="K220" i="4"/>
  <c r="K219" i="4"/>
  <c r="K218" i="4"/>
  <c r="L217" i="4" s="1"/>
  <c r="M217" i="4" s="1"/>
  <c r="K217" i="4"/>
  <c r="L216" i="4"/>
  <c r="K216" i="4"/>
  <c r="K215" i="4"/>
  <c r="K214" i="4"/>
  <c r="M213" i="4"/>
  <c r="L213" i="4"/>
  <c r="K213" i="4"/>
  <c r="K212" i="4"/>
  <c r="L212" i="4" s="1"/>
  <c r="K211" i="4"/>
  <c r="K210" i="4"/>
  <c r="K209" i="4"/>
  <c r="L209" i="4" s="1"/>
  <c r="M209" i="4" s="1"/>
  <c r="L208" i="4"/>
  <c r="K208" i="4"/>
  <c r="K207" i="4"/>
  <c r="K206" i="4"/>
  <c r="K205" i="4"/>
  <c r="L205" i="4" s="1"/>
  <c r="M205" i="4" s="1"/>
  <c r="L204" i="4"/>
  <c r="K204" i="4"/>
  <c r="K203" i="4"/>
  <c r="K202" i="4"/>
  <c r="L201" i="4" s="1"/>
  <c r="M201" i="4" s="1"/>
  <c r="K201" i="4"/>
  <c r="K200" i="4"/>
  <c r="L200" i="4" s="1"/>
  <c r="K199" i="4"/>
  <c r="K198" i="4"/>
  <c r="L197" i="4"/>
  <c r="K197" i="4"/>
  <c r="K196" i="4"/>
  <c r="L196" i="4" s="1"/>
  <c r="K195" i="4"/>
  <c r="L193" i="4" s="1"/>
  <c r="M193" i="4" s="1"/>
  <c r="K194" i="4"/>
  <c r="K193" i="4"/>
  <c r="L192" i="4"/>
  <c r="K192" i="4"/>
  <c r="K191" i="4"/>
  <c r="K190" i="4"/>
  <c r="K189" i="4"/>
  <c r="L189" i="4" s="1"/>
  <c r="M189" i="4" s="1"/>
  <c r="L188" i="4"/>
  <c r="M185" i="4" s="1"/>
  <c r="K188" i="4"/>
  <c r="K187" i="4"/>
  <c r="K186" i="4"/>
  <c r="L185" i="4" s="1"/>
  <c r="K185" i="4"/>
  <c r="K184" i="4"/>
  <c r="L184" i="4" s="1"/>
  <c r="K183" i="4"/>
  <c r="K182" i="4"/>
  <c r="Q181" i="4"/>
  <c r="P181" i="4"/>
  <c r="K181" i="4"/>
  <c r="L181" i="4" s="1"/>
  <c r="L180" i="4"/>
  <c r="K180" i="4"/>
  <c r="K179" i="4"/>
  <c r="K178" i="4"/>
  <c r="L177" i="4" s="1"/>
  <c r="M177" i="4" s="1"/>
  <c r="K177" i="4"/>
  <c r="K176" i="4"/>
  <c r="L176" i="4" s="1"/>
  <c r="K175" i="4"/>
  <c r="K174" i="4"/>
  <c r="L173" i="4"/>
  <c r="M173" i="4" s="1"/>
  <c r="K173" i="4"/>
  <c r="K172" i="4"/>
  <c r="L172" i="4" s="1"/>
  <c r="K171" i="4"/>
  <c r="L169" i="4" s="1"/>
  <c r="M169" i="4" s="1"/>
  <c r="K170" i="4"/>
  <c r="K169" i="4"/>
  <c r="L168" i="4"/>
  <c r="K168" i="4"/>
  <c r="K167" i="4"/>
  <c r="K166" i="4"/>
  <c r="K165" i="4"/>
  <c r="L165" i="4" s="1"/>
  <c r="M165" i="4" s="1"/>
  <c r="L164" i="4"/>
  <c r="J164" i="4"/>
  <c r="J273" i="4" s="1"/>
  <c r="I164" i="4"/>
  <c r="K164" i="4" s="1"/>
  <c r="K163" i="4"/>
  <c r="L161" i="4" s="1"/>
  <c r="M161" i="4" s="1"/>
  <c r="K162" i="4"/>
  <c r="K161" i="4"/>
  <c r="L160" i="4"/>
  <c r="K160" i="4"/>
  <c r="K159" i="4"/>
  <c r="K158" i="4"/>
  <c r="K157" i="4"/>
  <c r="L157" i="4" s="1"/>
  <c r="M157" i="4" s="1"/>
  <c r="L156" i="4"/>
  <c r="K156" i="4"/>
  <c r="K155" i="4"/>
  <c r="K154" i="4"/>
  <c r="L153" i="4" s="1"/>
  <c r="M153" i="4"/>
  <c r="K153" i="4"/>
  <c r="K152" i="4"/>
  <c r="L152" i="4" s="1"/>
  <c r="K151" i="4"/>
  <c r="K150" i="4"/>
  <c r="L149" i="4"/>
  <c r="K149" i="4"/>
  <c r="K148" i="4"/>
  <c r="L148" i="4" s="1"/>
  <c r="K147" i="4"/>
  <c r="K146" i="4"/>
  <c r="L145" i="4"/>
  <c r="M145" i="4" s="1"/>
  <c r="K145" i="4"/>
  <c r="L144" i="4"/>
  <c r="K144" i="4"/>
  <c r="K143" i="4"/>
  <c r="K142" i="4"/>
  <c r="K141" i="4"/>
  <c r="L140" i="4"/>
  <c r="K140" i="4"/>
  <c r="K139" i="4"/>
  <c r="K138" i="4"/>
  <c r="L137" i="4" s="1"/>
  <c r="M137" i="4"/>
  <c r="K137" i="4"/>
  <c r="L136" i="4"/>
  <c r="K136" i="4"/>
  <c r="K135" i="4"/>
  <c r="K134" i="4"/>
  <c r="M133" i="4"/>
  <c r="L133" i="4"/>
  <c r="K133" i="4"/>
  <c r="K132" i="4"/>
  <c r="L132" i="4" s="1"/>
  <c r="K131" i="4"/>
  <c r="K130" i="4"/>
  <c r="K129" i="4"/>
  <c r="L129" i="4" s="1"/>
  <c r="M129" i="4" s="1"/>
  <c r="L128" i="4"/>
  <c r="K128" i="4"/>
  <c r="K127" i="4"/>
  <c r="K126" i="4"/>
  <c r="K125" i="4"/>
  <c r="L124" i="4"/>
  <c r="K124" i="4"/>
  <c r="K123" i="4"/>
  <c r="K122" i="4"/>
  <c r="L121" i="4" s="1"/>
  <c r="M121" i="4" s="1"/>
  <c r="K121" i="4"/>
  <c r="L120" i="4"/>
  <c r="K120" i="4"/>
  <c r="K119" i="4"/>
  <c r="K118" i="4"/>
  <c r="M117" i="4"/>
  <c r="L117" i="4"/>
  <c r="K117" i="4"/>
  <c r="K116" i="4"/>
  <c r="L116" i="4" s="1"/>
  <c r="K115" i="4"/>
  <c r="K114" i="4"/>
  <c r="K113" i="4"/>
  <c r="L113" i="4" s="1"/>
  <c r="M113" i="4" s="1"/>
  <c r="L112" i="4"/>
  <c r="K112" i="4"/>
  <c r="K111" i="4"/>
  <c r="K110" i="4"/>
  <c r="K109" i="4"/>
  <c r="L109" i="4" s="1"/>
  <c r="M109" i="4" s="1"/>
  <c r="L108" i="4"/>
  <c r="K108" i="4"/>
  <c r="K107" i="4"/>
  <c r="K106" i="4"/>
  <c r="L105" i="4" s="1"/>
  <c r="M105" i="4" s="1"/>
  <c r="K105" i="4"/>
  <c r="K104" i="4"/>
  <c r="L104" i="4" s="1"/>
  <c r="K103" i="4"/>
  <c r="K102" i="4"/>
  <c r="L101" i="4"/>
  <c r="K101" i="4"/>
  <c r="K100" i="4"/>
  <c r="L100" i="4" s="1"/>
  <c r="K99" i="4"/>
  <c r="L97" i="4" s="1"/>
  <c r="M97" i="4" s="1"/>
  <c r="K98" i="4"/>
  <c r="K97" i="4"/>
  <c r="L96" i="4"/>
  <c r="K96" i="4"/>
  <c r="K95" i="4"/>
  <c r="K94" i="4"/>
  <c r="K93" i="4"/>
  <c r="L93" i="4" s="1"/>
  <c r="M93" i="4" s="1"/>
  <c r="L92" i="4"/>
  <c r="K92" i="4"/>
  <c r="K90" i="4"/>
  <c r="L89" i="4"/>
  <c r="M89" i="4" s="1"/>
  <c r="K89" i="4"/>
  <c r="K88" i="4"/>
  <c r="L88" i="4" s="1"/>
  <c r="K87" i="4"/>
  <c r="L85" i="4" s="1"/>
  <c r="M85" i="4" s="1"/>
  <c r="K86" i="4"/>
  <c r="K85" i="4"/>
  <c r="L84" i="4"/>
  <c r="K84" i="4"/>
  <c r="K83" i="4"/>
  <c r="K82" i="4"/>
  <c r="K81" i="4"/>
  <c r="L81" i="4" s="1"/>
  <c r="M81" i="4" s="1"/>
  <c r="L80" i="4"/>
  <c r="K80" i="4"/>
  <c r="K79" i="4"/>
  <c r="K78" i="4"/>
  <c r="L77" i="4" s="1"/>
  <c r="M77" i="4"/>
  <c r="K77" i="4"/>
  <c r="K76" i="4"/>
  <c r="L76" i="4" s="1"/>
  <c r="K74" i="4"/>
  <c r="L73" i="4"/>
  <c r="K73" i="4"/>
  <c r="L72" i="4"/>
  <c r="K72" i="4"/>
  <c r="K71" i="4"/>
  <c r="K70" i="4"/>
  <c r="K69" i="4"/>
  <c r="L69" i="4" s="1"/>
  <c r="M69" i="4" s="1"/>
  <c r="L68" i="4"/>
  <c r="K68" i="4"/>
  <c r="K67" i="4"/>
  <c r="K66" i="4"/>
  <c r="L65" i="4" s="1"/>
  <c r="M65" i="4"/>
  <c r="K65" i="4"/>
  <c r="K64" i="4"/>
  <c r="L64" i="4" s="1"/>
  <c r="K63" i="4"/>
  <c r="K62" i="4"/>
  <c r="L61" i="4"/>
  <c r="K61" i="4"/>
  <c r="K60" i="4"/>
  <c r="L60" i="4" s="1"/>
  <c r="K59" i="4"/>
  <c r="K58" i="4"/>
  <c r="L57" i="4"/>
  <c r="M57" i="4" s="1"/>
  <c r="K57" i="4"/>
  <c r="L56" i="4"/>
  <c r="K56" i="4"/>
  <c r="K55" i="4"/>
  <c r="K54" i="4"/>
  <c r="K53" i="4"/>
  <c r="L52" i="4"/>
  <c r="K52" i="4"/>
  <c r="K51" i="4"/>
  <c r="K50" i="4"/>
  <c r="L49" i="4" s="1"/>
  <c r="M49" i="4"/>
  <c r="K49" i="4"/>
  <c r="L48" i="4"/>
  <c r="K48" i="4"/>
  <c r="K47" i="4"/>
  <c r="K46" i="4"/>
  <c r="M45" i="4"/>
  <c r="L45" i="4"/>
  <c r="K45" i="4"/>
  <c r="K44" i="4"/>
  <c r="L44" i="4" s="1"/>
  <c r="K43" i="4"/>
  <c r="K42" i="4"/>
  <c r="K41" i="4"/>
  <c r="L41" i="4" s="1"/>
  <c r="M41" i="4" s="1"/>
  <c r="L36" i="4"/>
  <c r="K36" i="4"/>
  <c r="K35" i="4"/>
  <c r="K34" i="4"/>
  <c r="K33" i="4"/>
  <c r="L32" i="4"/>
  <c r="K32" i="4"/>
  <c r="K31" i="4"/>
  <c r="K30" i="4"/>
  <c r="L29" i="4" s="1"/>
  <c r="M29" i="4" s="1"/>
  <c r="K29" i="4"/>
  <c r="L28" i="4"/>
  <c r="K28" i="4"/>
  <c r="K27" i="4"/>
  <c r="K26" i="4"/>
  <c r="M25" i="4"/>
  <c r="L25" i="4"/>
  <c r="K25" i="4"/>
  <c r="K24" i="4"/>
  <c r="L24" i="4" s="1"/>
  <c r="K23" i="4"/>
  <c r="K22" i="4"/>
  <c r="K21" i="4"/>
  <c r="L21" i="4" s="1"/>
  <c r="M21" i="4" s="1"/>
  <c r="L20" i="4"/>
  <c r="K20" i="4"/>
  <c r="K19" i="4"/>
  <c r="K18" i="4"/>
  <c r="K17" i="4"/>
  <c r="L17" i="4" s="1"/>
  <c r="M17" i="4" s="1"/>
  <c r="L16" i="4"/>
  <c r="K16" i="4"/>
  <c r="K14" i="4"/>
  <c r="M13" i="4"/>
  <c r="L13" i="4"/>
  <c r="K13" i="4"/>
  <c r="K12" i="4"/>
  <c r="L12" i="4" s="1"/>
  <c r="K10" i="4"/>
  <c r="K9" i="4"/>
  <c r="L8" i="4"/>
  <c r="K8" i="4"/>
  <c r="K7" i="4"/>
  <c r="K6" i="4"/>
  <c r="L5" i="4" s="1"/>
  <c r="M5" i="4" s="1"/>
  <c r="K5" i="4"/>
  <c r="J273" i="3"/>
  <c r="K272" i="3"/>
  <c r="I272" i="3"/>
  <c r="K271" i="3"/>
  <c r="J271" i="3"/>
  <c r="K270" i="3"/>
  <c r="J270" i="3"/>
  <c r="J267" i="3"/>
  <c r="I267" i="3"/>
  <c r="K267" i="3" s="1"/>
  <c r="J266" i="3"/>
  <c r="I266" i="3"/>
  <c r="K266" i="3" s="1"/>
  <c r="Q181" i="3"/>
  <c r="P181" i="3"/>
  <c r="I180" i="3"/>
  <c r="I273" i="3" s="1"/>
  <c r="K179" i="3"/>
  <c r="K178" i="3"/>
  <c r="L177" i="3"/>
  <c r="K177" i="3"/>
  <c r="K176" i="3"/>
  <c r="L176" i="3" s="1"/>
  <c r="I176" i="3"/>
  <c r="K175" i="3"/>
  <c r="K174" i="3"/>
  <c r="M173" i="3"/>
  <c r="L173" i="3"/>
  <c r="K173" i="3"/>
  <c r="K172" i="3"/>
  <c r="L172" i="3" s="1"/>
  <c r="K171" i="3"/>
  <c r="K170" i="3"/>
  <c r="K169" i="3"/>
  <c r="L169" i="3" s="1"/>
  <c r="M169" i="3" s="1"/>
  <c r="I168" i="3"/>
  <c r="K168" i="3" s="1"/>
  <c r="L168" i="3" s="1"/>
  <c r="K167" i="3"/>
  <c r="K166" i="3"/>
  <c r="L165" i="3"/>
  <c r="M165" i="3" s="1"/>
  <c r="K165" i="3"/>
  <c r="J164" i="3"/>
  <c r="I164" i="3"/>
  <c r="K163" i="3"/>
  <c r="K162" i="3"/>
  <c r="L161" i="3"/>
  <c r="K161" i="3"/>
  <c r="K160" i="3"/>
  <c r="L160" i="3" s="1"/>
  <c r="I160" i="3"/>
  <c r="K159" i="3"/>
  <c r="K158" i="3"/>
  <c r="M157" i="3"/>
  <c r="L157" i="3"/>
  <c r="K157" i="3"/>
  <c r="K156" i="3"/>
  <c r="L156" i="3" s="1"/>
  <c r="M153" i="3" s="1"/>
  <c r="I156" i="3"/>
  <c r="K155" i="3"/>
  <c r="K154" i="3"/>
  <c r="L153" i="3"/>
  <c r="K153" i="3"/>
  <c r="K152" i="3"/>
  <c r="L152" i="3" s="1"/>
  <c r="K151" i="3"/>
  <c r="K150" i="3"/>
  <c r="K149" i="3"/>
  <c r="L149" i="3" s="1"/>
  <c r="M149" i="3" s="1"/>
  <c r="L148" i="3"/>
  <c r="K148" i="3"/>
  <c r="K147" i="3"/>
  <c r="K146" i="3"/>
  <c r="K145" i="3"/>
  <c r="L145" i="3" s="1"/>
  <c r="M145" i="3" s="1"/>
  <c r="L144" i="3"/>
  <c r="K144" i="3"/>
  <c r="K143" i="3"/>
  <c r="K142" i="3"/>
  <c r="L141" i="3" s="1"/>
  <c r="M141" i="3" s="1"/>
  <c r="K141" i="3"/>
  <c r="K140" i="3"/>
  <c r="L140" i="3" s="1"/>
  <c r="K139" i="3"/>
  <c r="K138" i="3"/>
  <c r="L137" i="3"/>
  <c r="K137" i="3"/>
  <c r="K136" i="3"/>
  <c r="L136" i="3" s="1"/>
  <c r="K135" i="3"/>
  <c r="L133" i="3" s="1"/>
  <c r="M133" i="3" s="1"/>
  <c r="K134" i="3"/>
  <c r="K133" i="3"/>
  <c r="L132" i="3"/>
  <c r="K132" i="3"/>
  <c r="K131" i="3"/>
  <c r="K130" i="3"/>
  <c r="K129" i="3"/>
  <c r="L129" i="3" s="1"/>
  <c r="M129" i="3" s="1"/>
  <c r="L128" i="3"/>
  <c r="M125" i="3" s="1"/>
  <c r="K128" i="3"/>
  <c r="K127" i="3"/>
  <c r="K126" i="3"/>
  <c r="L125" i="3" s="1"/>
  <c r="K125" i="3"/>
  <c r="K124" i="3"/>
  <c r="L124" i="3" s="1"/>
  <c r="K123" i="3"/>
  <c r="K122" i="3"/>
  <c r="L121" i="3"/>
  <c r="M121" i="3" s="1"/>
  <c r="K121" i="3"/>
  <c r="K120" i="3"/>
  <c r="L120" i="3" s="1"/>
  <c r="K119" i="3"/>
  <c r="K118" i="3"/>
  <c r="L117" i="3"/>
  <c r="M117" i="3" s="1"/>
  <c r="K117" i="3"/>
  <c r="L116" i="3"/>
  <c r="K116" i="3"/>
  <c r="K115" i="3"/>
  <c r="K114" i="3"/>
  <c r="K113" i="3"/>
  <c r="L112" i="3"/>
  <c r="K112" i="3"/>
  <c r="K111" i="3"/>
  <c r="K110" i="3"/>
  <c r="L109" i="3" s="1"/>
  <c r="M109" i="3"/>
  <c r="K109" i="3"/>
  <c r="L108" i="3"/>
  <c r="K108" i="3"/>
  <c r="K107" i="3"/>
  <c r="K106" i="3"/>
  <c r="M105" i="3"/>
  <c r="L105" i="3"/>
  <c r="K105" i="3"/>
  <c r="K104" i="3"/>
  <c r="L104" i="3" s="1"/>
  <c r="M101" i="3" s="1"/>
  <c r="I104" i="3"/>
  <c r="K103" i="3"/>
  <c r="K102" i="3"/>
  <c r="L101" i="3"/>
  <c r="K101" i="3"/>
  <c r="J100" i="3"/>
  <c r="J272" i="3" s="1"/>
  <c r="I100" i="3"/>
  <c r="K99" i="3"/>
  <c r="K98" i="3"/>
  <c r="L97" i="3" s="1"/>
  <c r="K97" i="3"/>
  <c r="K96" i="3"/>
  <c r="L96" i="3" s="1"/>
  <c r="I96" i="3"/>
  <c r="K94" i="3"/>
  <c r="L93" i="3"/>
  <c r="M93" i="3" s="1"/>
  <c r="K93" i="3"/>
  <c r="K92" i="3"/>
  <c r="L92" i="3" s="1"/>
  <c r="K90" i="3"/>
  <c r="K89" i="3"/>
  <c r="L89" i="3" s="1"/>
  <c r="M89" i="3" s="1"/>
  <c r="L88" i="3"/>
  <c r="K88" i="3"/>
  <c r="K87" i="3"/>
  <c r="K86" i="3"/>
  <c r="L85" i="3" s="1"/>
  <c r="M85" i="3"/>
  <c r="K85" i="3"/>
  <c r="K84" i="3"/>
  <c r="L84" i="3" s="1"/>
  <c r="K83" i="3"/>
  <c r="K82" i="3"/>
  <c r="L81" i="3"/>
  <c r="K81" i="3"/>
  <c r="K80" i="3"/>
  <c r="L80" i="3" s="1"/>
  <c r="I80" i="3"/>
  <c r="K78" i="3"/>
  <c r="L77" i="3"/>
  <c r="M77" i="3" s="1"/>
  <c r="K77" i="3"/>
  <c r="L76" i="3"/>
  <c r="K76" i="3"/>
  <c r="K74" i="3"/>
  <c r="L73" i="3" s="1"/>
  <c r="M73" i="3" s="1"/>
  <c r="K73" i="3"/>
  <c r="K72" i="3"/>
  <c r="L72" i="3" s="1"/>
  <c r="M69" i="3" s="1"/>
  <c r="I72" i="3"/>
  <c r="K71" i="3"/>
  <c r="K70" i="3"/>
  <c r="L69" i="3" s="1"/>
  <c r="K69" i="3"/>
  <c r="K68" i="3"/>
  <c r="L68" i="3" s="1"/>
  <c r="K67" i="3"/>
  <c r="K66" i="3"/>
  <c r="L65" i="3"/>
  <c r="M65" i="3" s="1"/>
  <c r="K65" i="3"/>
  <c r="K64" i="3"/>
  <c r="L64" i="3" s="1"/>
  <c r="I64" i="3"/>
  <c r="K62" i="3"/>
  <c r="L61" i="3"/>
  <c r="M61" i="3" s="1"/>
  <c r="K61" i="3"/>
  <c r="L60" i="3"/>
  <c r="K60" i="3"/>
  <c r="K59" i="3"/>
  <c r="K58" i="3"/>
  <c r="K57" i="3"/>
  <c r="L56" i="3"/>
  <c r="K56" i="3"/>
  <c r="K55" i="3"/>
  <c r="K54" i="3"/>
  <c r="L53" i="3" s="1"/>
  <c r="M53" i="3"/>
  <c r="K53" i="3"/>
  <c r="L52" i="3"/>
  <c r="K52" i="3"/>
  <c r="K51" i="3"/>
  <c r="K50" i="3"/>
  <c r="M49" i="3"/>
  <c r="L49" i="3"/>
  <c r="K49" i="3"/>
  <c r="K48" i="3"/>
  <c r="L48" i="3" s="1"/>
  <c r="K47" i="3"/>
  <c r="K46" i="3"/>
  <c r="K45" i="3"/>
  <c r="L45" i="3" s="1"/>
  <c r="M45" i="3" s="1"/>
  <c r="I44" i="3"/>
  <c r="K43" i="3"/>
  <c r="K42" i="3"/>
  <c r="L41" i="3"/>
  <c r="K41" i="3"/>
  <c r="L36" i="3"/>
  <c r="K36" i="3"/>
  <c r="K35" i="3"/>
  <c r="K34" i="3"/>
  <c r="K33" i="3"/>
  <c r="L32" i="3"/>
  <c r="K32" i="3"/>
  <c r="I32" i="3"/>
  <c r="K31" i="3"/>
  <c r="K30" i="3"/>
  <c r="K29" i="3"/>
  <c r="L29" i="3" s="1"/>
  <c r="M29" i="3" s="1"/>
  <c r="L28" i="3"/>
  <c r="K28" i="3"/>
  <c r="K27" i="3"/>
  <c r="K26" i="3"/>
  <c r="L25" i="3" s="1"/>
  <c r="M25" i="3" s="1"/>
  <c r="K25" i="3"/>
  <c r="K24" i="3"/>
  <c r="L24" i="3" s="1"/>
  <c r="K23" i="3"/>
  <c r="K22" i="3"/>
  <c r="L21" i="3"/>
  <c r="K21" i="3"/>
  <c r="K20" i="3"/>
  <c r="L20" i="3" s="1"/>
  <c r="K18" i="3"/>
  <c r="K17" i="3"/>
  <c r="L17" i="3" s="1"/>
  <c r="M17" i="3" s="1"/>
  <c r="L16" i="3"/>
  <c r="K16" i="3"/>
  <c r="K14" i="3"/>
  <c r="M13" i="3"/>
  <c r="L13" i="3"/>
  <c r="K13" i="3"/>
  <c r="I12" i="3"/>
  <c r="K12" i="3" s="1"/>
  <c r="L12" i="3" s="1"/>
  <c r="K11" i="3"/>
  <c r="K10" i="3"/>
  <c r="L9" i="3"/>
  <c r="M9" i="3" s="1"/>
  <c r="K9" i="3"/>
  <c r="I8" i="3"/>
  <c r="K7" i="3"/>
  <c r="K6" i="3"/>
  <c r="L5" i="3"/>
  <c r="K5" i="3"/>
  <c r="J273" i="2"/>
  <c r="I273" i="2"/>
  <c r="K272" i="2"/>
  <c r="J272" i="2"/>
  <c r="I272" i="2"/>
  <c r="K271" i="2"/>
  <c r="J271" i="2"/>
  <c r="I271" i="2"/>
  <c r="K270" i="2"/>
  <c r="J270" i="2"/>
  <c r="I270" i="2"/>
  <c r="J267" i="2"/>
  <c r="I267" i="2"/>
  <c r="K267" i="2" s="1"/>
  <c r="K266" i="2"/>
  <c r="J266" i="2"/>
  <c r="I266" i="2"/>
  <c r="L264" i="2"/>
  <c r="K264" i="2"/>
  <c r="K263" i="2"/>
  <c r="K262" i="2"/>
  <c r="M261" i="2"/>
  <c r="L261" i="2"/>
  <c r="K261" i="2"/>
  <c r="K260" i="2"/>
  <c r="L260" i="2" s="1"/>
  <c r="K259" i="2"/>
  <c r="K258" i="2"/>
  <c r="K257" i="2"/>
  <c r="L257" i="2" s="1"/>
  <c r="M257" i="2" s="1"/>
  <c r="L256" i="2"/>
  <c r="K256" i="2"/>
  <c r="K255" i="2"/>
  <c r="K254" i="2"/>
  <c r="K253" i="2"/>
  <c r="L252" i="2"/>
  <c r="K252" i="2"/>
  <c r="K251" i="2"/>
  <c r="K250" i="2"/>
  <c r="K249" i="2"/>
  <c r="L249" i="2" s="1"/>
  <c r="M249" i="2" s="1"/>
  <c r="L248" i="2"/>
  <c r="K248" i="2"/>
  <c r="K247" i="2"/>
  <c r="K246" i="2"/>
  <c r="M245" i="2"/>
  <c r="L245" i="2"/>
  <c r="K245" i="2"/>
  <c r="K244" i="2"/>
  <c r="L244" i="2" s="1"/>
  <c r="K243" i="2"/>
  <c r="K242" i="2"/>
  <c r="K241" i="2"/>
  <c r="L241" i="2" s="1"/>
  <c r="M241" i="2" s="1"/>
  <c r="L240" i="2"/>
  <c r="K240" i="2"/>
  <c r="K239" i="2"/>
  <c r="K238" i="2"/>
  <c r="K237" i="2"/>
  <c r="L237" i="2" s="1"/>
  <c r="M237" i="2" s="1"/>
  <c r="L236" i="2"/>
  <c r="K236" i="2"/>
  <c r="K235" i="2"/>
  <c r="K234" i="2"/>
  <c r="K233" i="2"/>
  <c r="K232" i="2"/>
  <c r="L232" i="2" s="1"/>
  <c r="K231" i="2"/>
  <c r="K230" i="2"/>
  <c r="L229" i="2"/>
  <c r="M229" i="2" s="1"/>
  <c r="K229" i="2"/>
  <c r="K228" i="2"/>
  <c r="L228" i="2" s="1"/>
  <c r="K227" i="2"/>
  <c r="L225" i="2" s="1"/>
  <c r="M225" i="2" s="1"/>
  <c r="K226" i="2"/>
  <c r="K225" i="2"/>
  <c r="L224" i="2"/>
  <c r="K224" i="2"/>
  <c r="K223" i="2"/>
  <c r="K222" i="2"/>
  <c r="K221" i="2"/>
  <c r="L221" i="2" s="1"/>
  <c r="M221" i="2" s="1"/>
  <c r="L220" i="2"/>
  <c r="K220" i="2"/>
  <c r="K219" i="2"/>
  <c r="K218" i="2"/>
  <c r="K217" i="2"/>
  <c r="K216" i="2"/>
  <c r="L216" i="2" s="1"/>
  <c r="K215" i="2"/>
  <c r="K214" i="2"/>
  <c r="L213" i="2"/>
  <c r="K213" i="2"/>
  <c r="K212" i="2"/>
  <c r="L212" i="2" s="1"/>
  <c r="K211" i="2"/>
  <c r="K210" i="2"/>
  <c r="L209" i="2"/>
  <c r="M209" i="2" s="1"/>
  <c r="K209" i="2"/>
  <c r="L208" i="2"/>
  <c r="K208" i="2"/>
  <c r="K207" i="2"/>
  <c r="K206" i="2"/>
  <c r="K205" i="2"/>
  <c r="L204" i="2"/>
  <c r="K204" i="2"/>
  <c r="K203" i="2"/>
  <c r="K202" i="2"/>
  <c r="L201" i="2" s="1"/>
  <c r="M201" i="2"/>
  <c r="K201" i="2"/>
  <c r="L200" i="2"/>
  <c r="K200" i="2"/>
  <c r="K199" i="2"/>
  <c r="K198" i="2"/>
  <c r="M197" i="2"/>
  <c r="L197" i="2"/>
  <c r="K197" i="2"/>
  <c r="K196" i="2"/>
  <c r="L196" i="2" s="1"/>
  <c r="K195" i="2"/>
  <c r="K194" i="2"/>
  <c r="K193" i="2"/>
  <c r="L193" i="2" s="1"/>
  <c r="M193" i="2" s="1"/>
  <c r="L192" i="2"/>
  <c r="K192" i="2"/>
  <c r="K191" i="2"/>
  <c r="K190" i="2"/>
  <c r="K189" i="2"/>
  <c r="L188" i="2"/>
  <c r="K188" i="2"/>
  <c r="K187" i="2"/>
  <c r="K186" i="2"/>
  <c r="K185" i="2"/>
  <c r="L185" i="2" s="1"/>
  <c r="M185" i="2" s="1"/>
  <c r="L184" i="2"/>
  <c r="K184" i="2"/>
  <c r="K183" i="2"/>
  <c r="K182" i="2"/>
  <c r="Q181" i="2"/>
  <c r="P181" i="2"/>
  <c r="K181" i="2"/>
  <c r="L181" i="2" s="1"/>
  <c r="L180" i="2"/>
  <c r="K180" i="2"/>
  <c r="K179" i="2"/>
  <c r="K178" i="2"/>
  <c r="K177" i="2"/>
  <c r="L177" i="2" s="1"/>
  <c r="M177" i="2" s="1"/>
  <c r="L176" i="2"/>
  <c r="K176" i="2"/>
  <c r="K175" i="2"/>
  <c r="K174" i="2"/>
  <c r="M173" i="2"/>
  <c r="L173" i="2"/>
  <c r="K173" i="2"/>
  <c r="K172" i="2"/>
  <c r="L172" i="2" s="1"/>
  <c r="K171" i="2"/>
  <c r="K170" i="2"/>
  <c r="K169" i="2"/>
  <c r="L169" i="2" s="1"/>
  <c r="M169" i="2" s="1"/>
  <c r="K168" i="2"/>
  <c r="L168" i="2" s="1"/>
  <c r="K167" i="2"/>
  <c r="K166" i="2"/>
  <c r="K165" i="2"/>
  <c r="L165" i="2" s="1"/>
  <c r="M165" i="2" s="1"/>
  <c r="L164" i="2"/>
  <c r="K164" i="2"/>
  <c r="K163" i="2"/>
  <c r="K162" i="2"/>
  <c r="K161" i="2"/>
  <c r="K160" i="2"/>
  <c r="L160" i="2" s="1"/>
  <c r="K159" i="2"/>
  <c r="K158" i="2"/>
  <c r="L157" i="2"/>
  <c r="M157" i="2" s="1"/>
  <c r="K157" i="2"/>
  <c r="K156" i="2"/>
  <c r="L156" i="2" s="1"/>
  <c r="K155" i="2"/>
  <c r="L153" i="2" s="1"/>
  <c r="M153" i="2" s="1"/>
  <c r="K154" i="2"/>
  <c r="K153" i="2"/>
  <c r="L152" i="2"/>
  <c r="K152" i="2"/>
  <c r="K151" i="2"/>
  <c r="K150" i="2"/>
  <c r="K149" i="2"/>
  <c r="L149" i="2" s="1"/>
  <c r="M149" i="2" s="1"/>
  <c r="L148" i="2"/>
  <c r="K148" i="2"/>
  <c r="K147" i="2"/>
  <c r="K146" i="2"/>
  <c r="K145" i="2"/>
  <c r="K144" i="2"/>
  <c r="L144" i="2" s="1"/>
  <c r="K143" i="2"/>
  <c r="K142" i="2"/>
  <c r="L141" i="2"/>
  <c r="M141" i="2" s="1"/>
  <c r="K141" i="2"/>
  <c r="K140" i="2"/>
  <c r="L140" i="2" s="1"/>
  <c r="K139" i="2"/>
  <c r="K138" i="2"/>
  <c r="L137" i="2"/>
  <c r="M137" i="2" s="1"/>
  <c r="K137" i="2"/>
  <c r="L136" i="2"/>
  <c r="K136" i="2"/>
  <c r="K135" i="2"/>
  <c r="K134" i="2"/>
  <c r="K133" i="2"/>
  <c r="L132" i="2"/>
  <c r="K132" i="2"/>
  <c r="K131" i="2"/>
  <c r="K130" i="2"/>
  <c r="K129" i="2"/>
  <c r="L129" i="2" s="1"/>
  <c r="M129" i="2" s="1"/>
  <c r="L128" i="2"/>
  <c r="K128" i="2"/>
  <c r="K127" i="2"/>
  <c r="K126" i="2"/>
  <c r="M125" i="2"/>
  <c r="L125" i="2"/>
  <c r="K125" i="2"/>
  <c r="K124" i="2"/>
  <c r="L124" i="2" s="1"/>
  <c r="K123" i="2"/>
  <c r="K122" i="2"/>
  <c r="K121" i="2"/>
  <c r="L121" i="2" s="1"/>
  <c r="M121" i="2" s="1"/>
  <c r="L120" i="2"/>
  <c r="K120" i="2"/>
  <c r="K119" i="2"/>
  <c r="K118" i="2"/>
  <c r="K117" i="2"/>
  <c r="L116" i="2"/>
  <c r="K116" i="2"/>
  <c r="K115" i="2"/>
  <c r="K114" i="2"/>
  <c r="L113" i="2" s="1"/>
  <c r="M113" i="2" s="1"/>
  <c r="K113" i="2"/>
  <c r="L112" i="2"/>
  <c r="K112" i="2"/>
  <c r="K111" i="2"/>
  <c r="K110" i="2"/>
  <c r="M109" i="2"/>
  <c r="L109" i="2"/>
  <c r="K109" i="2"/>
  <c r="K108" i="2"/>
  <c r="L108" i="2" s="1"/>
  <c r="K107" i="2"/>
  <c r="K106" i="2"/>
  <c r="K105" i="2"/>
  <c r="L105" i="2" s="1"/>
  <c r="M105" i="2" s="1"/>
  <c r="L104" i="2"/>
  <c r="K104" i="2"/>
  <c r="K102" i="2"/>
  <c r="L101" i="2" s="1"/>
  <c r="M101" i="2"/>
  <c r="K101" i="2"/>
  <c r="L100" i="2"/>
  <c r="K100" i="2"/>
  <c r="K99" i="2"/>
  <c r="K98" i="2"/>
  <c r="M97" i="2"/>
  <c r="L97" i="2"/>
  <c r="K97" i="2"/>
  <c r="K96" i="2"/>
  <c r="L96" i="2" s="1"/>
  <c r="K95" i="2"/>
  <c r="K94" i="2"/>
  <c r="K93" i="2"/>
  <c r="L93" i="2" s="1"/>
  <c r="M93" i="2" s="1"/>
  <c r="L92" i="2"/>
  <c r="K92" i="2"/>
  <c r="K90" i="2"/>
  <c r="L89" i="2" s="1"/>
  <c r="M89" i="2"/>
  <c r="K89" i="2"/>
  <c r="K88" i="2"/>
  <c r="L88" i="2" s="1"/>
  <c r="K87" i="2"/>
  <c r="K86" i="2"/>
  <c r="L85" i="2"/>
  <c r="M85" i="2" s="1"/>
  <c r="K85" i="2"/>
  <c r="K84" i="2"/>
  <c r="L84" i="2" s="1"/>
  <c r="K83" i="2"/>
  <c r="K82" i="2"/>
  <c r="L81" i="2"/>
  <c r="M81" i="2" s="1"/>
  <c r="K81" i="2"/>
  <c r="L80" i="2"/>
  <c r="K80" i="2"/>
  <c r="K79" i="2"/>
  <c r="K78" i="2"/>
  <c r="K77" i="2"/>
  <c r="L76" i="2"/>
  <c r="K76" i="2"/>
  <c r="K74" i="2"/>
  <c r="L73" i="2"/>
  <c r="M73" i="2" s="1"/>
  <c r="K73" i="2"/>
  <c r="K72" i="2"/>
  <c r="L72" i="2" s="1"/>
  <c r="K70" i="2"/>
  <c r="K69" i="2"/>
  <c r="L69" i="2" s="1"/>
  <c r="M69" i="2" s="1"/>
  <c r="L68" i="2"/>
  <c r="K68" i="2"/>
  <c r="K66" i="2"/>
  <c r="L65" i="2"/>
  <c r="M65" i="2" s="1"/>
  <c r="K65" i="2"/>
  <c r="K64" i="2"/>
  <c r="L64" i="2" s="1"/>
  <c r="K62" i="2"/>
  <c r="K61" i="2"/>
  <c r="L61" i="2" s="1"/>
  <c r="M61" i="2" s="1"/>
  <c r="L60" i="2"/>
  <c r="K60" i="2"/>
  <c r="K59" i="2"/>
  <c r="K58" i="2"/>
  <c r="L57" i="2" s="1"/>
  <c r="M57" i="2" s="1"/>
  <c r="K57" i="2"/>
  <c r="K56" i="2"/>
  <c r="L56" i="2" s="1"/>
  <c r="K54" i="2"/>
  <c r="K53" i="2"/>
  <c r="L53" i="2" s="1"/>
  <c r="M53" i="2" s="1"/>
  <c r="L52" i="2"/>
  <c r="K52" i="2"/>
  <c r="K50" i="2"/>
  <c r="L49" i="2" s="1"/>
  <c r="M49" i="2"/>
  <c r="K49" i="2"/>
  <c r="L48" i="2"/>
  <c r="K48" i="2"/>
  <c r="K47" i="2"/>
  <c r="K46" i="2"/>
  <c r="M45" i="2"/>
  <c r="L45" i="2"/>
  <c r="K45" i="2"/>
  <c r="K44" i="2"/>
  <c r="L44" i="2" s="1"/>
  <c r="K43" i="2"/>
  <c r="K42" i="2"/>
  <c r="K41" i="2"/>
  <c r="L41" i="2" s="1"/>
  <c r="M41" i="2" s="1"/>
  <c r="L36" i="2"/>
  <c r="K36" i="2"/>
  <c r="K35" i="2"/>
  <c r="K34" i="2"/>
  <c r="K33" i="2"/>
  <c r="L32" i="2"/>
  <c r="K32" i="2"/>
  <c r="K31" i="2"/>
  <c r="K30" i="2"/>
  <c r="L29" i="2" s="1"/>
  <c r="M29" i="2" s="1"/>
  <c r="K29" i="2"/>
  <c r="L24" i="2"/>
  <c r="K24" i="2"/>
  <c r="K22" i="2"/>
  <c r="K21" i="2"/>
  <c r="L21" i="2" s="1"/>
  <c r="M21" i="2" s="1"/>
  <c r="L20" i="2"/>
  <c r="K20" i="2"/>
  <c r="K18" i="2"/>
  <c r="K17" i="2"/>
  <c r="K16" i="2"/>
  <c r="L16" i="2" s="1"/>
  <c r="K14" i="2"/>
  <c r="L13" i="2"/>
  <c r="K13" i="2"/>
  <c r="K12" i="2"/>
  <c r="L12" i="2" s="1"/>
  <c r="K10" i="2"/>
  <c r="K9" i="2"/>
  <c r="K8" i="2"/>
  <c r="L8" i="2" s="1"/>
  <c r="K6" i="2"/>
  <c r="K5" i="2"/>
  <c r="L5" i="2" s="1"/>
  <c r="M5" i="2" s="1"/>
  <c r="J273" i="1"/>
  <c r="I273" i="1"/>
  <c r="K272" i="1"/>
  <c r="J272" i="1"/>
  <c r="I272" i="1"/>
  <c r="K271" i="1"/>
  <c r="J271" i="1"/>
  <c r="I271" i="1"/>
  <c r="K270" i="1"/>
  <c r="J270" i="1"/>
  <c r="I270" i="1"/>
  <c r="K267" i="1"/>
  <c r="J267" i="1"/>
  <c r="I267" i="1"/>
  <c r="K266" i="1"/>
  <c r="J266" i="1"/>
  <c r="I266" i="1"/>
  <c r="Q181" i="1"/>
  <c r="P181" i="1"/>
  <c r="L180" i="1"/>
  <c r="K180" i="1"/>
  <c r="K179" i="1"/>
  <c r="K178" i="1"/>
  <c r="K177" i="1"/>
  <c r="L177" i="1" s="1"/>
  <c r="M177" i="1" s="1"/>
  <c r="L176" i="1"/>
  <c r="K176" i="1"/>
  <c r="K175" i="1"/>
  <c r="K174" i="1"/>
  <c r="L173" i="1"/>
  <c r="M173" i="1" s="1"/>
  <c r="K173" i="1"/>
  <c r="K172" i="1"/>
  <c r="L172" i="1" s="1"/>
  <c r="K171" i="1"/>
  <c r="K170" i="1"/>
  <c r="K169" i="1"/>
  <c r="L169" i="1" s="1"/>
  <c r="M169" i="1" s="1"/>
  <c r="L168" i="1"/>
  <c r="K168" i="1"/>
  <c r="K167" i="1"/>
  <c r="K166" i="1"/>
  <c r="K165" i="1"/>
  <c r="L164" i="1"/>
  <c r="K164" i="1"/>
  <c r="K163" i="1"/>
  <c r="K162" i="1"/>
  <c r="K161" i="1"/>
  <c r="L161" i="1" s="1"/>
  <c r="M161" i="1" s="1"/>
  <c r="L160" i="1"/>
  <c r="K160" i="1"/>
  <c r="K159" i="1"/>
  <c r="K158" i="1"/>
  <c r="M157" i="1"/>
  <c r="L157" i="1"/>
  <c r="K157" i="1"/>
  <c r="K156" i="1"/>
  <c r="L156" i="1" s="1"/>
  <c r="K155" i="1"/>
  <c r="K154" i="1"/>
  <c r="K153" i="1"/>
  <c r="L153" i="1" s="1"/>
  <c r="M153" i="1" s="1"/>
  <c r="L152" i="1"/>
  <c r="K152" i="1"/>
  <c r="K151" i="1"/>
  <c r="K150" i="1"/>
  <c r="K149" i="1"/>
  <c r="L149" i="1" s="1"/>
  <c r="M149" i="1" s="1"/>
  <c r="L148" i="1"/>
  <c r="K148" i="1"/>
  <c r="K147" i="1"/>
  <c r="K146" i="1"/>
  <c r="K145" i="1"/>
  <c r="K144" i="1"/>
  <c r="L144" i="1" s="1"/>
  <c r="K143" i="1"/>
  <c r="K142" i="1"/>
  <c r="L141" i="1"/>
  <c r="M141" i="1" s="1"/>
  <c r="K141" i="1"/>
  <c r="K140" i="1"/>
  <c r="L140" i="1" s="1"/>
  <c r="K139" i="1"/>
  <c r="L137" i="1" s="1"/>
  <c r="M137" i="1" s="1"/>
  <c r="K138" i="1"/>
  <c r="K137" i="1"/>
  <c r="K136" i="1"/>
  <c r="L136" i="1" s="1"/>
  <c r="K135" i="1"/>
  <c r="K134" i="1"/>
  <c r="K133" i="1"/>
  <c r="K132" i="1"/>
  <c r="L132" i="1" s="1"/>
  <c r="K131" i="1"/>
  <c r="K130" i="1"/>
  <c r="L129" i="1"/>
  <c r="K129" i="1"/>
  <c r="K128" i="1"/>
  <c r="L128" i="1" s="1"/>
  <c r="K127" i="1"/>
  <c r="K126" i="1"/>
  <c r="K125" i="1"/>
  <c r="L125" i="1" s="1"/>
  <c r="L124" i="1"/>
  <c r="K124" i="1"/>
  <c r="K123" i="1"/>
  <c r="K122" i="1"/>
  <c r="K121" i="1"/>
  <c r="L121" i="1" s="1"/>
  <c r="M121" i="1" s="1"/>
  <c r="L120" i="1"/>
  <c r="K120" i="1"/>
  <c r="K119" i="1"/>
  <c r="K118" i="1"/>
  <c r="L117" i="1" s="1"/>
  <c r="M117" i="1" s="1"/>
  <c r="K117" i="1"/>
  <c r="K116" i="1"/>
  <c r="L116" i="1" s="1"/>
  <c r="K115" i="1"/>
  <c r="K114" i="1"/>
  <c r="L113" i="1"/>
  <c r="M113" i="1" s="1"/>
  <c r="K113" i="1"/>
  <c r="K112" i="1"/>
  <c r="L112" i="1" s="1"/>
  <c r="K111" i="1"/>
  <c r="K110" i="1"/>
  <c r="K109" i="1"/>
  <c r="L109" i="1" s="1"/>
  <c r="L108" i="1"/>
  <c r="K108" i="1"/>
  <c r="K107" i="1"/>
  <c r="K106" i="1"/>
  <c r="K105" i="1"/>
  <c r="L105" i="1" s="1"/>
  <c r="M105" i="1" s="1"/>
  <c r="L104" i="1"/>
  <c r="K104" i="1"/>
  <c r="K103" i="1"/>
  <c r="K102" i="1"/>
  <c r="K101" i="1"/>
  <c r="L101" i="1" s="1"/>
  <c r="M101" i="1" s="1"/>
  <c r="K100" i="1"/>
  <c r="L100" i="1" s="1"/>
  <c r="K99" i="1"/>
  <c r="K98" i="1"/>
  <c r="L97" i="1"/>
  <c r="M97" i="1" s="1"/>
  <c r="K97" i="1"/>
  <c r="K96" i="1"/>
  <c r="L96" i="1" s="1"/>
  <c r="K95" i="1"/>
  <c r="K94" i="1"/>
  <c r="K93" i="1"/>
  <c r="L93" i="1" s="1"/>
  <c r="M93" i="1" s="1"/>
  <c r="K92" i="1"/>
  <c r="L92" i="1" s="1"/>
  <c r="K90" i="1"/>
  <c r="K89" i="1"/>
  <c r="L89" i="1" s="1"/>
  <c r="M89" i="1" s="1"/>
  <c r="K88" i="1"/>
  <c r="L88" i="1" s="1"/>
  <c r="K87" i="1"/>
  <c r="K86" i="1"/>
  <c r="L85" i="1"/>
  <c r="M85" i="1" s="1"/>
  <c r="K85" i="1"/>
  <c r="K84" i="1"/>
  <c r="L84" i="1" s="1"/>
  <c r="K83" i="1"/>
  <c r="K82" i="1"/>
  <c r="K81" i="1"/>
  <c r="L81" i="1" s="1"/>
  <c r="M81" i="1" s="1"/>
  <c r="L80" i="1"/>
  <c r="K80" i="1"/>
  <c r="K79" i="1"/>
  <c r="K78" i="1"/>
  <c r="K77" i="1"/>
  <c r="L77" i="1" s="1"/>
  <c r="M77" i="1" s="1"/>
  <c r="L76" i="1"/>
  <c r="K76" i="1"/>
  <c r="K74" i="1"/>
  <c r="L73" i="1"/>
  <c r="M73" i="1" s="1"/>
  <c r="K73" i="1"/>
  <c r="K72" i="1"/>
  <c r="L72" i="1" s="1"/>
  <c r="K71" i="1"/>
  <c r="K70" i="1"/>
  <c r="K69" i="1"/>
  <c r="L69" i="1" s="1"/>
  <c r="L68" i="1"/>
  <c r="K68" i="1"/>
  <c r="K67" i="1"/>
  <c r="K66" i="1"/>
  <c r="K65" i="1"/>
  <c r="L65" i="1" s="1"/>
  <c r="M65" i="1" s="1"/>
  <c r="L64" i="1"/>
  <c r="K64" i="1"/>
  <c r="K63" i="1"/>
  <c r="K62" i="1"/>
  <c r="L61" i="1" s="1"/>
  <c r="M61" i="1" s="1"/>
  <c r="K61" i="1"/>
  <c r="K60" i="1"/>
  <c r="L60" i="1" s="1"/>
  <c r="K59" i="1"/>
  <c r="K58" i="1"/>
  <c r="L57" i="1"/>
  <c r="M57" i="1" s="1"/>
  <c r="K57" i="1"/>
  <c r="K56" i="1"/>
  <c r="L56" i="1" s="1"/>
  <c r="K54" i="1"/>
  <c r="K53" i="1"/>
  <c r="L53" i="1" s="1"/>
  <c r="L52" i="1"/>
  <c r="K52" i="1"/>
  <c r="K50" i="1"/>
  <c r="L49" i="1"/>
  <c r="M49" i="1" s="1"/>
  <c r="K49" i="1"/>
  <c r="K48" i="1"/>
  <c r="L48" i="1" s="1"/>
  <c r="K47" i="1"/>
  <c r="K46" i="1"/>
  <c r="K45" i="1"/>
  <c r="L45" i="1" s="1"/>
  <c r="L44" i="1"/>
  <c r="K44" i="1"/>
  <c r="K43" i="1"/>
  <c r="K42" i="1"/>
  <c r="K41" i="1"/>
  <c r="L41" i="1" s="1"/>
  <c r="M41" i="1" s="1"/>
  <c r="L36" i="1"/>
  <c r="K36" i="1"/>
  <c r="K35" i="1"/>
  <c r="K34" i="1"/>
  <c r="L33" i="1" s="1"/>
  <c r="M33" i="1" s="1"/>
  <c r="K33" i="1"/>
  <c r="K32" i="1"/>
  <c r="L32" i="1" s="1"/>
  <c r="K31" i="1"/>
  <c r="K30" i="1"/>
  <c r="L29" i="1"/>
  <c r="M29" i="1" s="1"/>
  <c r="K29" i="1"/>
  <c r="K28" i="1"/>
  <c r="L28" i="1" s="1"/>
  <c r="K27" i="1"/>
  <c r="K26" i="1"/>
  <c r="K25" i="1"/>
  <c r="L25" i="1" s="1"/>
  <c r="M25" i="1" s="1"/>
  <c r="L24" i="1"/>
  <c r="K24" i="1"/>
  <c r="K23" i="1"/>
  <c r="K22" i="1"/>
  <c r="K21" i="1"/>
  <c r="L21" i="1" s="1"/>
  <c r="M21" i="1" s="1"/>
  <c r="L20" i="1"/>
  <c r="K20" i="1"/>
  <c r="K19" i="1"/>
  <c r="K18" i="1"/>
  <c r="L17" i="1" s="1"/>
  <c r="M17" i="1" s="1"/>
  <c r="K17" i="1"/>
  <c r="K16" i="1"/>
  <c r="L16" i="1" s="1"/>
  <c r="K14" i="1"/>
  <c r="K13" i="1"/>
  <c r="L13" i="1" s="1"/>
  <c r="L12" i="1"/>
  <c r="K12" i="1"/>
  <c r="K10" i="1"/>
  <c r="K9" i="1"/>
  <c r="L9" i="1" s="1"/>
  <c r="M9" i="1" s="1"/>
  <c r="K8" i="1"/>
  <c r="L8" i="1" s="1"/>
  <c r="K6" i="1"/>
  <c r="K5" i="1"/>
  <c r="L5" i="1" s="1"/>
  <c r="M125" i="1" l="1"/>
  <c r="M213" i="2"/>
  <c r="M49" i="5"/>
  <c r="M85" i="5"/>
  <c r="M69" i="7"/>
  <c r="M13" i="1"/>
  <c r="M45" i="1"/>
  <c r="M109" i="1"/>
  <c r="M129" i="1"/>
  <c r="M21" i="3"/>
  <c r="M81" i="3"/>
  <c r="M137" i="3"/>
  <c r="M101" i="4"/>
  <c r="M197" i="4"/>
  <c r="M69" i="1"/>
  <c r="M61" i="4"/>
  <c r="M149" i="4"/>
  <c r="M261" i="6"/>
  <c r="M97" i="9"/>
  <c r="M5" i="1"/>
  <c r="M53" i="1"/>
  <c r="M5" i="3"/>
  <c r="M205" i="8"/>
  <c r="I270" i="3"/>
  <c r="M17" i="6"/>
  <c r="M29" i="8"/>
  <c r="M253" i="8"/>
  <c r="L133" i="1"/>
  <c r="M133" i="1" s="1"/>
  <c r="L145" i="1"/>
  <c r="M145" i="1" s="1"/>
  <c r="L9" i="2"/>
  <c r="M9" i="2" s="1"/>
  <c r="L77" i="2"/>
  <c r="M77" i="2" s="1"/>
  <c r="L133" i="2"/>
  <c r="M133" i="2" s="1"/>
  <c r="L161" i="2"/>
  <c r="M161" i="2" s="1"/>
  <c r="M181" i="2"/>
  <c r="L205" i="2"/>
  <c r="M205" i="2" s="1"/>
  <c r="L233" i="2"/>
  <c r="M233" i="2" s="1"/>
  <c r="K8" i="3"/>
  <c r="L8" i="3" s="1"/>
  <c r="L33" i="3"/>
  <c r="M33" i="3" s="1"/>
  <c r="L57" i="3"/>
  <c r="M57" i="3" s="1"/>
  <c r="L113" i="3"/>
  <c r="M113" i="3" s="1"/>
  <c r="K164" i="3"/>
  <c r="L164" i="3" s="1"/>
  <c r="M161" i="3" s="1"/>
  <c r="K180" i="3"/>
  <c r="L180" i="3" s="1"/>
  <c r="M177" i="3" s="1"/>
  <c r="L53" i="4"/>
  <c r="M53" i="4" s="1"/>
  <c r="L141" i="4"/>
  <c r="M141" i="4" s="1"/>
  <c r="L237" i="4"/>
  <c r="M237" i="4" s="1"/>
  <c r="L13" i="5"/>
  <c r="M13" i="5" s="1"/>
  <c r="L41" i="5"/>
  <c r="M41" i="5" s="1"/>
  <c r="L117" i="5"/>
  <c r="M117" i="5" s="1"/>
  <c r="M21" i="7"/>
  <c r="L45" i="7"/>
  <c r="M45" i="7" s="1"/>
  <c r="L89" i="7"/>
  <c r="M89" i="7" s="1"/>
  <c r="M193" i="7"/>
  <c r="M225" i="7"/>
  <c r="M257" i="7"/>
  <c r="M221" i="8"/>
  <c r="M181" i="4"/>
  <c r="K100" i="3"/>
  <c r="L100" i="3" s="1"/>
  <c r="M97" i="3" s="1"/>
  <c r="M49" i="6"/>
  <c r="M81" i="6"/>
  <c r="M173" i="6"/>
  <c r="M121" i="7"/>
  <c r="M153" i="7"/>
  <c r="M25" i="8"/>
  <c r="M121" i="8"/>
  <c r="L165" i="1"/>
  <c r="M165" i="1" s="1"/>
  <c r="M13" i="2"/>
  <c r="L17" i="2"/>
  <c r="M17" i="2" s="1"/>
  <c r="L33" i="2"/>
  <c r="M33" i="2" s="1"/>
  <c r="L117" i="2"/>
  <c r="M117" i="2" s="1"/>
  <c r="L145" i="2"/>
  <c r="M145" i="2" s="1"/>
  <c r="L189" i="2"/>
  <c r="M189" i="2" s="1"/>
  <c r="L217" i="2"/>
  <c r="M217" i="2" s="1"/>
  <c r="L253" i="2"/>
  <c r="M253" i="2" s="1"/>
  <c r="I271" i="3"/>
  <c r="K44" i="3"/>
  <c r="L44" i="3" s="1"/>
  <c r="M41" i="3" s="1"/>
  <c r="L9" i="4"/>
  <c r="M9" i="4" s="1"/>
  <c r="L33" i="4"/>
  <c r="M33" i="4" s="1"/>
  <c r="M73" i="4"/>
  <c r="L125" i="4"/>
  <c r="M125" i="4" s="1"/>
  <c r="L221" i="4"/>
  <c r="M221" i="4" s="1"/>
  <c r="L21" i="5"/>
  <c r="M21" i="5" s="1"/>
  <c r="L101" i="5"/>
  <c r="M101" i="5" s="1"/>
  <c r="L165" i="5"/>
  <c r="M165" i="5" s="1"/>
  <c r="L241" i="5"/>
  <c r="M241" i="5" s="1"/>
  <c r="M69" i="6"/>
  <c r="M93" i="6"/>
  <c r="L113" i="6"/>
  <c r="M113" i="6" s="1"/>
  <c r="L101" i="7"/>
  <c r="M101" i="7" s="1"/>
  <c r="L133" i="7"/>
  <c r="M133" i="7" s="1"/>
  <c r="M49" i="8"/>
  <c r="L209" i="5"/>
  <c r="M209" i="5" s="1"/>
  <c r="L41" i="6"/>
  <c r="M41" i="6" s="1"/>
  <c r="L97" i="6"/>
  <c r="M97" i="6" s="1"/>
  <c r="L109" i="6"/>
  <c r="M109" i="6" s="1"/>
  <c r="L129" i="6"/>
  <c r="M129" i="6" s="1"/>
  <c r="L141" i="6"/>
  <c r="M141" i="6" s="1"/>
  <c r="L161" i="6"/>
  <c r="M161" i="6" s="1"/>
  <c r="L189" i="6"/>
  <c r="M189" i="6" s="1"/>
  <c r="L201" i="6"/>
  <c r="M201" i="6" s="1"/>
  <c r="L221" i="6"/>
  <c r="M221" i="6" s="1"/>
  <c r="L233" i="6"/>
  <c r="M233" i="6" s="1"/>
  <c r="L253" i="6"/>
  <c r="M253" i="6" s="1"/>
  <c r="L61" i="7"/>
  <c r="M61" i="7" s="1"/>
  <c r="L73" i="7"/>
  <c r="M73" i="7" s="1"/>
  <c r="L85" i="7"/>
  <c r="M85" i="7" s="1"/>
  <c r="L93" i="8"/>
  <c r="M93" i="8" s="1"/>
  <c r="K104" i="8"/>
  <c r="L104" i="8" s="1"/>
  <c r="I272" i="8"/>
  <c r="L125" i="8"/>
  <c r="M125" i="8" s="1"/>
  <c r="L157" i="8"/>
  <c r="M157" i="8" s="1"/>
  <c r="K44" i="9"/>
  <c r="L44" i="9" s="1"/>
  <c r="I271" i="9"/>
  <c r="M69" i="9"/>
  <c r="L113" i="9"/>
  <c r="M113" i="9" s="1"/>
  <c r="M221" i="9"/>
  <c r="M245" i="9"/>
  <c r="M45" i="10"/>
  <c r="L181" i="5"/>
  <c r="M181" i="5" s="1"/>
  <c r="L193" i="5"/>
  <c r="M193" i="5" s="1"/>
  <c r="L257" i="5"/>
  <c r="M257" i="5" s="1"/>
  <c r="L61" i="6"/>
  <c r="M61" i="6" s="1"/>
  <c r="L73" i="6"/>
  <c r="M73" i="6" s="1"/>
  <c r="L85" i="6"/>
  <c r="M85" i="6" s="1"/>
  <c r="L177" i="6"/>
  <c r="M177" i="6" s="1"/>
  <c r="L25" i="7"/>
  <c r="M25" i="7" s="1"/>
  <c r="L113" i="7"/>
  <c r="M113" i="7" s="1"/>
  <c r="L125" i="7"/>
  <c r="M125" i="7" s="1"/>
  <c r="L145" i="7"/>
  <c r="M145" i="7" s="1"/>
  <c r="L157" i="7"/>
  <c r="M157" i="7" s="1"/>
  <c r="L177" i="7"/>
  <c r="M177" i="7" s="1"/>
  <c r="L185" i="7"/>
  <c r="M185" i="7" s="1"/>
  <c r="L197" i="7"/>
  <c r="M197" i="7" s="1"/>
  <c r="L217" i="7"/>
  <c r="M217" i="7" s="1"/>
  <c r="L229" i="7"/>
  <c r="M229" i="7" s="1"/>
  <c r="L249" i="7"/>
  <c r="M249" i="7" s="1"/>
  <c r="L261" i="7"/>
  <c r="M261" i="7" s="1"/>
  <c r="L9" i="8"/>
  <c r="M9" i="8" s="1"/>
  <c r="L21" i="8"/>
  <c r="M21" i="8" s="1"/>
  <c r="L61" i="8"/>
  <c r="M61" i="8" s="1"/>
  <c r="L81" i="8"/>
  <c r="M81" i="8" s="1"/>
  <c r="L101" i="8"/>
  <c r="M101" i="8" s="1"/>
  <c r="L201" i="8"/>
  <c r="M201" i="8" s="1"/>
  <c r="L213" i="8"/>
  <c r="M213" i="8" s="1"/>
  <c r="L233" i="8"/>
  <c r="M233" i="8" s="1"/>
  <c r="L245" i="8"/>
  <c r="M245" i="8" s="1"/>
  <c r="M41" i="9"/>
  <c r="M229" i="9"/>
  <c r="I271" i="8"/>
  <c r="L117" i="8"/>
  <c r="M117" i="8" s="1"/>
  <c r="L153" i="8"/>
  <c r="M153" i="8" s="1"/>
  <c r="L197" i="8"/>
  <c r="M197" i="8" s="1"/>
  <c r="L209" i="8"/>
  <c r="M209" i="8" s="1"/>
  <c r="L229" i="8"/>
  <c r="M229" i="8" s="1"/>
  <c r="L241" i="8"/>
  <c r="M241" i="8" s="1"/>
  <c r="L261" i="8"/>
  <c r="M261" i="8" s="1"/>
  <c r="L25" i="9"/>
  <c r="M25" i="9" s="1"/>
  <c r="M73" i="9"/>
  <c r="L77" i="9"/>
  <c r="M77" i="9" s="1"/>
  <c r="M149" i="9"/>
  <c r="L209" i="9"/>
  <c r="M209" i="9" s="1"/>
  <c r="L233" i="9"/>
  <c r="M233" i="9" s="1"/>
  <c r="L97" i="10"/>
  <c r="M97" i="10" s="1"/>
  <c r="M137" i="10"/>
  <c r="L141" i="10"/>
  <c r="M141" i="10" s="1"/>
  <c r="K44" i="8"/>
  <c r="L44" i="8" s="1"/>
  <c r="M41" i="8" s="1"/>
  <c r="L97" i="8"/>
  <c r="M97" i="8" s="1"/>
  <c r="L133" i="8"/>
  <c r="M133" i="8" s="1"/>
  <c r="M29" i="9"/>
  <c r="L85" i="9"/>
  <c r="M85" i="9" s="1"/>
  <c r="L141" i="9"/>
  <c r="M141" i="9" s="1"/>
  <c r="L173" i="9"/>
  <c r="M173" i="9" s="1"/>
  <c r="M237" i="9"/>
  <c r="M253" i="9"/>
  <c r="L257" i="9"/>
  <c r="M257" i="9" s="1"/>
  <c r="M77" i="10"/>
  <c r="M93" i="10"/>
  <c r="L57" i="9"/>
  <c r="M57" i="9" s="1"/>
  <c r="L101" i="9"/>
  <c r="M101" i="9" s="1"/>
  <c r="L121" i="9"/>
  <c r="M121" i="9" s="1"/>
  <c r="L161" i="9"/>
  <c r="M161" i="9" s="1"/>
  <c r="L225" i="9"/>
  <c r="M225" i="9" s="1"/>
  <c r="L249" i="9"/>
  <c r="M249" i="9" s="1"/>
  <c r="M33" i="10"/>
  <c r="L41" i="10"/>
  <c r="M41" i="10" s="1"/>
  <c r="M69" i="10"/>
  <c r="L81" i="10"/>
  <c r="M81" i="10" s="1"/>
  <c r="M129" i="10"/>
  <c r="L133" i="10"/>
  <c r="M133" i="10" s="1"/>
  <c r="M161" i="10"/>
  <c r="L165" i="10"/>
  <c r="M165" i="10" s="1"/>
  <c r="M173" i="10"/>
  <c r="L33" i="9"/>
  <c r="M33" i="9" s="1"/>
  <c r="L137" i="9"/>
  <c r="M137" i="9" s="1"/>
  <c r="L157" i="9"/>
  <c r="M157" i="9" s="1"/>
  <c r="L241" i="9"/>
  <c r="M241" i="9" s="1"/>
  <c r="I272" i="9"/>
  <c r="L29" i="10"/>
  <c r="M29" i="10" s="1"/>
  <c r="L65" i="10"/>
  <c r="M65" i="10" s="1"/>
  <c r="L125" i="10"/>
  <c r="M125" i="10" s="1"/>
  <c r="L157" i="10"/>
  <c r="M157" i="10" s="1"/>
  <c r="J273" i="10"/>
</calcChain>
</file>

<file path=xl/comments1.xml><?xml version="1.0" encoding="utf-8"?>
<comments xmlns="http://schemas.openxmlformats.org/spreadsheetml/2006/main">
  <authors>
    <author>Автор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<sst xmlns="http://schemas.openxmlformats.org/spreadsheetml/2006/main" count="21347" uniqueCount="347">
  <si>
    <t>Отчет об исполнении муниципального задания за 2018 года</t>
  </si>
  <si>
    <t>Наименование учреждения, оказывающего услугу (выполняющего работу)</t>
  </si>
  <si>
    <t>Уникальный номер реестровой записи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</si>
  <si>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</si>
  <si>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</si>
  <si>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</si>
  <si>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</si>
  <si>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</si>
  <si>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2018 год, (К1плi, К2плi&lt;1&gt;)</t>
  </si>
  <si>
    <t>Фактическое значение за 2018 года, (К1фi, К2фi&lt;2&gt;)</t>
  </si>
  <si>
    <t>Оценка выполнения муниципальными учреждениями муниципального задания по каждому показателю,(К1i, К2i&lt;3&gt;)</t>
  </si>
  <si>
    <t>Сводная оценка выполнения муниципальными учреждениями муниципального задания по показателям (качества, объема),(К1, К2&lt;4&gt;)</t>
  </si>
  <si>
    <t xml:space="preserve">Оценка итоговая
ОЦитоговая&lt;5&gt;
</t>
  </si>
  <si>
    <t>Заключение о выполнении муниципального задания муниципальным учреждением&lt;6&gt;</t>
  </si>
  <si>
    <t>МАОУ Гимназия  №4</t>
  </si>
  <si>
    <t>801012О.99.0.БА81АА00001</t>
  </si>
  <si>
    <r>
      <t xml:space="preserve">Реализация основных общеобразовательных программ начального общего образования </t>
    </r>
    <r>
      <rPr>
        <b/>
        <sz val="12"/>
        <color theme="1"/>
        <rFont val="Times New Roman"/>
        <family val="1"/>
        <charset val="204"/>
      </rPr>
      <t>(адаптированная образовательная программа, ОВЗ, не указано, очная)</t>
    </r>
  </si>
  <si>
    <t>Услуга</t>
  </si>
  <si>
    <t>Показатель качества</t>
  </si>
  <si>
    <t>общий уровень укомплектованности кадрами (процент; определяется как отношение фактически замещенных ставок к общему количеству ставок  по штатному расписанию);</t>
  </si>
  <si>
    <t>процент</t>
  </si>
  <si>
    <t>муниципальное задание в целом выполнено</t>
  </si>
  <si>
    <t>доля педагогических кадров с высшим профессиональным образованием (процент;   определяется как отношение количества педагогов с высшим образованием к  общему числу педагогов);</t>
  </si>
  <si>
    <t>доля учащихся, окончивших начальное общее образование и перешедших на следующую  ступень образования (процент;  определяется как отношение количества обучающихся, окончивших начальное образование и перешедших на следующую  ступень образования, к общему количеству обучающихся) (оценивается по итогам II квартала)</t>
  </si>
  <si>
    <t>Показатель объема</t>
  </si>
  <si>
    <t>Количество физических лиц</t>
  </si>
  <si>
    <t>человек</t>
  </si>
  <si>
    <t>801012О.99.0.БА81АА24001</t>
  </si>
  <si>
    <r>
      <t xml:space="preserve">Реализация основных общеобразовательных программ начального общего образования </t>
    </r>
    <r>
      <rPr>
        <b/>
        <sz val="12"/>
        <color theme="1"/>
        <rFont val="Times New Roman"/>
        <family val="1"/>
        <charset val="204"/>
      </rPr>
      <t>(адаптированная образовательная программа, ОВЗ, проходящие обучение по состоянию здоровья на дому, очная)</t>
    </r>
  </si>
  <si>
    <t>801012О.99.0.БА81АБ44001</t>
  </si>
  <si>
    <r>
      <t xml:space="preserve">Реализация основных общеобразовательных программ начального общего образования </t>
    </r>
    <r>
      <rPr>
        <b/>
        <sz val="12"/>
        <color theme="1"/>
        <rFont val="Times New Roman"/>
        <family val="1"/>
        <charset val="204"/>
      </rPr>
      <t>(адаптированная образовательная программа, дети-инвалиды, не указано, очная)</t>
    </r>
  </si>
  <si>
    <t>801012О.99.0.БА81АБ68001</t>
  </si>
  <si>
    <r>
      <t xml:space="preserve">Реализация основных общеобразовательных программ начального общего образования </t>
    </r>
    <r>
      <rPr>
        <b/>
        <sz val="12"/>
        <color theme="1"/>
        <rFont val="Times New Roman"/>
        <family val="1"/>
        <charset val="204"/>
      </rPr>
      <t>(адаптированная образовательная программа, дети-инвалиды, проходящие обучение по состоянию здоровья на дому, очная)</t>
    </r>
  </si>
  <si>
    <t>801012О.99.0.БА81АЩ48001</t>
  </si>
  <si>
    <r>
      <t xml:space="preserve">Реализация основных общеобразовательных программ начального общего образования </t>
    </r>
    <r>
      <rPr>
        <b/>
        <sz val="12"/>
        <color theme="1"/>
        <rFont val="Times New Roman"/>
        <family val="1"/>
        <charset val="204"/>
      </rPr>
      <t>(не указано, дети инвалиды, не указано, очная)</t>
    </r>
  </si>
  <si>
    <r>
      <t xml:space="preserve">Реализация основных общеобразовательных программ начального общего образования </t>
    </r>
    <r>
      <rPr>
        <b/>
        <sz val="12"/>
        <color theme="1"/>
        <rFont val="Times New Roman"/>
        <family val="1"/>
        <charset val="204"/>
      </rPr>
      <t>(не указано, дети инвалиды,проходящие обучение по состоянию здоровья на дому, очная, очная)</t>
    </r>
  </si>
  <si>
    <t>801012О.99.0.БА81АЭ92001001</t>
  </si>
  <si>
    <r>
      <t>Реализация основных общеобразовательных программ начального общего образования</t>
    </r>
    <r>
      <rPr>
        <b/>
        <sz val="12"/>
        <color theme="1"/>
        <rFont val="Times New Roman"/>
        <family val="1"/>
        <charset val="204"/>
      </rPr>
      <t>(не указано, не указано, не указано, очная)</t>
    </r>
  </si>
  <si>
    <t>801012О.99.0.БА81АЮ16001</t>
  </si>
  <si>
    <t>Реализация основных общеобразовательных программ начального общего образования (проходящие обучение по состоянию здоровья на дому, очная)</t>
  </si>
  <si>
    <t>801012О.99.0.БА82АЗ70001</t>
  </si>
  <si>
    <t>802111О.99.0.БА96АА00001</t>
  </si>
  <si>
    <t>Реализация основных общеобразовательных программ основного общего образования( адаптированная образовательная программа, дети ОВЗ, не указано, очная)</t>
  </si>
  <si>
    <t>802111О.99.0.БА96АА25001</t>
  </si>
  <si>
    <t>Реализация основных общеобразовательных программ основного общего образования( адаптированная образовательная программа, дети ОВЗ, проходящие обучение по состоянию здоровья на дому, очная)</t>
  </si>
  <si>
    <t>Реализация основных общеобразовательных программ основного общего образования( адаптированная образовательная программа, дети -инвалиды, не указано, очная)</t>
  </si>
  <si>
    <t>802111О.99.0.БА96АБ75001</t>
  </si>
  <si>
    <t>Реализация основных общеобразовательных программ основного общего образования( адаптированная образовательная программа, дети инвалиды, проходящие обучение по состоянию здоровья на дому, очная)</t>
  </si>
  <si>
    <t>802111О.99.0.БА96АП76001</t>
  </si>
  <si>
    <r>
      <t xml:space="preserve">Реализация основных общеобразовательных программ основного общего образования </t>
    </r>
    <r>
      <rPr>
        <b/>
        <sz val="12"/>
        <color theme="1"/>
        <rFont val="Times New Roman"/>
        <family val="1"/>
        <charset val="204"/>
      </rPr>
      <t>(образовательная программа, обеспечивающая углубленное изучение отдельных учебных предметов, предметных областей (профильное обучение), не указано, не указано, очная)</t>
    </r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</si>
  <si>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педагогов);</t>
  </si>
  <si>
    <t>доля обучающихся, успешно выполнивших ГИА и получивших основное общее образование (процент; определяется как отношение количества сдавших ГИА к общему количеству сдающих) (оценивается по итогам II квартала)</t>
  </si>
  <si>
    <t>802111О.99.0.БА96АЭ08001</t>
  </si>
  <si>
    <t>Реализация основных общеобразовательных программ основного общего образования (не указано, дети-инвалиды, не указано)</t>
  </si>
  <si>
    <t>802111О.99.0.БА96АЭ33001</t>
  </si>
  <si>
    <t>Реализация основных общеобразовательных программ основного общего образования (не указано, дети-инвалиды, проходящие обучение по состоянию здоровья на дому)</t>
  </si>
  <si>
    <t>802111О.99.0.БА96АЮ58001</t>
  </si>
  <si>
    <t>Реализация основных общеобразовательных программ основного общего образования (не указано, не указано, не указано, очная)</t>
  </si>
  <si>
    <t>802111О.99.0.БА96АЮ83001</t>
  </si>
  <si>
    <r>
      <t xml:space="preserve">Реализация основных общеобразовательных программ основного общего образования </t>
    </r>
    <r>
      <rPr>
        <b/>
        <sz val="12"/>
        <color theme="1"/>
        <rFont val="Times New Roman"/>
        <family val="1"/>
        <charset val="204"/>
      </rPr>
      <t>(не указано, не указано, проходящие обучие обучение по состоянию здоровья на дому, очная)</t>
    </r>
  </si>
  <si>
    <t>802112О.99.0.ББ11АА00001</t>
  </si>
  <si>
    <t>Реализация основных общеобразовательных программ среднего общего образования (адаптированная образовательная программа, дети ОВЗ, не указано, очная)</t>
  </si>
  <si>
    <t>доля выпускников, выполнивших ЕГЭ (процент;  определяется как отношение количества выпускников, выполнивших ЕГЭ, к общему количеству выпускников (оценивается по итогам II квартала)</t>
  </si>
  <si>
    <t>802112О.99.0.ББ11АА25001</t>
  </si>
  <si>
    <t>Реализация основных общеобразовательных программ среднего общего образования (адаптированная образовательная программа, дети ОВЗ, проходящие обучие обучение по состоянию здоровья на дому, очная)</t>
  </si>
  <si>
    <t>802112О.99.0.ББ11АБ75001</t>
  </si>
  <si>
    <t>Реализация основных общеобразовательных программ среднего общего образования (адаптированная образовательная программа, дети инвалиды, проходящие обучие обучение по состоянию здоровья на дому, очная)</t>
  </si>
  <si>
    <t>802112О.99.0.ББ11АО26001</t>
  </si>
  <si>
    <r>
      <t>Реализация основных общеобразовательных программ среднего общего образования</t>
    </r>
    <r>
      <rPr>
        <b/>
        <sz val="12"/>
        <color theme="1"/>
        <rFont val="Times New Roman"/>
        <family val="1"/>
        <charset val="204"/>
      </rPr>
      <t xml:space="preserve"> (образовательная программа, обеспечивающая углубленное изучение отдельных учебных предметов, предметных областей (профильное обучение), дети-инвалиды, не указано, очная)</t>
    </r>
  </si>
  <si>
    <t>802112О.99.0.ББ11АП76001</t>
  </si>
  <si>
    <r>
      <t>Реализация основных общеобразовательных программ среднего общего образования</t>
    </r>
    <r>
      <rPr>
        <b/>
        <sz val="12"/>
        <color theme="1"/>
        <rFont val="Times New Roman"/>
        <family val="1"/>
        <charset val="204"/>
      </rPr>
      <t xml:space="preserve"> (образовательная программа, обеспечивающая углубленное изучение отдельных учебных предметов, предметных областей (профильное обучение), не указано , не указано, очная)</t>
    </r>
  </si>
  <si>
    <t>802112О.99.0.ББ11АЭ08001</t>
  </si>
  <si>
    <t>Реализация основных общеобразовательных программ среднего общего образования (не указано, дети-инвалиды, не указано, очная)</t>
  </si>
  <si>
    <t>802112О.99.0.ББ11АЮ58001</t>
  </si>
  <si>
    <r>
      <t>Реализация основных общеобразовательных программ среднего общего образования</t>
    </r>
    <r>
      <rPr>
        <b/>
        <sz val="12"/>
        <color theme="1"/>
        <rFont val="Times New Roman"/>
        <family val="1"/>
        <charset val="204"/>
      </rPr>
      <t xml:space="preserve"> (не указано,не указано,не указано очная)</t>
    </r>
  </si>
  <si>
    <t>802112О.99.0.ББ11АЮ52001</t>
  </si>
  <si>
    <t>Реализация основных общеобразовательных программ среднего общего образования (Очно-заочная)</t>
  </si>
  <si>
    <t>802112О.99.0.ББ11АЭ33001</t>
  </si>
  <si>
    <t>Реализация основных общеобразовательных программ среднего общего образования (не указано, дети-инвалиды, проходящие обучение по состоянию здоровья на дому, очная)</t>
  </si>
  <si>
    <t>804200О.99.0.ББ52АО44000</t>
  </si>
  <si>
    <t>Реализация дополнительных общеразвивающих программ (дети с ограниченными возможностями здоровья (ОВЗ), не указано, технической, очная)</t>
  </si>
  <si>
    <t>Доля детей, осваивающих дополнительные образовательные программы в образовательном учреждении (процент; осваивающих дополнительные образовательные пронраммы к общему количеству детей)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</si>
  <si>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участие);</t>
  </si>
  <si>
    <t>человеко-часы</t>
  </si>
  <si>
    <t>804200О.99.0.ББ52АО92000</t>
  </si>
  <si>
    <t>Реализация дополнительных общеразвивающих программ (дети с ограниченными возможностями здоровья (ОВЗ), физкультурно-спортивной, очная)</t>
  </si>
  <si>
    <t>804200О.99.0.ББ52АП16000</t>
  </si>
  <si>
    <t xml:space="preserve">Реализация дополнительных общеразвивающих программ (дети ОВЗ, художественной, очная) </t>
  </si>
  <si>
    <t>804200О.99.0.ББ52АП64000</t>
  </si>
  <si>
    <t>Реализация дополнительных общеразвивающих программ (дети ОВЗ, социально-педагогической, очная)</t>
  </si>
  <si>
    <t>804200О.99.0.ББ52АП88000</t>
  </si>
  <si>
    <t>Реализация дополнительных общеразвивающих программ (дети ОВЗ, очная)</t>
  </si>
  <si>
    <t>804200О.99.0.ББ52АВ16000</t>
  </si>
  <si>
    <t>Реализация дополнительных общеразвивающих программ (дети-инвалиды, физкультурно-спортивной, очная)</t>
  </si>
  <si>
    <t>804200О.99.0.ББ52АВ40000</t>
  </si>
  <si>
    <t>Реализация дополнительных общеразвивающих программ ( дети инвалиды, художественна, очная)</t>
  </si>
  <si>
    <t>804200О.99.0.ББ52АВ64000</t>
  </si>
  <si>
    <t>Реализация дополнительных общеразвивающих программ (дети-инвалиды, туристско-краеведческой, очная)</t>
  </si>
  <si>
    <t>804200О.99.0.ББ52АВ88000</t>
  </si>
  <si>
    <t>Реализация дополнительных общеразвивающих программ (дети-инвалиды,cоциально-педагогической, очная)</t>
  </si>
  <si>
    <t>804200О.99.0.ББ52АГ12000</t>
  </si>
  <si>
    <t>Реализация дополнительных общеразвивающих программ (дети-инвалиды, не указано, очная)</t>
  </si>
  <si>
    <t>804200О.99.0.ББ52АЕ04000</t>
  </si>
  <si>
    <t>Реализация дополнительных общеразвивающих программ (не указано, технической, очная)</t>
  </si>
  <si>
    <t>804200О.99.0.ББ52АЕ28000</t>
  </si>
  <si>
    <r>
      <t xml:space="preserve">Реализация дополнительных общеразвивающих программ </t>
    </r>
    <r>
      <rPr>
        <b/>
        <sz val="12"/>
        <color theme="1"/>
        <rFont val="Times New Roman"/>
        <family val="1"/>
        <charset val="204"/>
      </rPr>
      <t>(не указано, не указано, естественнонаучной, очная)</t>
    </r>
  </si>
  <si>
    <t>804200О.99.0.ББ52АЕ52000</t>
  </si>
  <si>
    <r>
      <t xml:space="preserve">Реализация дополнительных общеразвивающих программ </t>
    </r>
    <r>
      <rPr>
        <b/>
        <sz val="12"/>
        <color theme="1"/>
        <rFont val="Times New Roman"/>
        <family val="1"/>
        <charset val="204"/>
      </rPr>
      <t>(не указано,не указано, физкультурно-спортивной, очная)</t>
    </r>
  </si>
  <si>
    <t>804200О.99.0.ББ52АЕ76000</t>
  </si>
  <si>
    <r>
      <t xml:space="preserve">Реализация дополнительных общеразвивающих программ </t>
    </r>
    <r>
      <rPr>
        <b/>
        <sz val="12"/>
        <color theme="1"/>
        <rFont val="Times New Roman"/>
        <family val="1"/>
        <charset val="204"/>
      </rPr>
      <t>(не указано,не указано, художественной, очная)</t>
    </r>
  </si>
  <si>
    <t>804200О.99.0.ББ52АЖ24000</t>
  </si>
  <si>
    <r>
      <t xml:space="preserve">Реализация дополнительных общеразвивающих программ </t>
    </r>
    <r>
      <rPr>
        <b/>
        <sz val="12"/>
        <color theme="1"/>
        <rFont val="Times New Roman"/>
        <family val="1"/>
        <charset val="204"/>
      </rPr>
      <t>(не указано, не указано, туристско-краеведческой, очная)</t>
    </r>
  </si>
  <si>
    <r>
      <t xml:space="preserve">Реализация дополнительных общеразвивающих программ </t>
    </r>
    <r>
      <rPr>
        <b/>
        <sz val="12"/>
        <color theme="1"/>
        <rFont val="Times New Roman"/>
        <family val="1"/>
        <charset val="204"/>
      </rPr>
      <t>(не указано, не указано, cоциально-педагогической, очная)</t>
    </r>
  </si>
  <si>
    <t>804200О.99.0.ББ52АЖ48000</t>
  </si>
  <si>
    <r>
      <t xml:space="preserve">Реализация дополнительных общеразвивающих программ </t>
    </r>
    <r>
      <rPr>
        <b/>
        <sz val="12"/>
        <color theme="1"/>
        <rFont val="Times New Roman"/>
        <family val="1"/>
        <charset val="204"/>
      </rPr>
      <t>(не указано, не указано, не указано, очная)</t>
    </r>
  </si>
  <si>
    <t>801011О.99.0.БВ24АВ42000</t>
  </si>
  <si>
    <r>
      <t xml:space="preserve">Реализация основных общеобразовательных программ дошкольного образования </t>
    </r>
    <r>
      <rPr>
        <b/>
        <sz val="9"/>
        <color indexed="8"/>
        <rFont val="Times New Roman"/>
        <family val="1"/>
        <charset val="204"/>
      </rPr>
      <t>(адаптированная программа, ОВЗ, от 3 до 8, очная, полного дня)</t>
    </r>
  </si>
  <si>
    <t>услуга</t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</si>
  <si>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</si>
  <si>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общий уровень укомплектованности кадрами (процент; определяется как отношениефактически замещенных ставок к общему количеству ставок по штатному расписанию);</t>
  </si>
  <si>
    <t xml:space="preserve"> 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</si>
  <si>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801011О.99.0.БВ24АВ40000</t>
  </si>
  <si>
    <t>Реализация основных общеобразовательных программ дошкольного образования (адапптированная программа, ОВЗ, от 3 до 8, очная,ГКП)</t>
  </si>
  <si>
    <t>801011О.99.0.БВ24АК65000</t>
  </si>
  <si>
    <r>
      <t xml:space="preserve">Реализация основных общеобразовательных программ дошкольного образования </t>
    </r>
    <r>
      <rPr>
        <b/>
        <sz val="9"/>
        <color indexed="8"/>
        <rFont val="Times New Roman"/>
        <family val="1"/>
        <charset val="204"/>
      </rPr>
      <t>(адаптированная программа, инвалиды, от 3 до 8, очная, ГКП)</t>
    </r>
  </si>
  <si>
    <t>801011О.99.0.БВ24АК67000</t>
  </si>
  <si>
    <t>Реализация основных общеобразовательных программ дошкольного образования (адаптированная программа, инвалиды, от 3 до 8,очная,полного дня)</t>
  </si>
  <si>
    <t>801011О.99.0.БВ24ГД90000</t>
  </si>
  <si>
    <r>
      <t xml:space="preserve"> Реализация основных общеобразовательных программ дошкольного образования </t>
    </r>
    <r>
      <rPr>
        <b/>
        <sz val="9"/>
        <color indexed="8"/>
        <rFont val="Times New Roman"/>
        <family val="1"/>
        <charset val="204"/>
      </rPr>
      <t>(не указано, инвалиды, от 3 до 8, очная, ГКП)</t>
    </r>
  </si>
  <si>
    <t>801011О.99.0.БВ24ГД87000</t>
  </si>
  <si>
    <t xml:space="preserve"> Реализация основных общеобразовательных программ дошкольного образования (не указано, инвалиды, от 3 до 8, очная, полного дня)</t>
  </si>
  <si>
    <t>801011О.99.0.БВ24ДН95000</t>
  </si>
  <si>
    <r>
      <t xml:space="preserve">Реализация основных общеобразовательных программ дошкольного образования </t>
    </r>
    <r>
      <rPr>
        <b/>
        <sz val="9"/>
        <color indexed="8"/>
        <rFont val="Times New Roman"/>
        <family val="1"/>
        <charset val="204"/>
      </rPr>
      <t>(не указано, не указано,от 3 до 8, очная, ГКП)</t>
    </r>
  </si>
  <si>
    <t>801011О.99.0.БВ24ДН98000</t>
  </si>
  <si>
    <r>
      <t>Реализация основных общеобразовательных программ дошкольного образования</t>
    </r>
    <r>
      <rPr>
        <b/>
        <sz val="9"/>
        <color indexed="8"/>
        <rFont val="Times New Roman"/>
        <family val="1"/>
        <charset val="204"/>
      </rPr>
      <t xml:space="preserve"> (не указано, не указано,от 3 до 8, очная, полного дня)</t>
    </r>
  </si>
  <si>
    <t>Реализация основных общеобразовательных программ дошкольного образования (не указано, инвалиды, до 3, очная, ГКП)</t>
  </si>
  <si>
    <t>801011О.99.0.БВ24ГГ62000</t>
  </si>
  <si>
    <t>Реализация основных общеобразовательных программ дошкольного образования (не указано, инвалиды, до 3, очная, полного дня)</t>
  </si>
  <si>
    <t>801011О.99.0.БВ24ДМ60000</t>
  </si>
  <si>
    <t>Реализация основных общеобразовательных программ дошкольного образования (не указано, не указано,до 3 лет, очная, ГКП)</t>
  </si>
  <si>
    <t>801011О.99.0.БВ24ДМ62000</t>
  </si>
  <si>
    <r>
      <t xml:space="preserve">Реализация основных общеобразовательных программ дошкольного образования </t>
    </r>
    <r>
      <rPr>
        <b/>
        <sz val="9"/>
        <color indexed="8"/>
        <rFont val="Times New Roman"/>
        <family val="1"/>
        <charset val="204"/>
      </rPr>
      <t>(не указано, не указано,до 3 лет, очная, группа полного дня)</t>
    </r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</si>
  <si>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расписанию);</t>
  </si>
  <si>
    <t>853211О.99.0.БВ19АА12000</t>
  </si>
  <si>
    <r>
      <t xml:space="preserve">Присмотр и уход </t>
    </r>
    <r>
      <rPr>
        <b/>
        <sz val="9"/>
        <color indexed="8"/>
        <rFont val="Times New Roman"/>
        <family val="1"/>
        <charset val="204"/>
      </rPr>
      <t>(инвалиды, от 3 до 8, ГКП)</t>
    </r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</si>
  <si>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</si>
  <si>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</si>
  <si>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</si>
  <si>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853211О.99.0.БВ19АА14000</t>
  </si>
  <si>
    <r>
      <t xml:space="preserve">Присмотр и уход </t>
    </r>
    <r>
      <rPr>
        <b/>
        <sz val="9"/>
        <color indexed="8"/>
        <rFont val="Times New Roman"/>
        <family val="1"/>
        <charset val="204"/>
      </rPr>
      <t>(инвалиды, от 3 до 8, полного дня)</t>
    </r>
  </si>
  <si>
    <t>853211О.99.0.БВ19АА54000</t>
  </si>
  <si>
    <t>Присмотр и уход (лица за исключением льготных категор, от 3 до 8,ГКП)</t>
  </si>
  <si>
    <t>853211О.99.0.БВ19АА56000</t>
  </si>
  <si>
    <r>
      <t xml:space="preserve">Присмотр и уход </t>
    </r>
    <r>
      <rPr>
        <b/>
        <sz val="9"/>
        <color indexed="8"/>
        <rFont val="Times New Roman"/>
        <family val="1"/>
        <charset val="204"/>
      </rPr>
      <t>(лица за исключением льготных категор, от 3 до 8,полного дня)</t>
    </r>
  </si>
  <si>
    <t>Присмотр и уход (туберкул, от 3 до 8, полного дня)</t>
  </si>
  <si>
    <t>853211О.99.0.БА91АА24000</t>
  </si>
  <si>
    <t>Присмотр и уход (инвалиды, до 3, ГКП)</t>
  </si>
  <si>
    <t>853211О.99.0.БА91АА26000</t>
  </si>
  <si>
    <t>Присмотр и уход (инвалиды, до 38, полного дня)</t>
  </si>
  <si>
    <t>853211О.99.0.БВ19АА48000</t>
  </si>
  <si>
    <t>Присмотр и уход  ( лица за исключением льготных категорий, до 3 , ГКП)</t>
  </si>
  <si>
    <t>853211О.99.0.БВ19АА50000</t>
  </si>
  <si>
    <r>
      <t xml:space="preserve">Присмотр и уход </t>
    </r>
    <r>
      <rPr>
        <b/>
        <sz val="9"/>
        <color indexed="8"/>
        <rFont val="Times New Roman"/>
        <family val="1"/>
        <charset val="204"/>
      </rPr>
      <t xml:space="preserve"> ( лица за исключением льготных категорий, до 3 , полного дня)</t>
    </r>
  </si>
  <si>
    <t>нач</t>
  </si>
  <si>
    <t>основ</t>
  </si>
  <si>
    <t>сред</t>
  </si>
  <si>
    <t>доп</t>
  </si>
  <si>
    <t>оо-1</t>
  </si>
  <si>
    <t>киосуо</t>
  </si>
  <si>
    <t>МАОУ Гимназия  №6</t>
  </si>
  <si>
    <t>Муниципальное задание в целом выполнено</t>
  </si>
  <si>
    <t>МБОУ СШ №8</t>
  </si>
  <si>
    <t>МАОУ Гимназия  №10</t>
  </si>
  <si>
    <t>МАОУ Лицей № 11</t>
  </si>
  <si>
    <t>МБОУ СШ № 46</t>
  </si>
  <si>
    <t>МБОУ СШ №49</t>
  </si>
  <si>
    <t>МБОУ СШ №63</t>
  </si>
  <si>
    <t>Реализация адаптированных  основных общеобразовательных программ начального общего образования (с тяжелыми нарушениями речи, не указано, очная)</t>
  </si>
  <si>
    <t xml:space="preserve">МБОУ СШ №90 </t>
  </si>
  <si>
    <t>МБОУ СШ №135</t>
  </si>
  <si>
    <t>МАОУ лицей  №6 "Перспектива"</t>
  </si>
  <si>
    <t>лиц № 6</t>
  </si>
  <si>
    <t>Реализация основных общеобразовательных программ дошкольного образования (адаптированная программа, ОВЗ, от 3 до 8, очная, полного дня)</t>
  </si>
  <si>
    <t>801011О.99.0.БВ24АК60000</t>
  </si>
  <si>
    <t>Реализация основных общеобразовательных программ дошкольного образования (адаптированная программа, инвалиды, от 3 до 8, очная, ГКП)</t>
  </si>
  <si>
    <t>801011О.99.0.БВ24АК62000</t>
  </si>
  <si>
    <t>801011О.99.0.БВ24ГД80000</t>
  </si>
  <si>
    <t xml:space="preserve"> Реализация основных общеобразовательных программ дошкольного образования (не указано, инвалиды, от 3 до 8, очная, ГКП)</t>
  </si>
  <si>
    <t>801011О.99.0.БВ24ГД82000</t>
  </si>
  <si>
    <t>801011О.99.0.БВ24ДН80000</t>
  </si>
  <si>
    <t>801011О.99.0.БВ24ДН82000</t>
  </si>
  <si>
    <t>801011О.99.0.БВ24ГЖ02000</t>
  </si>
  <si>
    <t>801011О.99.0.БВ24ДП00000</t>
  </si>
  <si>
    <t>801011О.99.0.БВ24ДП020000</t>
  </si>
  <si>
    <t>853211О.99.0.ББ20АА06000</t>
  </si>
  <si>
    <t>853211О.99.0.ББ20АА08000</t>
  </si>
  <si>
    <t>853211О.99.0.ББ20АА48000</t>
  </si>
  <si>
    <t>853211О.99.0.ББ20АА50000</t>
  </si>
  <si>
    <t>853211О.99.0.ББ20АА18000</t>
  </si>
  <si>
    <t>853211О.99.0.ББ20АА20000</t>
  </si>
  <si>
    <t>853211О.99.0.ББ20АА62000</t>
  </si>
  <si>
    <t>МАОУ СШ №55</t>
  </si>
  <si>
    <t>МБОУ СШ №81</t>
  </si>
  <si>
    <r>
      <t xml:space="preserve"> Реализация основных общеобразовательных программ дошкольного образования </t>
    </r>
    <r>
      <rPr>
        <b/>
        <sz val="12"/>
        <color indexed="8"/>
        <rFont val="Times New Roman"/>
        <family val="1"/>
        <charset val="204"/>
      </rPr>
      <t>(не указано, инвалиды, от 3 до 8, очная, ГКП)</t>
    </r>
  </si>
  <si>
    <r>
      <t xml:space="preserve">Реализация основных общеобразовательных программ дошкольного образования </t>
    </r>
    <r>
      <rPr>
        <b/>
        <sz val="12"/>
        <color indexed="8"/>
        <rFont val="Times New Roman"/>
        <family val="1"/>
        <charset val="204"/>
      </rPr>
      <t>(не указано, не указано,от 3 до 8, очная, ГКП)</t>
    </r>
  </si>
  <si>
    <r>
      <t>Реализация основных общеобразовательных программ дошкольного образования</t>
    </r>
    <r>
      <rPr>
        <b/>
        <sz val="12"/>
        <color indexed="8"/>
        <rFont val="Times New Roman"/>
        <family val="1"/>
        <charset val="204"/>
      </rPr>
      <t xml:space="preserve"> (не указано, не указано,от 3 до 8, очная, полного дня)</t>
    </r>
  </si>
  <si>
    <r>
      <t xml:space="preserve">Реализация основных общеобразовательных программ дошкольного образования </t>
    </r>
    <r>
      <rPr>
        <b/>
        <sz val="12"/>
        <color indexed="8"/>
        <rFont val="Times New Roman"/>
        <family val="1"/>
        <charset val="204"/>
      </rPr>
      <t>(не указано, не указано,до 3 лет, очная, группа полного дня)</t>
    </r>
  </si>
  <si>
    <r>
      <t xml:space="preserve">Присмотр и уход </t>
    </r>
    <r>
      <rPr>
        <b/>
        <sz val="12"/>
        <color indexed="8"/>
        <rFont val="Times New Roman"/>
        <family val="1"/>
        <charset val="204"/>
      </rPr>
      <t>(инвалиды, от 3 до 8, ГКП)</t>
    </r>
  </si>
  <si>
    <r>
      <t xml:space="preserve">Присмотр и уход </t>
    </r>
    <r>
      <rPr>
        <b/>
        <sz val="12"/>
        <color indexed="8"/>
        <rFont val="Times New Roman"/>
        <family val="1"/>
        <charset val="204"/>
      </rPr>
      <t>(инвалиды, от 3 до 8, полного дня)</t>
    </r>
  </si>
  <si>
    <r>
      <t xml:space="preserve">Присмотр и уход </t>
    </r>
    <r>
      <rPr>
        <b/>
        <sz val="12"/>
        <color indexed="8"/>
        <rFont val="Times New Roman"/>
        <family val="1"/>
        <charset val="204"/>
      </rPr>
      <t>(лица за исключением льготных категор, от 3 до 8,полного дня)</t>
    </r>
  </si>
  <si>
    <t>Наименование учреждения, оказывающего услугу (выполняещего работу)</t>
  </si>
  <si>
    <t>Причины отклонения значений от запланированных</t>
  </si>
  <si>
    <t>8/</t>
  </si>
  <si>
    <t>МБДОУ №5</t>
  </si>
  <si>
    <t>Присмотр и уход (инвалиды, до 3, полного дня)</t>
  </si>
  <si>
    <t>Директор МКУ "ЦБУО Кировского района</t>
  </si>
  <si>
    <t>О.В.Двугрошева</t>
  </si>
  <si>
    <t>Кузнецова Юлия Витальевна 265-55-10</t>
  </si>
  <si>
    <t>МБДОУ №14</t>
  </si>
  <si>
    <t>Реализация основных общеобразовательных программ дошкольного образования (не указано, не указано,от 3 до 8, очная, ГКП)</t>
  </si>
  <si>
    <r>
      <t>Реализация основных общеобразовательных программ дошкольного образования</t>
    </r>
    <r>
      <rPr>
        <b/>
        <sz val="9"/>
        <color indexed="8"/>
        <rFont val="Times New Roman"/>
        <family val="1"/>
        <charset val="204"/>
      </rPr>
      <t xml:space="preserve"> (не указано, не указано,до 3 лет, очная, ГКП)</t>
    </r>
  </si>
  <si>
    <t>Присмотр и уход (инвалиды, от 3 до 8, ГКП)</t>
  </si>
  <si>
    <t>Присмотр и уход (инвалиды, от 3 до 8, полного дня)</t>
  </si>
  <si>
    <r>
      <t>Присмотр и уход</t>
    </r>
    <r>
      <rPr>
        <b/>
        <sz val="9"/>
        <color indexed="8"/>
        <rFont val="Times New Roman"/>
        <family val="1"/>
        <charset val="204"/>
      </rPr>
      <t xml:space="preserve"> (лица за исключением льготных категор, от 3 до 8,полного дня)</t>
    </r>
  </si>
  <si>
    <r>
      <t xml:space="preserve">Присмотр и уход  </t>
    </r>
    <r>
      <rPr>
        <b/>
        <sz val="9"/>
        <color indexed="8"/>
        <rFont val="Times New Roman"/>
        <family val="1"/>
        <charset val="204"/>
      </rPr>
      <t>( лица за исключением льготных категорий, до 3 , ГКП)</t>
    </r>
  </si>
  <si>
    <r>
      <t>Присмотр и уход</t>
    </r>
    <r>
      <rPr>
        <b/>
        <sz val="9"/>
        <color indexed="8"/>
        <rFont val="Times New Roman"/>
        <family val="1"/>
        <charset val="204"/>
      </rPr>
      <t xml:space="preserve">  ( лица за исключением льготных категорий, до 3 , полного дня)</t>
    </r>
  </si>
  <si>
    <t>МБДОУ №22</t>
  </si>
  <si>
    <t>Муниципальное задание выполнено в полном объеме</t>
  </si>
  <si>
    <r>
      <t xml:space="preserve">Реализация основных общеобразовательных программ дошкольного образования </t>
    </r>
    <r>
      <rPr>
        <b/>
        <sz val="9"/>
        <color indexed="8"/>
        <rFont val="Times New Roman"/>
        <family val="1"/>
        <charset val="204"/>
      </rPr>
      <t>(не указано, не указано,от 3 до 8, очная, полного дня)</t>
    </r>
  </si>
  <si>
    <t>Реализация основных общеобразовательных программ дошкольного образования (не указано, не указано,до 3 лет, очная, группа полного дня)</t>
  </si>
  <si>
    <t>Присмотр и уход  ( лица за исключением льготных категорий, до 3 , полного дня)</t>
  </si>
  <si>
    <t>МБДОУ № 80</t>
  </si>
  <si>
    <t>МАДОУ № 81</t>
  </si>
  <si>
    <t>МБДОУ № 86</t>
  </si>
  <si>
    <t>инструктор физ воспитания с высшим образованием уволилась , а новая с не законченным высшим образованием.</t>
  </si>
  <si>
    <t>МБДОУ № 108</t>
  </si>
  <si>
    <t>МБДОУ № 109</t>
  </si>
  <si>
    <r>
      <t xml:space="preserve"> Реализация основных общеобразовательных программ дошкольного образования </t>
    </r>
    <r>
      <rPr>
        <b/>
        <sz val="9"/>
        <color indexed="8"/>
        <rFont val="Times New Roman"/>
        <family val="1"/>
        <charset val="204"/>
      </rPr>
      <t>(не указано, инвалиды, от 3 до 8, очная, полного дня)</t>
    </r>
  </si>
  <si>
    <r>
      <t>Реализация основных общеобразовательных программ дошкольного образования</t>
    </r>
    <r>
      <rPr>
        <b/>
        <sz val="9"/>
        <color indexed="8"/>
        <rFont val="Times New Roman"/>
        <family val="1"/>
        <charset val="204"/>
      </rPr>
      <t xml:space="preserve"> (не указано, инвалиды, до 3, очная, полного дня)</t>
    </r>
  </si>
  <si>
    <r>
      <t xml:space="preserve">Реализация основных общеобразовательных программ дошкольного образования </t>
    </r>
    <r>
      <rPr>
        <b/>
        <sz val="9"/>
        <color indexed="8"/>
        <rFont val="Times New Roman"/>
        <family val="1"/>
        <charset val="204"/>
      </rPr>
      <t>(не указано, не указано,до 3 лет, очная, ГКП)</t>
    </r>
  </si>
  <si>
    <r>
      <t>Реализация основных общеобразовательных программ дошкольного образования</t>
    </r>
    <r>
      <rPr>
        <b/>
        <sz val="9"/>
        <color indexed="8"/>
        <rFont val="Times New Roman"/>
        <family val="1"/>
        <charset val="204"/>
      </rPr>
      <t xml:space="preserve"> (не указано, не указано,до 3 лет, очная, группа полного дня)</t>
    </r>
  </si>
  <si>
    <r>
      <t>Присмотр и уход</t>
    </r>
    <r>
      <rPr>
        <b/>
        <sz val="9"/>
        <color indexed="8"/>
        <rFont val="Times New Roman"/>
        <family val="1"/>
        <charset val="204"/>
      </rPr>
      <t xml:space="preserve"> (инвалиды, от 3 до 8, полного дня)</t>
    </r>
  </si>
  <si>
    <r>
      <t xml:space="preserve">Присмотр и уход </t>
    </r>
    <r>
      <rPr>
        <b/>
        <sz val="9"/>
        <color indexed="8"/>
        <rFont val="Times New Roman"/>
        <family val="1"/>
        <charset val="204"/>
      </rPr>
      <t>(лица за исключением льготных категор, от 3 до 8,ГКП)</t>
    </r>
  </si>
  <si>
    <r>
      <t xml:space="preserve">Присмотр и уход </t>
    </r>
    <r>
      <rPr>
        <b/>
        <sz val="9"/>
        <color indexed="8"/>
        <rFont val="Times New Roman"/>
        <family val="1"/>
        <charset val="204"/>
      </rPr>
      <t>(инвалиды, до 38, полного дня)</t>
    </r>
  </si>
  <si>
    <r>
      <t xml:space="preserve">Присмотр и уход  </t>
    </r>
    <r>
      <rPr>
        <b/>
        <sz val="9"/>
        <color indexed="8"/>
        <rFont val="Times New Roman"/>
        <family val="1"/>
        <charset val="204"/>
      </rPr>
      <t>( лица за исключением льготных категорий, до 3 , полного дня)</t>
    </r>
  </si>
  <si>
    <t>МАДОУ № 110</t>
  </si>
  <si>
    <r>
      <t xml:space="preserve">Реализация основных общеобразовательных программ дошкольного образования </t>
    </r>
    <r>
      <rPr>
        <b/>
        <sz val="9"/>
        <color indexed="8"/>
        <rFont val="Times New Roman"/>
        <family val="1"/>
        <charset val="204"/>
      </rPr>
      <t>(адапптированная программа, ОВЗ, от 3 до 8, очная,ГКП)</t>
    </r>
  </si>
  <si>
    <r>
      <t xml:space="preserve">Присмотр и уход </t>
    </r>
    <r>
      <rPr>
        <b/>
        <sz val="9"/>
        <color indexed="8"/>
        <rFont val="Times New Roman"/>
        <family val="1"/>
        <charset val="204"/>
      </rPr>
      <t>(дети-инвалиды, от 3 до 8, полного дня)</t>
    </r>
  </si>
  <si>
    <t>МБДОУ №128</t>
  </si>
  <si>
    <r>
      <t xml:space="preserve">Присмотр и уход </t>
    </r>
    <r>
      <rPr>
        <b/>
        <sz val="9"/>
        <color indexed="8"/>
        <rFont val="Times New Roman"/>
        <family val="1"/>
        <charset val="204"/>
      </rPr>
      <t xml:space="preserve"> ( лица за исключением льготных категорий, до 3 , ГКП)</t>
    </r>
  </si>
  <si>
    <t>МБДОУ № 138</t>
  </si>
  <si>
    <t>Муниципальное задание  в целом выполнено</t>
  </si>
  <si>
    <t>МБДОУ № 150</t>
  </si>
  <si>
    <r>
      <t>Реализация основных общеобразовательных программ дошкольного образования</t>
    </r>
    <r>
      <rPr>
        <b/>
        <sz val="9"/>
        <color indexed="8"/>
        <rFont val="Times New Roman"/>
        <family val="1"/>
        <charset val="204"/>
      </rPr>
      <t xml:space="preserve"> (адаптированная программа, ОВЗ, от 3 до 8, очная, полного дня)</t>
    </r>
  </si>
  <si>
    <t>МБДОУ № 162</t>
  </si>
  <si>
    <t>МБДОУ № 169</t>
  </si>
  <si>
    <t xml:space="preserve">Муниципальное задание в целом выполнено </t>
  </si>
  <si>
    <r>
      <t xml:space="preserve">Присмотр и уход </t>
    </r>
    <r>
      <rPr>
        <b/>
        <sz val="9"/>
        <color indexed="8"/>
        <rFont val="Times New Roman"/>
        <family val="1"/>
        <charset val="204"/>
      </rPr>
      <t>(туберкул, от 3 до 8, полного дня)</t>
    </r>
  </si>
  <si>
    <t>МБДОУ № 182</t>
  </si>
  <si>
    <r>
      <t>Реализация основных общеобразовательных программ дошкольного образования</t>
    </r>
    <r>
      <rPr>
        <b/>
        <sz val="9"/>
        <color indexed="8"/>
        <rFont val="Times New Roman"/>
        <family val="1"/>
        <charset val="204"/>
      </rPr>
      <t xml:space="preserve"> (адапптированная программа, ОВЗ, от 3 до 8, очная,ГКП)</t>
    </r>
  </si>
  <si>
    <r>
      <t>Реализация основных общеобразовательных программ дошкольного образования (</t>
    </r>
    <r>
      <rPr>
        <b/>
        <sz val="9"/>
        <color indexed="8"/>
        <rFont val="Times New Roman"/>
        <family val="1"/>
        <charset val="204"/>
      </rPr>
      <t>адаптированная программа, инвалиды, от 3 до 8, очная, ГКП)</t>
    </r>
  </si>
  <si>
    <r>
      <t>Реализация основных общеобразовательных программ дошкольного образования</t>
    </r>
    <r>
      <rPr>
        <b/>
        <sz val="9"/>
        <color indexed="8"/>
        <rFont val="Times New Roman"/>
        <family val="1"/>
        <charset val="204"/>
      </rPr>
      <t xml:space="preserve"> (адаптированная программа, инвалиды, от 3 до 8,очная,полного дня)</t>
    </r>
  </si>
  <si>
    <r>
      <t xml:space="preserve">Реализация основных общеобразовательных программ дошкольного образования </t>
    </r>
    <r>
      <rPr>
        <b/>
        <sz val="9"/>
        <color indexed="8"/>
        <rFont val="Times New Roman"/>
        <family val="1"/>
        <charset val="204"/>
      </rPr>
      <t>(не указано, инвалиды, до 3, очная, ГКП)</t>
    </r>
  </si>
  <si>
    <r>
      <t xml:space="preserve">Реализация основных общеобразовательных программ дошкольного образования </t>
    </r>
    <r>
      <rPr>
        <b/>
        <sz val="9"/>
        <color indexed="8"/>
        <rFont val="Times New Roman"/>
        <family val="1"/>
        <charset val="204"/>
      </rPr>
      <t>(не указано, инвалиды, до 3, очная, полного дня)</t>
    </r>
  </si>
  <si>
    <r>
      <t xml:space="preserve">Присмотр и уход </t>
    </r>
    <r>
      <rPr>
        <b/>
        <sz val="9"/>
        <color indexed="8"/>
        <rFont val="Times New Roman"/>
        <family val="1"/>
        <charset val="204"/>
      </rPr>
      <t>(инвалиды, до 3, ГКП)</t>
    </r>
  </si>
  <si>
    <r>
      <t xml:space="preserve">Присмотр и уход </t>
    </r>
    <r>
      <rPr>
        <b/>
        <sz val="9"/>
        <color indexed="8"/>
        <rFont val="Times New Roman"/>
        <family val="1"/>
        <charset val="204"/>
      </rPr>
      <t>(инвалиды, 3 до 8, полного дня)</t>
    </r>
  </si>
  <si>
    <t>МАДОУ № 220</t>
  </si>
  <si>
    <r>
      <t xml:space="preserve">Реализация основных общеобразовательных программ дошкольного образования </t>
    </r>
    <r>
      <rPr>
        <b/>
        <sz val="9"/>
        <color indexed="8"/>
        <rFont val="Times New Roman"/>
        <family val="1"/>
        <charset val="204"/>
      </rPr>
      <t>(адаптированная программа, инвалиды, от 3 до 8,очная,полного дня)</t>
    </r>
  </si>
  <si>
    <t>МБДОУ № 224</t>
  </si>
  <si>
    <t>МБДОУ № 226</t>
  </si>
  <si>
    <r>
      <t>Присмотр и уход</t>
    </r>
    <r>
      <rPr>
        <b/>
        <sz val="9"/>
        <color indexed="8"/>
        <rFont val="Times New Roman"/>
        <family val="1"/>
        <charset val="204"/>
      </rPr>
      <t xml:space="preserve"> (лица за исключением льготных категор, от 3 до 8,ГКП)</t>
    </r>
  </si>
  <si>
    <t>МБДОУ № 238</t>
  </si>
  <si>
    <t>МБДОУ № 254</t>
  </si>
  <si>
    <t>МБДОУ № 265</t>
  </si>
  <si>
    <t>МБДОУ № 278</t>
  </si>
  <si>
    <t>МАДОУ № 313</t>
  </si>
  <si>
    <t>МБДОУ № 320</t>
  </si>
  <si>
    <r>
      <t xml:space="preserve"> Реализация основных общеобразовательных программ дошкольного образования</t>
    </r>
    <r>
      <rPr>
        <b/>
        <sz val="9"/>
        <color indexed="8"/>
        <rFont val="Times New Roman"/>
        <family val="1"/>
        <charset val="204"/>
      </rPr>
      <t xml:space="preserve"> (не указано, инвалиды, от 3 до 8, очная, полного дня)</t>
    </r>
  </si>
  <si>
    <t xml:space="preserve">                                               </t>
  </si>
  <si>
    <t xml:space="preserve">                                                                                                  </t>
  </si>
  <si>
    <t>Отчет об исполнении муниципального задания за  2018 год по дополнительному образованию</t>
  </si>
  <si>
    <t>Фактическое значение за  2018 года, (К1фi, К2фi&lt;2&gt;)</t>
  </si>
  <si>
    <t>МБОУ ДО ДДЮ "Школа самоопределения"</t>
  </si>
  <si>
    <t xml:space="preserve">047010000131005750211Г42003000300301007100101 </t>
  </si>
  <si>
    <t>Реализация дополнительных общеразвивающих программ (дети ОВЗ, физкультурно-спортивной, очная)</t>
  </si>
  <si>
    <t>исполнение плана комплектования (процент; определяется как отношение количества обучающихся к количеству обучающихся по плану комплектования);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</si>
  <si>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</t>
  </si>
  <si>
    <t>Число человеко-часов</t>
  </si>
  <si>
    <t>человеко-час</t>
  </si>
  <si>
    <t xml:space="preserve">047010000131005750211Г42003000300401006100101 </t>
  </si>
  <si>
    <t>Реализация дополнительных общеразвивающих программ (дети ОВЗ, художественной направленности, очная)</t>
  </si>
  <si>
    <t xml:space="preserve">047010000131005750211Г42003000300601004100101 </t>
  </si>
  <si>
    <t>047010000131005750211Г42003000300701003100101</t>
  </si>
  <si>
    <t>047010000131005750211Г42000500300401007100101</t>
  </si>
  <si>
    <t>Реализация дополнительных общеразвивающих программ (дети инвалиды, художественной направленности, очная)</t>
  </si>
  <si>
    <t>047010000131005750211Г42000500300501006100101</t>
  </si>
  <si>
    <t>Реализация дополнительных общеразвивающих программ (дети инвалиды, туристско-краеведческой , очная)</t>
  </si>
  <si>
    <t>047010000131005750211Г42000500300601005100101</t>
  </si>
  <si>
    <t>Реализация дополнительных общеразвивающих программ (дети инвалиды, cоциально-педагогической, очная)</t>
  </si>
  <si>
    <t>047010000131005750211Г42000500300701004100101</t>
  </si>
  <si>
    <t>Реализация дополнительных общеразвивающих программ ( дети инвалиды, очная)</t>
  </si>
  <si>
    <r>
      <t xml:space="preserve">Реализация дополнительных общеразвивающих программ </t>
    </r>
    <r>
      <rPr>
        <b/>
        <sz val="12"/>
        <color theme="1"/>
        <rFont val="Times New Roman"/>
        <family val="1"/>
        <charset val="204"/>
      </rPr>
      <t xml:space="preserve"> (не указано, не указано, технической направленности, очная)</t>
    </r>
  </si>
  <si>
    <r>
      <t>Реализация дополнительных общеразвивающих программ</t>
    </r>
    <r>
      <rPr>
        <b/>
        <sz val="12"/>
        <color theme="1"/>
        <rFont val="Times New Roman"/>
        <family val="1"/>
        <charset val="204"/>
      </rPr>
      <t xml:space="preserve"> (не указано, не указано, естественнонаучной, очная)</t>
    </r>
  </si>
  <si>
    <t>047010000131005750211Г42001000300301001100101</t>
  </si>
  <si>
    <t>Реализация дополнительных общеразвивающих программ (физкультурно-спортивной, очная)</t>
  </si>
  <si>
    <r>
      <t>Реализация дополнительных общеразвивающих программ</t>
    </r>
    <r>
      <rPr>
        <b/>
        <sz val="12"/>
        <color theme="1"/>
        <rFont val="Times New Roman"/>
        <family val="1"/>
        <charset val="204"/>
      </rPr>
      <t>(не указано, не указано, художественно, очная)</t>
    </r>
  </si>
  <si>
    <t xml:space="preserve">047010000131005750211Г42001000300501009100101 </t>
  </si>
  <si>
    <t>Реализация дополнительных общеразвивающих программ (туристско-краеведческой, очная)</t>
  </si>
  <si>
    <t>804200О.99.0.ББ52АЖ00000</t>
  </si>
  <si>
    <t>Реализация дополнительных общеразвивающих программ  (не указано, не указано, очная)</t>
  </si>
  <si>
    <t>Р.01.1.0001.0001.001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</si>
  <si>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</si>
  <si>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Работа</t>
  </si>
  <si>
    <t>отсутствие обоснованных претензий учредителя к организации предоставления работы</t>
  </si>
  <si>
    <t>отсутствие обоснованных претензий потребителей к качеству предоставляемой работы</t>
  </si>
  <si>
    <t>Количество мероприятий</t>
  </si>
  <si>
    <t>единица</t>
  </si>
  <si>
    <t>Количество участников мероприятий</t>
  </si>
  <si>
    <t>Директор МКУ "ЦБУО Кировского района"</t>
  </si>
  <si>
    <t>МБОУ ДО ЦТ № 3</t>
  </si>
  <si>
    <r>
      <t xml:space="preserve">Реализация дополнительных общеразвивающих программ </t>
    </r>
    <r>
      <rPr>
        <b/>
        <sz val="12"/>
        <color theme="1"/>
        <rFont val="Times New Roman"/>
        <family val="1"/>
        <charset val="204"/>
      </rPr>
      <t>(дети ОВЗ,не указано,  художественной направленности, очная)</t>
    </r>
  </si>
  <si>
    <t>047010000131005750211Г42001000300101003100101</t>
  </si>
  <si>
    <t>Реализация дополнительных общеразвивающих программ  (технической направленности, очная)</t>
  </si>
  <si>
    <t xml:space="preserve">047010000131005750211Г42001000300201002100101 </t>
  </si>
  <si>
    <t>Реализация дополнительных общеразвивающих программ (естественнонаучной, очная)</t>
  </si>
  <si>
    <t>047010000131005750211Г42001000300601008100101</t>
  </si>
  <si>
    <t>Реализация дополнительных общеразвивающих программ (cоциально-педагогической, очная)</t>
  </si>
  <si>
    <t>047010000131005750211Г42001000300701007100101</t>
  </si>
  <si>
    <t>Реализация дополнительных общеразвивающих программ (очная)</t>
  </si>
  <si>
    <t>Отчет по выполнению МЗ за 2018 год по ЦППМиСП №7 "Способный ребенок"</t>
  </si>
  <si>
    <t>Значение, утвержденное в муниципальном задании на 2018год, (К1плi, К2плi&lt;1&gt;)</t>
  </si>
  <si>
    <t>Фактическое значение за 2018 год, (К1фi, К2фi&lt;2&gt;)</t>
  </si>
  <si>
    <t>ЦППМиСП №7 "Спрсобный ребенок"</t>
  </si>
  <si>
    <t>880900О.99.0.БА98АА02000</t>
  </si>
  <si>
    <r>
      <t>Психолого-медико-педагогическое обследование детей</t>
    </r>
    <r>
      <rPr>
        <b/>
        <sz val="10"/>
        <color theme="1"/>
        <rFont val="Times New Roman"/>
        <family val="1"/>
        <charset val="204"/>
      </rPr>
      <t xml:space="preserve"> (в центре психолого-педагогической, медицинской и социальной помощи)</t>
    </r>
  </si>
  <si>
    <t>доля детей,прошедших комплексное обследование (процент, определяется как отношение количества детей, прошедших комплексное обследование, к количеству обратившихся)</t>
  </si>
  <si>
    <t>%</t>
  </si>
  <si>
    <t>муниципальное задание выполнено в полном объеме</t>
  </si>
  <si>
    <t>доля подготовленных рекомендаций в программу сопровождения (процент, определяется как отношение количества подготовленных рекомендаций в программу сопровождения к количеству обратившихся)</t>
  </si>
  <si>
    <t xml:space="preserve">число обучающихся </t>
  </si>
  <si>
    <t>880900О.99.0.БА99АА02000</t>
  </si>
  <si>
    <r>
      <t xml:space="preserve">Психолого-педагогическое консультирование обучающихся, их родителей (законных представителей) и педагогических работников </t>
    </r>
    <r>
      <rPr>
        <b/>
        <sz val="10"/>
        <color theme="1"/>
        <rFont val="Times New Roman"/>
        <family val="1"/>
        <charset val="204"/>
      </rPr>
      <t>(в центре психолого-педагогической, медицинской и социальной помощи)</t>
    </r>
  </si>
  <si>
    <t>доля педагогических кадров с высшим профессиональным образованием в области коррекционной педагогике и психологии(процент; определяется как отношение количества педагогов с высшим образованием к  общему числу педагогов);</t>
  </si>
  <si>
    <t>доля детей, родителей и педагогических работников обратившихся за консультацией (процент, определяется как отношение количества человек получивших консультацию к общему количеству обратившихся)</t>
  </si>
  <si>
    <t>880900О.99.0.АА99АА02000</t>
  </si>
  <si>
    <r>
      <t xml:space="preserve">Коррекционно-D19развивающая, компенсирующая и логопедическая помощь обучающимся </t>
    </r>
    <r>
      <rPr>
        <b/>
        <sz val="10"/>
        <color theme="1"/>
        <rFont val="Times New Roman"/>
        <family val="1"/>
        <charset val="204"/>
      </rPr>
      <t>(в центре психолого-педагогической, медицинской и социальной помощи)</t>
    </r>
  </si>
  <si>
    <t>доля детей, осваивающих дополнительные коррекционно-развивающие программы в учреждении (процент, определяется как количество осваивающих детей дополнительные программ к общему количеству детей)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</si>
</sst>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5" tint="0.5999938962981048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4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horizontal="center" wrapText="1"/>
    </xf>
    <xf numFmtId="165" fontId="5" fillId="0" borderId="2" xfId="1" applyNumberFormat="1" applyFont="1" applyFill="1" applyBorder="1" applyAlignment="1" applyProtection="1">
      <alignment horizontal="center" wrapText="1"/>
    </xf>
    <xf numFmtId="165" fontId="6" fillId="0" borderId="2" xfId="1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 applyProtection="1">
      <alignment horizontal="center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vertical="top" wrapText="1"/>
    </xf>
    <xf numFmtId="1" fontId="6" fillId="0" borderId="2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49" fontId="5" fillId="2" borderId="3" xfId="0" quotePrefix="1" applyNumberFormat="1" applyFont="1" applyFill="1" applyBorder="1" applyAlignment="1">
      <alignment horizontal="center" vertical="top" wrapText="1"/>
    </xf>
    <xf numFmtId="49" fontId="9" fillId="0" borderId="3" xfId="0" quotePrefix="1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wrapText="1"/>
    </xf>
    <xf numFmtId="164" fontId="11" fillId="0" borderId="2" xfId="1" applyNumberFormat="1" applyFont="1" applyFill="1" applyBorder="1" applyAlignment="1">
      <alignment horizontal="center" wrapText="1"/>
    </xf>
    <xf numFmtId="165" fontId="11" fillId="0" borderId="2" xfId="1" applyNumberFormat="1" applyFont="1" applyFill="1" applyBorder="1" applyAlignment="1" applyProtection="1">
      <alignment horizontal="center" wrapText="1"/>
    </xf>
    <xf numFmtId="165" fontId="14" fillId="0" borderId="2" xfId="1" applyNumberFormat="1" applyFont="1" applyFill="1" applyBorder="1" applyAlignment="1">
      <alignment horizontal="center" wrapText="1"/>
    </xf>
    <xf numFmtId="2" fontId="14" fillId="0" borderId="2" xfId="0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 applyProtection="1">
      <alignment horizontal="center" wrapText="1"/>
    </xf>
    <xf numFmtId="0" fontId="11" fillId="0" borderId="3" xfId="0" applyFont="1" applyFill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0" fillId="0" borderId="8" xfId="0" applyFill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vertical="top" wrapText="1"/>
    </xf>
    <xf numFmtId="2" fontId="14" fillId="0" borderId="2" xfId="0" applyNumberFormat="1" applyFont="1" applyFill="1" applyBorder="1" applyAlignment="1">
      <alignment horizontal="center" wrapText="1"/>
    </xf>
    <xf numFmtId="165" fontId="15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wrapText="1"/>
    </xf>
    <xf numFmtId="165" fontId="14" fillId="0" borderId="2" xfId="0" applyNumberFormat="1" applyFont="1" applyFill="1" applyBorder="1" applyAlignment="1">
      <alignment horizontal="center" wrapText="1"/>
    </xf>
    <xf numFmtId="1" fontId="14" fillId="0" borderId="2" xfId="0" applyNumberFormat="1" applyFont="1" applyFill="1" applyBorder="1" applyAlignment="1">
      <alignment horizontal="center" wrapText="1"/>
    </xf>
    <xf numFmtId="49" fontId="5" fillId="2" borderId="3" xfId="0" quotePrefix="1" applyNumberFormat="1" applyFont="1" applyFill="1" applyBorder="1" applyAlignment="1">
      <alignment horizontal="center" vertical="top" wrapText="1"/>
    </xf>
    <xf numFmtId="49" fontId="5" fillId="2" borderId="8" xfId="0" quotePrefix="1" applyNumberFormat="1" applyFont="1" applyFill="1" applyBorder="1" applyAlignment="1">
      <alignment horizontal="center" vertical="top" wrapText="1"/>
    </xf>
    <xf numFmtId="49" fontId="5" fillId="2" borderId="9" xfId="0" quotePrefix="1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13" fillId="0" borderId="2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49" fontId="17" fillId="0" borderId="2" xfId="0" applyNumberFormat="1" applyFont="1" applyFill="1" applyBorder="1" applyAlignment="1">
      <alignment vertical="top" wrapText="1"/>
    </xf>
    <xf numFmtId="0" fontId="0" fillId="0" borderId="8" xfId="0" applyFill="1" applyBorder="1" applyAlignment="1">
      <alignment wrapText="1"/>
    </xf>
    <xf numFmtId="0" fontId="0" fillId="0" borderId="0" xfId="0" applyFill="1" applyAlignment="1"/>
    <xf numFmtId="1" fontId="0" fillId="0" borderId="0" xfId="0" applyNumberFormat="1" applyFill="1"/>
    <xf numFmtId="2" fontId="0" fillId="0" borderId="0" xfId="0" applyNumberFormat="1" applyFill="1"/>
    <xf numFmtId="0" fontId="2" fillId="0" borderId="0" xfId="0" applyFont="1" applyFill="1" applyAlignment="1"/>
    <xf numFmtId="0" fontId="3" fillId="0" borderId="0" xfId="0" applyFont="1" applyFill="1" applyBorder="1" applyAlignment="1">
      <alignment wrapText="1"/>
    </xf>
    <xf numFmtId="2" fontId="2" fillId="0" borderId="0" xfId="0" applyNumberFormat="1" applyFont="1" applyFill="1"/>
    <xf numFmtId="1" fontId="2" fillId="0" borderId="0" xfId="0" applyNumberFormat="1" applyFont="1" applyFill="1"/>
    <xf numFmtId="0" fontId="2" fillId="0" borderId="10" xfId="0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5" fillId="2" borderId="2" xfId="1" applyNumberFormat="1" applyFont="1" applyFill="1" applyBorder="1" applyAlignment="1" applyProtection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/>
    </xf>
    <xf numFmtId="0" fontId="3" fillId="0" borderId="9" xfId="0" applyFont="1" applyFill="1" applyBorder="1" applyAlignment="1">
      <alignment horizontal="center" vertical="top" wrapText="1"/>
    </xf>
    <xf numFmtId="49" fontId="5" fillId="0" borderId="3" xfId="0" quotePrefix="1" applyNumberFormat="1" applyFont="1" applyFill="1" applyBorder="1" applyAlignment="1">
      <alignment horizontal="center" vertical="top" wrapText="1"/>
    </xf>
    <xf numFmtId="49" fontId="5" fillId="0" borderId="3" xfId="0" quotePrefix="1" applyNumberFormat="1" applyFont="1" applyFill="1" applyBorder="1" applyAlignment="1">
      <alignment horizontal="center" vertical="top" wrapText="1"/>
    </xf>
    <xf numFmtId="49" fontId="5" fillId="0" borderId="8" xfId="0" quotePrefix="1" applyNumberFormat="1" applyFont="1" applyFill="1" applyBorder="1" applyAlignment="1">
      <alignment horizontal="center" vertical="top" wrapText="1"/>
    </xf>
    <xf numFmtId="49" fontId="5" fillId="0" borderId="9" xfId="0" quotePrefix="1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/>
    <xf numFmtId="0" fontId="0" fillId="0" borderId="8" xfId="0" applyBorder="1" applyAlignment="1">
      <alignment vertical="top"/>
    </xf>
    <xf numFmtId="0" fontId="2" fillId="0" borderId="9" xfId="0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49" fontId="9" fillId="0" borderId="3" xfId="0" quotePrefix="1" applyNumberFormat="1" applyFont="1" applyFill="1" applyBorder="1" applyAlignment="1">
      <alignment horizontal="center" vertical="top" wrapText="1"/>
    </xf>
    <xf numFmtId="49" fontId="9" fillId="0" borderId="8" xfId="0" quotePrefix="1" applyNumberFormat="1" applyFont="1" applyFill="1" applyBorder="1" applyAlignment="1">
      <alignment horizontal="center" vertical="top" wrapText="1"/>
    </xf>
    <xf numFmtId="49" fontId="9" fillId="0" borderId="9" xfId="0" quotePrefix="1" applyNumberFormat="1" applyFont="1" applyFill="1" applyBorder="1" applyAlignment="1">
      <alignment horizontal="center" vertical="top" wrapText="1"/>
    </xf>
    <xf numFmtId="49" fontId="19" fillId="0" borderId="3" xfId="0" quotePrefix="1" applyNumberFormat="1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165" fontId="0" fillId="0" borderId="0" xfId="0" applyNumberFormat="1" applyFill="1"/>
    <xf numFmtId="0" fontId="3" fillId="0" borderId="7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2" fontId="5" fillId="0" borderId="2" xfId="1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49" fontId="9" fillId="2" borderId="3" xfId="0" quotePrefix="1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wrapText="1"/>
    </xf>
    <xf numFmtId="164" fontId="11" fillId="2" borderId="2" xfId="1" applyNumberFormat="1" applyFont="1" applyFill="1" applyBorder="1" applyAlignment="1">
      <alignment horizontal="center" wrapText="1"/>
    </xf>
    <xf numFmtId="165" fontId="11" fillId="2" borderId="2" xfId="1" applyNumberFormat="1" applyFont="1" applyFill="1" applyBorder="1" applyAlignment="1" applyProtection="1">
      <alignment horizontal="center" wrapText="1"/>
    </xf>
    <xf numFmtId="165" fontId="14" fillId="2" borderId="2" xfId="1" applyNumberFormat="1" applyFont="1" applyFill="1" applyBorder="1" applyAlignment="1">
      <alignment horizontal="center" wrapText="1"/>
    </xf>
    <xf numFmtId="2" fontId="14" fillId="2" borderId="2" xfId="0" applyNumberFormat="1" applyFont="1" applyFill="1" applyBorder="1" applyAlignment="1">
      <alignment horizontal="center"/>
    </xf>
    <xf numFmtId="165" fontId="11" fillId="2" borderId="2" xfId="1" applyNumberFormat="1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8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vertical="top" wrapText="1"/>
    </xf>
    <xf numFmtId="2" fontId="14" fillId="2" borderId="2" xfId="0" applyNumberFormat="1" applyFont="1" applyFill="1" applyBorder="1" applyAlignment="1">
      <alignment horizontal="center" wrapText="1"/>
    </xf>
    <xf numFmtId="165" fontId="15" fillId="2" borderId="2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wrapText="1"/>
    </xf>
    <xf numFmtId="49" fontId="9" fillId="2" borderId="3" xfId="0" quotePrefix="1" applyNumberFormat="1" applyFont="1" applyFill="1" applyBorder="1" applyAlignment="1">
      <alignment horizontal="center" vertical="top" wrapText="1"/>
    </xf>
    <xf numFmtId="49" fontId="9" fillId="2" borderId="8" xfId="0" quotePrefix="1" applyNumberFormat="1" applyFont="1" applyFill="1" applyBorder="1" applyAlignment="1">
      <alignment horizontal="center" vertical="top" wrapText="1"/>
    </xf>
    <xf numFmtId="49" fontId="9" fillId="2" borderId="9" xfId="0" quotePrefix="1" applyNumberFormat="1" applyFont="1" applyFill="1" applyBorder="1" applyAlignment="1">
      <alignment horizontal="center" vertical="top" wrapText="1"/>
    </xf>
    <xf numFmtId="49" fontId="19" fillId="2" borderId="3" xfId="0" quotePrefix="1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13" fillId="2" borderId="2" xfId="0" applyFont="1" applyFill="1" applyBorder="1" applyAlignment="1">
      <alignment vertical="center" wrapText="1"/>
    </xf>
    <xf numFmtId="0" fontId="0" fillId="3" borderId="0" xfId="0" applyFill="1"/>
    <xf numFmtId="0" fontId="20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20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49" fontId="17" fillId="2" borderId="2" xfId="0" applyNumberFormat="1" applyFont="1" applyFill="1" applyBorder="1" applyAlignment="1">
      <alignment vertical="top" wrapText="1"/>
    </xf>
    <xf numFmtId="1" fontId="14" fillId="2" borderId="2" xfId="0" applyNumberFormat="1" applyFont="1" applyFill="1" applyBorder="1" applyAlignment="1">
      <alignment horizontal="center" wrapText="1"/>
    </xf>
    <xf numFmtId="0" fontId="7" fillId="0" borderId="11" xfId="0" applyFont="1" applyFill="1" applyBorder="1" applyAlignment="1">
      <alignment vertical="top" wrapText="1"/>
    </xf>
    <xf numFmtId="0" fontId="12" fillId="2" borderId="2" xfId="0" applyFont="1" applyFill="1" applyBorder="1" applyAlignment="1">
      <alignment wrapText="1"/>
    </xf>
    <xf numFmtId="2" fontId="14" fillId="2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top" wrapText="1"/>
    </xf>
    <xf numFmtId="165" fontId="15" fillId="2" borderId="2" xfId="0" applyNumberFormat="1" applyFont="1" applyFill="1" applyBorder="1" applyAlignment="1">
      <alignment horizontal="center" vertical="center"/>
    </xf>
    <xf numFmtId="49" fontId="21" fillId="0" borderId="3" xfId="0" quotePrefix="1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Fill="1"/>
    <xf numFmtId="0" fontId="7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Fill="1" applyAlignment="1">
      <alignment wrapText="1"/>
    </xf>
    <xf numFmtId="0" fontId="13" fillId="0" borderId="2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166" fontId="13" fillId="2" borderId="3" xfId="0" applyNumberFormat="1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24" fillId="0" borderId="0" xfId="0" applyFont="1" applyFill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wrapText="1"/>
    </xf>
    <xf numFmtId="166" fontId="13" fillId="0" borderId="3" xfId="0" applyNumberFormat="1" applyFont="1" applyFill="1" applyBorder="1" applyAlignment="1">
      <alignment horizontal="center" vertical="top" wrapText="1"/>
    </xf>
    <xf numFmtId="166" fontId="11" fillId="0" borderId="2" xfId="1" applyNumberFormat="1" applyFont="1" applyFill="1" applyBorder="1" applyAlignment="1">
      <alignment horizontal="center" wrapText="1"/>
    </xf>
    <xf numFmtId="0" fontId="11" fillId="2" borderId="3" xfId="0" applyFont="1" applyFill="1" applyBorder="1" applyAlignment="1">
      <alignment vertical="top" wrapText="1"/>
    </xf>
    <xf numFmtId="0" fontId="15" fillId="2" borderId="2" xfId="0" applyFont="1" applyFill="1" applyBorder="1"/>
    <xf numFmtId="0" fontId="0" fillId="2" borderId="8" xfId="0" applyFill="1" applyBorder="1" applyAlignment="1">
      <alignment vertical="top" wrapText="1"/>
    </xf>
    <xf numFmtId="166" fontId="14" fillId="0" borderId="2" xfId="0" applyNumberFormat="1" applyFont="1" applyFill="1" applyBorder="1" applyAlignment="1">
      <alignment horizontal="center" wrapText="1"/>
    </xf>
    <xf numFmtId="3" fontId="11" fillId="0" borderId="2" xfId="1" applyNumberFormat="1" applyFont="1" applyFill="1" applyBorder="1" applyAlignment="1">
      <alignment horizontal="center" wrapText="1"/>
    </xf>
    <xf numFmtId="3" fontId="14" fillId="0" borderId="2" xfId="0" applyNumberFormat="1" applyFont="1" applyFill="1" applyBorder="1" applyAlignment="1">
      <alignment horizontal="center" wrapText="1"/>
    </xf>
    <xf numFmtId="164" fontId="14" fillId="0" borderId="2" xfId="0" applyNumberFormat="1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0" fillId="0" borderId="0" xfId="0" applyAlignment="1"/>
    <xf numFmtId="166" fontId="0" fillId="0" borderId="0" xfId="0" applyNumberFormat="1" applyFill="1"/>
    <xf numFmtId="165" fontId="0" fillId="0" borderId="0" xfId="0" applyNumberFormat="1"/>
    <xf numFmtId="1" fontId="0" fillId="4" borderId="0" xfId="0" applyNumberFormat="1" applyFill="1"/>
    <xf numFmtId="0" fontId="3" fillId="0" borderId="0" xfId="0" applyFont="1"/>
    <xf numFmtId="0" fontId="7" fillId="0" borderId="0" xfId="0" applyFont="1"/>
    <xf numFmtId="0" fontId="24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/>
    </xf>
    <xf numFmtId="2" fontId="0" fillId="0" borderId="0" xfId="0" applyNumberFormat="1"/>
    <xf numFmtId="165" fontId="0" fillId="4" borderId="0" xfId="0" applyNumberFormat="1" applyFill="1"/>
    <xf numFmtId="0" fontId="24" fillId="2" borderId="0" xfId="0" applyFont="1" applyFill="1" applyAlignment="1">
      <alignment wrapText="1"/>
    </xf>
    <xf numFmtId="0" fontId="13" fillId="2" borderId="2" xfId="0" applyFont="1" applyFill="1" applyBorder="1" applyAlignment="1">
      <alignment horizontal="left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165" fontId="14" fillId="2" borderId="2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2" borderId="0" xfId="0" applyFill="1" applyAlignment="1"/>
    <xf numFmtId="0" fontId="15" fillId="2" borderId="2" xfId="0" applyFont="1" applyFill="1" applyBorder="1" applyAlignment="1">
      <alignment wrapText="1"/>
    </xf>
    <xf numFmtId="165" fontId="0" fillId="2" borderId="0" xfId="0" applyNumberFormat="1" applyFill="1"/>
    <xf numFmtId="0" fontId="13" fillId="0" borderId="3" xfId="0" applyFont="1" applyFill="1" applyBorder="1" applyAlignment="1">
      <alignment wrapText="1"/>
    </xf>
    <xf numFmtId="2" fontId="14" fillId="2" borderId="3" xfId="0" applyNumberFormat="1" applyFont="1" applyFill="1" applyBorder="1" applyAlignment="1">
      <alignment horizontal="center" vertical="center"/>
    </xf>
    <xf numFmtId="165" fontId="11" fillId="2" borderId="3" xfId="1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vertical="top" wrapText="1"/>
    </xf>
    <xf numFmtId="49" fontId="9" fillId="2" borderId="8" xfId="0" quotePrefix="1" applyNumberFormat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2" fontId="14" fillId="2" borderId="8" xfId="0" applyNumberFormat="1" applyFont="1" applyFill="1" applyBorder="1" applyAlignment="1">
      <alignment horizontal="center" vertical="center"/>
    </xf>
    <xf numFmtId="165" fontId="11" fillId="2" borderId="8" xfId="1" applyNumberFormat="1" applyFont="1" applyFill="1" applyBorder="1" applyAlignment="1" applyProtection="1">
      <alignment horizontal="center" wrapText="1"/>
    </xf>
    <xf numFmtId="0" fontId="0" fillId="0" borderId="8" xfId="0" applyFill="1" applyBorder="1" applyAlignment="1">
      <alignment vertical="top"/>
    </xf>
    <xf numFmtId="2" fontId="14" fillId="2" borderId="9" xfId="0" applyNumberFormat="1" applyFont="1" applyFill="1" applyBorder="1" applyAlignment="1">
      <alignment horizontal="center" vertical="center"/>
    </xf>
    <xf numFmtId="49" fontId="9" fillId="2" borderId="9" xfId="0" quotePrefix="1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165" fontId="11" fillId="2" borderId="9" xfId="1" applyNumberFormat="1" applyFont="1" applyFill="1" applyBorder="1" applyAlignment="1" applyProtection="1">
      <alignment horizontal="center" wrapText="1"/>
    </xf>
    <xf numFmtId="0" fontId="0" fillId="0" borderId="9" xfId="0" applyFill="1" applyBorder="1" applyAlignment="1">
      <alignment vertical="top"/>
    </xf>
    <xf numFmtId="1" fontId="0" fillId="0" borderId="0" xfId="0" applyNumberFormat="1"/>
    <xf numFmtId="2" fontId="0" fillId="2" borderId="0" xfId="0" applyNumberFormat="1" applyFill="1"/>
    <xf numFmtId="0" fontId="25" fillId="0" borderId="3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wrapText="1"/>
    </xf>
    <xf numFmtId="0" fontId="25" fillId="2" borderId="2" xfId="0" applyFont="1" applyFill="1" applyBorder="1" applyAlignment="1">
      <alignment wrapText="1"/>
    </xf>
    <xf numFmtId="0" fontId="27" fillId="2" borderId="0" xfId="0" applyFont="1" applyFill="1" applyAlignment="1"/>
    <xf numFmtId="1" fontId="0" fillId="2" borderId="0" xfId="0" applyNumberFormat="1" applyFill="1"/>
    <xf numFmtId="0" fontId="27" fillId="0" borderId="0" xfId="0" applyFont="1" applyAlignment="1"/>
    <xf numFmtId="0" fontId="15" fillId="0" borderId="2" xfId="0" applyFont="1" applyFill="1" applyBorder="1"/>
    <xf numFmtId="49" fontId="13" fillId="0" borderId="2" xfId="0" applyNumberFormat="1" applyFont="1" applyFill="1" applyBorder="1" applyAlignment="1">
      <alignment vertical="top" wrapText="1"/>
    </xf>
    <xf numFmtId="165" fontId="28" fillId="0" borderId="2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7" fillId="0" borderId="0" xfId="0" applyFont="1" applyFill="1"/>
    <xf numFmtId="2" fontId="14" fillId="5" borderId="2" xfId="0" applyNumberFormat="1" applyFont="1" applyFill="1" applyBorder="1" applyAlignment="1">
      <alignment horizontal="center" wrapText="1"/>
    </xf>
    <xf numFmtId="165" fontId="14" fillId="5" borderId="2" xfId="1" applyNumberFormat="1" applyFont="1" applyFill="1" applyBorder="1" applyAlignment="1">
      <alignment horizontal="center" wrapText="1"/>
    </xf>
    <xf numFmtId="165" fontId="15" fillId="5" borderId="2" xfId="0" applyNumberFormat="1" applyFont="1" applyFill="1" applyBorder="1" applyAlignment="1">
      <alignment horizontal="center"/>
    </xf>
    <xf numFmtId="167" fontId="0" fillId="0" borderId="0" xfId="0" applyNumberFormat="1" applyFill="1"/>
    <xf numFmtId="0" fontId="0" fillId="2" borderId="9" xfId="0" applyFill="1" applyBorder="1"/>
    <xf numFmtId="0" fontId="24" fillId="2" borderId="0" xfId="0" applyFont="1" applyFill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49" fontId="13" fillId="2" borderId="2" xfId="0" applyNumberFormat="1" applyFont="1" applyFill="1" applyBorder="1" applyAlignment="1">
      <alignment vertical="top" wrapText="1"/>
    </xf>
    <xf numFmtId="165" fontId="28" fillId="2" borderId="2" xfId="1" applyNumberFormat="1" applyFont="1" applyFill="1" applyBorder="1" applyAlignment="1">
      <alignment horizontal="center" wrapText="1"/>
    </xf>
    <xf numFmtId="0" fontId="0" fillId="3" borderId="0" xfId="0" applyFont="1" applyFill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3" fillId="0" borderId="2" xfId="0" applyFont="1" applyFill="1" applyBorder="1" applyAlignment="1"/>
    <xf numFmtId="165" fontId="3" fillId="0" borderId="2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/>
    <xf numFmtId="0" fontId="3" fillId="0" borderId="8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wrapText="1"/>
    </xf>
    <xf numFmtId="165" fontId="5" fillId="0" borderId="3" xfId="1" applyNumberFormat="1" applyFont="1" applyFill="1" applyBorder="1" applyAlignment="1" applyProtection="1">
      <alignment horizont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2" fillId="0" borderId="9" xfId="0" applyFont="1" applyBorder="1" applyAlignment="1">
      <alignment vertical="top"/>
    </xf>
    <xf numFmtId="164" fontId="3" fillId="0" borderId="0" xfId="0" applyNumberFormat="1" applyFont="1" applyFill="1"/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164" fontId="5" fillId="2" borderId="2" xfId="1" applyNumberFormat="1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 wrapText="1"/>
    </xf>
    <xf numFmtId="2" fontId="13" fillId="0" borderId="2" xfId="0" applyNumberFormat="1" applyFont="1" applyFill="1" applyBorder="1" applyAlignment="1">
      <alignment horizontal="left" wrapText="1"/>
    </xf>
    <xf numFmtId="1" fontId="7" fillId="0" borderId="0" xfId="0" applyNumberFormat="1" applyFont="1" applyFill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 wrapText="1"/>
    </xf>
    <xf numFmtId="1" fontId="28" fillId="0" borderId="3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top" wrapText="1"/>
    </xf>
    <xf numFmtId="49" fontId="28" fillId="0" borderId="3" xfId="0" applyNumberFormat="1" applyFont="1" applyFill="1" applyBorder="1" applyAlignment="1">
      <alignment vertical="top" wrapText="1"/>
    </xf>
    <xf numFmtId="0" fontId="28" fillId="0" borderId="3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165" fontId="11" fillId="0" borderId="3" xfId="1" applyNumberFormat="1" applyFont="1" applyFill="1" applyBorder="1" applyAlignment="1" applyProtection="1">
      <alignment horizontal="center" wrapText="1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28" fillId="0" borderId="8" xfId="0" applyNumberFormat="1" applyFont="1" applyFill="1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165" fontId="28" fillId="0" borderId="2" xfId="0" applyNumberFormat="1" applyFont="1" applyFill="1" applyBorder="1" applyAlignment="1">
      <alignment horizontal="center" wrapText="1"/>
    </xf>
    <xf numFmtId="49" fontId="28" fillId="0" borderId="9" xfId="0" applyNumberFormat="1" applyFont="1" applyFill="1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15" fillId="0" borderId="0" xfId="0" applyFont="1" applyFill="1"/>
    <xf numFmtId="0" fontId="24" fillId="0" borderId="0" xfId="0" applyFont="1"/>
    <xf numFmtId="0" fontId="0" fillId="0" borderId="0" xfId="0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Q273"/>
  <sheetViews>
    <sheetView view="pageBreakPreview" zoomScale="70" zoomScaleNormal="70" zoomScaleSheetLayoutView="70" workbookViewId="0">
      <selection activeCell="B3" sqref="B3"/>
    </sheetView>
  </sheetViews>
  <sheetFormatPr defaultColWidth="9.140625" defaultRowHeight="15.75" x14ac:dyDescent="0.25"/>
  <cols>
    <col min="1" max="1" width="2.7109375" style="1" customWidth="1"/>
    <col min="2" max="2" width="21" style="1" customWidth="1"/>
    <col min="3" max="4" width="23.85546875" style="1" customWidth="1"/>
    <col min="5" max="5" width="14.140625" style="1" customWidth="1"/>
    <col min="6" max="6" width="23.85546875" style="96" customWidth="1"/>
    <col min="7" max="7" width="23.85546875" style="1" customWidth="1"/>
    <col min="8" max="8" width="14.85546875" style="1" customWidth="1"/>
    <col min="9" max="9" width="19.85546875" style="1" customWidth="1"/>
    <col min="10" max="10" width="17.85546875" style="1" customWidth="1"/>
    <col min="11" max="12" width="23.85546875" style="1" customWidth="1"/>
    <col min="13" max="13" width="14.85546875" style="1" customWidth="1"/>
    <col min="14" max="14" width="16.5703125" style="1" customWidth="1"/>
    <col min="15" max="15" width="12.140625" style="1" customWidth="1"/>
    <col min="16" max="16384" width="9.140625" style="4"/>
  </cols>
  <sheetData>
    <row r="2" spans="1:1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3" customHeight="1" x14ac:dyDescent="0.25">
      <c r="B3" s="5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5" t="s">
        <v>6</v>
      </c>
      <c r="H3" s="5" t="s">
        <v>7</v>
      </c>
      <c r="I3" s="5" t="s">
        <v>8</v>
      </c>
      <c r="J3" s="8" t="s">
        <v>9</v>
      </c>
      <c r="K3" s="5" t="s">
        <v>10</v>
      </c>
      <c r="L3" s="5" t="s">
        <v>11</v>
      </c>
      <c r="M3" s="9" t="s">
        <v>12</v>
      </c>
      <c r="N3" s="5" t="s">
        <v>13</v>
      </c>
      <c r="O3" s="5"/>
    </row>
    <row r="4" spans="1:15" s="14" customFormat="1" ht="20.25" customHeight="1" x14ac:dyDescent="0.25">
      <c r="A4" s="10"/>
      <c r="B4" s="11">
        <v>1</v>
      </c>
      <c r="C4" s="11">
        <v>2</v>
      </c>
      <c r="D4" s="11">
        <v>2</v>
      </c>
      <c r="E4" s="12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13">
        <v>11</v>
      </c>
      <c r="N4" s="11">
        <v>12</v>
      </c>
      <c r="O4" s="8">
        <v>13</v>
      </c>
    </row>
    <row r="5" spans="1:15" ht="58.5" customHeight="1" x14ac:dyDescent="0.25">
      <c r="B5" s="15" t="s">
        <v>14</v>
      </c>
      <c r="C5" s="16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5" t="s">
        <v>20</v>
      </c>
      <c r="I5" s="20">
        <v>100</v>
      </c>
      <c r="J5" s="21">
        <v>100</v>
      </c>
      <c r="K5" s="22">
        <f>IF(J5/I5*100&gt;100,100,J5/I5*100)</f>
        <v>100</v>
      </c>
      <c r="L5" s="23">
        <f>(K5+K6+K7)/2</f>
        <v>100</v>
      </c>
      <c r="M5" s="24">
        <f>(L5+L8)/2</f>
        <v>100</v>
      </c>
      <c r="N5" s="25" t="s">
        <v>21</v>
      </c>
      <c r="O5" s="26"/>
    </row>
    <row r="6" spans="1:15" ht="58.5" customHeight="1" x14ac:dyDescent="0.25">
      <c r="B6" s="27"/>
      <c r="C6" s="27"/>
      <c r="D6" s="27"/>
      <c r="E6" s="28"/>
      <c r="F6" s="18" t="s">
        <v>18</v>
      </c>
      <c r="G6" s="19" t="s">
        <v>22</v>
      </c>
      <c r="H6" s="5" t="s">
        <v>20</v>
      </c>
      <c r="I6" s="20">
        <v>80</v>
      </c>
      <c r="J6" s="21">
        <v>100</v>
      </c>
      <c r="K6" s="22">
        <f t="shared" ref="K6:K121" si="0">IF(J6/I6*100&gt;100,100,J6/I6*100)</f>
        <v>100</v>
      </c>
      <c r="L6" s="29"/>
      <c r="M6" s="30"/>
      <c r="N6" s="27"/>
      <c r="O6" s="31"/>
    </row>
    <row r="7" spans="1:15" ht="58.5" customHeight="1" x14ac:dyDescent="0.25">
      <c r="B7" s="27"/>
      <c r="C7" s="27"/>
      <c r="D7" s="27"/>
      <c r="E7" s="28"/>
      <c r="F7" s="18" t="s">
        <v>18</v>
      </c>
      <c r="G7" s="19" t="s">
        <v>23</v>
      </c>
      <c r="H7" s="5" t="s">
        <v>20</v>
      </c>
      <c r="I7" s="20"/>
      <c r="J7" s="20"/>
      <c r="K7" s="22"/>
      <c r="L7" s="29"/>
      <c r="M7" s="30"/>
      <c r="N7" s="27"/>
      <c r="O7" s="31"/>
    </row>
    <row r="8" spans="1:15" ht="30.75" customHeight="1" x14ac:dyDescent="0.25">
      <c r="B8" s="27"/>
      <c r="C8" s="32"/>
      <c r="D8" s="32"/>
      <c r="E8" s="33"/>
      <c r="F8" s="18" t="s">
        <v>24</v>
      </c>
      <c r="G8" s="34" t="s">
        <v>25</v>
      </c>
      <c r="H8" s="5" t="s">
        <v>26</v>
      </c>
      <c r="I8" s="35">
        <v>5</v>
      </c>
      <c r="J8" s="35">
        <v>5</v>
      </c>
      <c r="K8" s="22">
        <f t="shared" si="0"/>
        <v>100</v>
      </c>
      <c r="L8" s="36">
        <f>K8</f>
        <v>100</v>
      </c>
      <c r="M8" s="30"/>
      <c r="N8" s="27"/>
      <c r="O8" s="31"/>
    </row>
    <row r="9" spans="1:15" ht="30.75" hidden="1" customHeight="1" x14ac:dyDescent="0.25">
      <c r="B9" s="27"/>
      <c r="C9" s="16" t="s">
        <v>27</v>
      </c>
      <c r="D9" s="16" t="s">
        <v>28</v>
      </c>
      <c r="E9" s="17" t="s">
        <v>17</v>
      </c>
      <c r="F9" s="18" t="s">
        <v>18</v>
      </c>
      <c r="G9" s="19" t="s">
        <v>19</v>
      </c>
      <c r="H9" s="5" t="s">
        <v>20</v>
      </c>
      <c r="I9" s="20"/>
      <c r="J9" s="21"/>
      <c r="K9" s="22" t="e">
        <f>IF(J9/I9*100&gt;100,100,J9/I9*100)</f>
        <v>#DIV/0!</v>
      </c>
      <c r="L9" s="23" t="e">
        <f>(K9+K10+K11)/2</f>
        <v>#DIV/0!</v>
      </c>
      <c r="M9" s="24" t="e">
        <f>(L9+L12)/2</f>
        <v>#DIV/0!</v>
      </c>
      <c r="N9" s="27"/>
      <c r="O9" s="31"/>
    </row>
    <row r="10" spans="1:15" ht="30.75" hidden="1" customHeight="1" x14ac:dyDescent="0.25">
      <c r="B10" s="27"/>
      <c r="C10" s="27"/>
      <c r="D10" s="27"/>
      <c r="E10" s="28"/>
      <c r="F10" s="18" t="s">
        <v>18</v>
      </c>
      <c r="G10" s="19" t="s">
        <v>22</v>
      </c>
      <c r="H10" s="5" t="s">
        <v>20</v>
      </c>
      <c r="I10" s="20"/>
      <c r="J10" s="21"/>
      <c r="K10" s="22" t="e">
        <f>IF(J10/I10*100&gt;100,100,J10/I10*100)</f>
        <v>#DIV/0!</v>
      </c>
      <c r="L10" s="29"/>
      <c r="M10" s="30"/>
      <c r="N10" s="27"/>
      <c r="O10" s="31"/>
    </row>
    <row r="11" spans="1:15" ht="30.75" hidden="1" customHeight="1" x14ac:dyDescent="0.25">
      <c r="B11" s="27"/>
      <c r="C11" s="27"/>
      <c r="D11" s="27"/>
      <c r="E11" s="28"/>
      <c r="F11" s="18" t="s">
        <v>18</v>
      </c>
      <c r="G11" s="19" t="s">
        <v>23</v>
      </c>
      <c r="H11" s="5" t="s">
        <v>20</v>
      </c>
      <c r="I11" s="20"/>
      <c r="J11" s="20"/>
      <c r="K11" s="22"/>
      <c r="L11" s="29"/>
      <c r="M11" s="30"/>
      <c r="N11" s="27"/>
      <c r="O11" s="31"/>
    </row>
    <row r="12" spans="1:15" ht="59.25" hidden="1" customHeight="1" x14ac:dyDescent="0.25">
      <c r="B12" s="27"/>
      <c r="C12" s="32"/>
      <c r="D12" s="32"/>
      <c r="E12" s="33"/>
      <c r="F12" s="18" t="s">
        <v>24</v>
      </c>
      <c r="G12" s="34" t="s">
        <v>25</v>
      </c>
      <c r="H12" s="5" t="s">
        <v>26</v>
      </c>
      <c r="I12" s="37"/>
      <c r="J12" s="38"/>
      <c r="K12" s="22" t="e">
        <f>IF(J12/I12*100&gt;100,100,J12/I12*100)</f>
        <v>#DIV/0!</v>
      </c>
      <c r="L12" s="36" t="e">
        <f>K12</f>
        <v>#DIV/0!</v>
      </c>
      <c r="M12" s="30"/>
      <c r="N12" s="27"/>
      <c r="O12" s="31"/>
    </row>
    <row r="13" spans="1:15" ht="30.75" hidden="1" customHeight="1" x14ac:dyDescent="0.25">
      <c r="B13" s="27"/>
      <c r="C13" s="16" t="s">
        <v>29</v>
      </c>
      <c r="D13" s="16" t="s">
        <v>30</v>
      </c>
      <c r="E13" s="17" t="s">
        <v>17</v>
      </c>
      <c r="F13" s="18" t="s">
        <v>18</v>
      </c>
      <c r="G13" s="19" t="s">
        <v>19</v>
      </c>
      <c r="H13" s="5" t="s">
        <v>20</v>
      </c>
      <c r="I13" s="20"/>
      <c r="J13" s="21"/>
      <c r="K13" s="22" t="e">
        <f>IF(J13/I13*100&gt;100,100,J13/I13*100)</f>
        <v>#DIV/0!</v>
      </c>
      <c r="L13" s="23" t="e">
        <f>(K13+K14+K15)/2</f>
        <v>#DIV/0!</v>
      </c>
      <c r="M13" s="24" t="e">
        <f>(L13+L16)/2</f>
        <v>#DIV/0!</v>
      </c>
      <c r="N13" s="27"/>
      <c r="O13" s="31"/>
    </row>
    <row r="14" spans="1:15" ht="30.75" hidden="1" customHeight="1" x14ac:dyDescent="0.25">
      <c r="B14" s="27"/>
      <c r="C14" s="27"/>
      <c r="D14" s="27"/>
      <c r="E14" s="28"/>
      <c r="F14" s="18" t="s">
        <v>18</v>
      </c>
      <c r="G14" s="19" t="s">
        <v>22</v>
      </c>
      <c r="H14" s="5" t="s">
        <v>20</v>
      </c>
      <c r="I14" s="20"/>
      <c r="J14" s="21"/>
      <c r="K14" s="22" t="e">
        <f>IF(J14/I14*100&gt;100,100,J14/I14*100)</f>
        <v>#DIV/0!</v>
      </c>
      <c r="L14" s="29"/>
      <c r="M14" s="30"/>
      <c r="N14" s="27"/>
      <c r="O14" s="31"/>
    </row>
    <row r="15" spans="1:15" ht="30.75" hidden="1" customHeight="1" x14ac:dyDescent="0.25">
      <c r="B15" s="27"/>
      <c r="C15" s="27"/>
      <c r="D15" s="27"/>
      <c r="E15" s="28"/>
      <c r="F15" s="18" t="s">
        <v>18</v>
      </c>
      <c r="G15" s="19" t="s">
        <v>23</v>
      </c>
      <c r="H15" s="5" t="s">
        <v>20</v>
      </c>
      <c r="I15" s="20"/>
      <c r="J15" s="20"/>
      <c r="K15" s="22"/>
      <c r="L15" s="29"/>
      <c r="M15" s="30"/>
      <c r="N15" s="27"/>
      <c r="O15" s="31"/>
    </row>
    <row r="16" spans="1:15" ht="104.25" hidden="1" customHeight="1" x14ac:dyDescent="0.25">
      <c r="B16" s="27"/>
      <c r="C16" s="32"/>
      <c r="D16" s="32"/>
      <c r="E16" s="33"/>
      <c r="F16" s="18" t="s">
        <v>24</v>
      </c>
      <c r="G16" s="34" t="s">
        <v>25</v>
      </c>
      <c r="H16" s="5" t="s">
        <v>26</v>
      </c>
      <c r="I16" s="37"/>
      <c r="J16" s="38"/>
      <c r="K16" s="22" t="e">
        <f>IF(J16/I16*100&gt;100,100,J16/I16*100)</f>
        <v>#DIV/0!</v>
      </c>
      <c r="L16" s="36" t="e">
        <f>K16</f>
        <v>#DIV/0!</v>
      </c>
      <c r="M16" s="30"/>
      <c r="N16" s="27"/>
      <c r="O16" s="31"/>
    </row>
    <row r="17" spans="2:15" ht="30.75" customHeight="1" x14ac:dyDescent="0.25">
      <c r="B17" s="27"/>
      <c r="C17" s="16" t="s">
        <v>31</v>
      </c>
      <c r="D17" s="16" t="s">
        <v>32</v>
      </c>
      <c r="E17" s="17" t="s">
        <v>17</v>
      </c>
      <c r="F17" s="18" t="s">
        <v>18</v>
      </c>
      <c r="G17" s="19" t="s">
        <v>19</v>
      </c>
      <c r="H17" s="5" t="s">
        <v>20</v>
      </c>
      <c r="I17" s="20">
        <v>100</v>
      </c>
      <c r="J17" s="21">
        <v>100</v>
      </c>
      <c r="K17" s="22">
        <f>IF(J17/I17*100&gt;100,100,J17/I17*100)</f>
        <v>100</v>
      </c>
      <c r="L17" s="23">
        <f>(K17+K18+K19)/3</f>
        <v>100</v>
      </c>
      <c r="M17" s="24">
        <f>(L17+L20)/2</f>
        <v>100</v>
      </c>
      <c r="N17" s="27"/>
      <c r="O17" s="31"/>
    </row>
    <row r="18" spans="2:15" ht="30.75" customHeight="1" x14ac:dyDescent="0.25">
      <c r="B18" s="27"/>
      <c r="C18" s="27"/>
      <c r="D18" s="27"/>
      <c r="E18" s="28"/>
      <c r="F18" s="18" t="s">
        <v>18</v>
      </c>
      <c r="G18" s="19" t="s">
        <v>22</v>
      </c>
      <c r="H18" s="5" t="s">
        <v>20</v>
      </c>
      <c r="I18" s="20">
        <v>80</v>
      </c>
      <c r="J18" s="21">
        <v>100</v>
      </c>
      <c r="K18" s="22">
        <f>IF(J18/I18*100&gt;100,100,J18/I18*100)</f>
        <v>100</v>
      </c>
      <c r="L18" s="29"/>
      <c r="M18" s="30"/>
      <c r="N18" s="27"/>
      <c r="O18" s="31"/>
    </row>
    <row r="19" spans="2:15" ht="30.75" customHeight="1" x14ac:dyDescent="0.25">
      <c r="B19" s="27"/>
      <c r="C19" s="27"/>
      <c r="D19" s="27"/>
      <c r="E19" s="28"/>
      <c r="F19" s="18" t="s">
        <v>18</v>
      </c>
      <c r="G19" s="19" t="s">
        <v>23</v>
      </c>
      <c r="H19" s="5" t="s">
        <v>20</v>
      </c>
      <c r="I19" s="20">
        <v>100</v>
      </c>
      <c r="J19" s="20">
        <v>100</v>
      </c>
      <c r="K19" s="22">
        <f>IF(J19/I19*100&gt;100,100,J19/I19*100)</f>
        <v>100</v>
      </c>
      <c r="L19" s="29"/>
      <c r="M19" s="30"/>
      <c r="N19" s="27"/>
      <c r="O19" s="31"/>
    </row>
    <row r="20" spans="2:15" ht="96" customHeight="1" x14ac:dyDescent="0.25">
      <c r="B20" s="27"/>
      <c r="C20" s="32"/>
      <c r="D20" s="32"/>
      <c r="E20" s="33"/>
      <c r="F20" s="18" t="s">
        <v>24</v>
      </c>
      <c r="G20" s="34" t="s">
        <v>25</v>
      </c>
      <c r="H20" s="5" t="s">
        <v>26</v>
      </c>
      <c r="I20" s="35">
        <v>3.5555555555555554</v>
      </c>
      <c r="J20" s="35">
        <v>4</v>
      </c>
      <c r="K20" s="22">
        <f>IF(J20/I20*100&gt;100,100,J20/I20*100)</f>
        <v>100</v>
      </c>
      <c r="L20" s="36">
        <f>K20</f>
        <v>100</v>
      </c>
      <c r="M20" s="30"/>
      <c r="N20" s="27"/>
      <c r="O20" s="31"/>
    </row>
    <row r="21" spans="2:15" ht="58.5" hidden="1" customHeight="1" x14ac:dyDescent="0.25">
      <c r="B21" s="27"/>
      <c r="C21" s="16" t="s">
        <v>33</v>
      </c>
      <c r="D21" s="16" t="s">
        <v>34</v>
      </c>
      <c r="E21" s="17" t="s">
        <v>17</v>
      </c>
      <c r="F21" s="18" t="s">
        <v>18</v>
      </c>
      <c r="G21" s="19" t="s">
        <v>19</v>
      </c>
      <c r="H21" s="5" t="s">
        <v>20</v>
      </c>
      <c r="I21" s="20"/>
      <c r="J21" s="21"/>
      <c r="K21" s="22" t="e">
        <f t="shared" si="0"/>
        <v>#DIV/0!</v>
      </c>
      <c r="L21" s="23" t="e">
        <f>(K21+K22+K23)/3</f>
        <v>#DIV/0!</v>
      </c>
      <c r="M21" s="24" t="e">
        <f>(L21+L24)/2</f>
        <v>#DIV/0!</v>
      </c>
      <c r="N21" s="27"/>
      <c r="O21" s="31"/>
    </row>
    <row r="22" spans="2:15" ht="58.5" hidden="1" customHeight="1" x14ac:dyDescent="0.25">
      <c r="B22" s="27"/>
      <c r="C22" s="27"/>
      <c r="D22" s="27"/>
      <c r="E22" s="28"/>
      <c r="F22" s="18" t="s">
        <v>18</v>
      </c>
      <c r="G22" s="19" t="s">
        <v>22</v>
      </c>
      <c r="H22" s="5" t="s">
        <v>20</v>
      </c>
      <c r="I22" s="20"/>
      <c r="J22" s="21"/>
      <c r="K22" s="22" t="e">
        <f t="shared" si="0"/>
        <v>#DIV/0!</v>
      </c>
      <c r="L22" s="29"/>
      <c r="M22" s="30"/>
      <c r="N22" s="27"/>
      <c r="O22" s="31"/>
    </row>
    <row r="23" spans="2:15" ht="58.5" hidden="1" customHeight="1" x14ac:dyDescent="0.25">
      <c r="B23" s="27"/>
      <c r="C23" s="27"/>
      <c r="D23" s="27"/>
      <c r="E23" s="28"/>
      <c r="F23" s="18" t="s">
        <v>18</v>
      </c>
      <c r="G23" s="19" t="s">
        <v>23</v>
      </c>
      <c r="H23" s="5" t="s">
        <v>20</v>
      </c>
      <c r="I23" s="20"/>
      <c r="J23" s="20"/>
      <c r="K23" s="22" t="e">
        <f t="shared" si="0"/>
        <v>#DIV/0!</v>
      </c>
      <c r="L23" s="29"/>
      <c r="M23" s="30"/>
      <c r="N23" s="27"/>
      <c r="O23" s="31"/>
    </row>
    <row r="24" spans="2:15" ht="31.5" hidden="1" customHeight="1" x14ac:dyDescent="0.25">
      <c r="B24" s="27"/>
      <c r="C24" s="32"/>
      <c r="D24" s="32"/>
      <c r="E24" s="33"/>
      <c r="F24" s="18" t="s">
        <v>24</v>
      </c>
      <c r="G24" s="34" t="s">
        <v>25</v>
      </c>
      <c r="H24" s="5" t="s">
        <v>26</v>
      </c>
      <c r="I24" s="37"/>
      <c r="J24" s="38"/>
      <c r="K24" s="22" t="e">
        <f t="shared" si="0"/>
        <v>#DIV/0!</v>
      </c>
      <c r="L24" s="36" t="e">
        <f>K24</f>
        <v>#DIV/0!</v>
      </c>
      <c r="M24" s="30"/>
      <c r="N24" s="27"/>
      <c r="O24" s="31"/>
    </row>
    <row r="25" spans="2:15" ht="58.5" hidden="1" customHeight="1" x14ac:dyDescent="0.25">
      <c r="B25" s="27"/>
      <c r="C25" s="16"/>
      <c r="D25" s="16" t="s">
        <v>35</v>
      </c>
      <c r="E25" s="17" t="s">
        <v>17</v>
      </c>
      <c r="F25" s="18" t="s">
        <v>18</v>
      </c>
      <c r="G25" s="19" t="s">
        <v>19</v>
      </c>
      <c r="H25" s="5" t="s">
        <v>20</v>
      </c>
      <c r="I25" s="20"/>
      <c r="J25" s="21"/>
      <c r="K25" s="22" t="e">
        <f t="shared" si="0"/>
        <v>#DIV/0!</v>
      </c>
      <c r="L25" s="23" t="e">
        <f>(K25+K26+K27)/3</f>
        <v>#DIV/0!</v>
      </c>
      <c r="M25" s="24" t="e">
        <f>(L25+L28)/2</f>
        <v>#DIV/0!</v>
      </c>
      <c r="N25" s="27"/>
      <c r="O25" s="31"/>
    </row>
    <row r="26" spans="2:15" ht="58.5" hidden="1" customHeight="1" x14ac:dyDescent="0.25">
      <c r="B26" s="27"/>
      <c r="C26" s="27"/>
      <c r="D26" s="27"/>
      <c r="E26" s="28"/>
      <c r="F26" s="18" t="s">
        <v>18</v>
      </c>
      <c r="G26" s="19" t="s">
        <v>22</v>
      </c>
      <c r="H26" s="5" t="s">
        <v>20</v>
      </c>
      <c r="I26" s="20"/>
      <c r="J26" s="21"/>
      <c r="K26" s="22" t="e">
        <f t="shared" si="0"/>
        <v>#DIV/0!</v>
      </c>
      <c r="L26" s="29"/>
      <c r="M26" s="30"/>
      <c r="N26" s="27"/>
      <c r="O26" s="31"/>
    </row>
    <row r="27" spans="2:15" ht="58.5" hidden="1" customHeight="1" x14ac:dyDescent="0.25">
      <c r="B27" s="27"/>
      <c r="C27" s="27"/>
      <c r="D27" s="27"/>
      <c r="E27" s="28"/>
      <c r="F27" s="18" t="s">
        <v>18</v>
      </c>
      <c r="G27" s="19" t="s">
        <v>23</v>
      </c>
      <c r="H27" s="5" t="s">
        <v>20</v>
      </c>
      <c r="I27" s="20"/>
      <c r="J27" s="20"/>
      <c r="K27" s="22" t="e">
        <f t="shared" si="0"/>
        <v>#DIV/0!</v>
      </c>
      <c r="L27" s="29"/>
      <c r="M27" s="30"/>
      <c r="N27" s="27"/>
      <c r="O27" s="31"/>
    </row>
    <row r="28" spans="2:15" ht="31.5" hidden="1" customHeight="1" x14ac:dyDescent="0.25">
      <c r="B28" s="27"/>
      <c r="C28" s="32"/>
      <c r="D28" s="32"/>
      <c r="E28" s="33"/>
      <c r="F28" s="18" t="s">
        <v>24</v>
      </c>
      <c r="G28" s="34" t="s">
        <v>25</v>
      </c>
      <c r="H28" s="5" t="s">
        <v>26</v>
      </c>
      <c r="I28" s="37"/>
      <c r="J28" s="38"/>
      <c r="K28" s="22" t="e">
        <f t="shared" si="0"/>
        <v>#DIV/0!</v>
      </c>
      <c r="L28" s="36" t="e">
        <f>K28</f>
        <v>#DIV/0!</v>
      </c>
      <c r="M28" s="30"/>
      <c r="N28" s="27"/>
      <c r="O28" s="31"/>
    </row>
    <row r="29" spans="2:15" ht="58.5" customHeight="1" x14ac:dyDescent="0.25">
      <c r="B29" s="27"/>
      <c r="C29" s="16" t="s">
        <v>36</v>
      </c>
      <c r="D29" s="16" t="s">
        <v>37</v>
      </c>
      <c r="E29" s="39" t="s">
        <v>17</v>
      </c>
      <c r="F29" s="5" t="s">
        <v>18</v>
      </c>
      <c r="G29" s="19" t="s">
        <v>19</v>
      </c>
      <c r="H29" s="5" t="s">
        <v>20</v>
      </c>
      <c r="I29" s="20">
        <v>100</v>
      </c>
      <c r="J29" s="21">
        <v>100</v>
      </c>
      <c r="K29" s="22">
        <f t="shared" si="0"/>
        <v>100</v>
      </c>
      <c r="L29" s="23">
        <f>(K29+K30+K31)/3</f>
        <v>100</v>
      </c>
      <c r="M29" s="24">
        <f>(L29+L32)/2</f>
        <v>99.710982658959537</v>
      </c>
      <c r="N29" s="27"/>
      <c r="O29" s="31"/>
    </row>
    <row r="30" spans="2:15" ht="58.5" customHeight="1" x14ac:dyDescent="0.25">
      <c r="B30" s="27"/>
      <c r="C30" s="27"/>
      <c r="D30" s="27"/>
      <c r="E30" s="40"/>
      <c r="F30" s="5" t="s">
        <v>18</v>
      </c>
      <c r="G30" s="19" t="s">
        <v>22</v>
      </c>
      <c r="H30" s="5" t="s">
        <v>20</v>
      </c>
      <c r="I30" s="20">
        <v>80</v>
      </c>
      <c r="J30" s="21">
        <v>90</v>
      </c>
      <c r="K30" s="22">
        <f t="shared" si="0"/>
        <v>100</v>
      </c>
      <c r="L30" s="29"/>
      <c r="M30" s="30"/>
      <c r="N30" s="27"/>
      <c r="O30" s="31"/>
    </row>
    <row r="31" spans="2:15" ht="58.5" customHeight="1" x14ac:dyDescent="0.25">
      <c r="B31" s="27"/>
      <c r="C31" s="27"/>
      <c r="D31" s="27"/>
      <c r="E31" s="40"/>
      <c r="F31" s="5" t="s">
        <v>18</v>
      </c>
      <c r="G31" s="19" t="s">
        <v>23</v>
      </c>
      <c r="H31" s="5" t="s">
        <v>20</v>
      </c>
      <c r="I31" s="20">
        <v>100</v>
      </c>
      <c r="J31" s="20">
        <v>100</v>
      </c>
      <c r="K31" s="22">
        <f t="shared" si="0"/>
        <v>100</v>
      </c>
      <c r="L31" s="29"/>
      <c r="M31" s="30"/>
      <c r="N31" s="27"/>
      <c r="O31" s="31"/>
    </row>
    <row r="32" spans="2:15" ht="31.5" customHeight="1" x14ac:dyDescent="0.25">
      <c r="B32" s="27"/>
      <c r="C32" s="32"/>
      <c r="D32" s="32"/>
      <c r="E32" s="41"/>
      <c r="F32" s="5" t="s">
        <v>24</v>
      </c>
      <c r="G32" s="34" t="s">
        <v>25</v>
      </c>
      <c r="H32" s="5" t="s">
        <v>26</v>
      </c>
      <c r="I32" s="35">
        <v>346</v>
      </c>
      <c r="J32" s="35">
        <v>344</v>
      </c>
      <c r="K32" s="22">
        <f t="shared" si="0"/>
        <v>99.421965317919074</v>
      </c>
      <c r="L32" s="36">
        <f>K32</f>
        <v>99.421965317919074</v>
      </c>
      <c r="M32" s="30"/>
      <c r="N32" s="27"/>
      <c r="O32" s="31"/>
    </row>
    <row r="33" spans="2:15" ht="58.5" hidden="1" customHeight="1" x14ac:dyDescent="0.25">
      <c r="B33" s="27"/>
      <c r="C33" s="16" t="s">
        <v>38</v>
      </c>
      <c r="D33" s="16" t="s">
        <v>39</v>
      </c>
      <c r="E33" s="39" t="s">
        <v>17</v>
      </c>
      <c r="F33" s="5" t="s">
        <v>18</v>
      </c>
      <c r="G33" s="19" t="s">
        <v>19</v>
      </c>
      <c r="H33" s="5" t="s">
        <v>20</v>
      </c>
      <c r="I33" s="20"/>
      <c r="J33" s="21"/>
      <c r="K33" s="22" t="e">
        <f t="shared" si="0"/>
        <v>#DIV/0!</v>
      </c>
      <c r="L33" s="23" t="e">
        <f>(K33+K34+K35)/3</f>
        <v>#DIV/0!</v>
      </c>
      <c r="M33" s="24" t="e">
        <f>(L33+L36)/2</f>
        <v>#DIV/0!</v>
      </c>
      <c r="N33" s="42"/>
      <c r="O33" s="31"/>
    </row>
    <row r="34" spans="2:15" ht="58.5" hidden="1" customHeight="1" x14ac:dyDescent="0.25">
      <c r="B34" s="27"/>
      <c r="C34" s="27"/>
      <c r="D34" s="27"/>
      <c r="E34" s="40"/>
      <c r="F34" s="5" t="s">
        <v>18</v>
      </c>
      <c r="G34" s="19" t="s">
        <v>22</v>
      </c>
      <c r="H34" s="5" t="s">
        <v>20</v>
      </c>
      <c r="I34" s="20"/>
      <c r="J34" s="21"/>
      <c r="K34" s="22" t="e">
        <f t="shared" si="0"/>
        <v>#DIV/0!</v>
      </c>
      <c r="L34" s="29"/>
      <c r="M34" s="30"/>
      <c r="N34" s="42"/>
      <c r="O34" s="31"/>
    </row>
    <row r="35" spans="2:15" ht="58.5" hidden="1" customHeight="1" x14ac:dyDescent="0.25">
      <c r="B35" s="27"/>
      <c r="C35" s="27"/>
      <c r="D35" s="27"/>
      <c r="E35" s="40"/>
      <c r="F35" s="5" t="s">
        <v>18</v>
      </c>
      <c r="G35" s="19" t="s">
        <v>23</v>
      </c>
      <c r="H35" s="5" t="s">
        <v>20</v>
      </c>
      <c r="I35" s="20"/>
      <c r="J35" s="20"/>
      <c r="K35" s="22" t="e">
        <f t="shared" si="0"/>
        <v>#DIV/0!</v>
      </c>
      <c r="L35" s="29"/>
      <c r="M35" s="30"/>
      <c r="N35" s="42"/>
      <c r="O35" s="31"/>
    </row>
    <row r="36" spans="2:15" ht="33.75" hidden="1" customHeight="1" x14ac:dyDescent="0.25">
      <c r="B36" s="27"/>
      <c r="C36" s="32"/>
      <c r="D36" s="32"/>
      <c r="E36" s="41"/>
      <c r="F36" s="5" t="s">
        <v>24</v>
      </c>
      <c r="G36" s="34" t="s">
        <v>25</v>
      </c>
      <c r="H36" s="5" t="s">
        <v>26</v>
      </c>
      <c r="I36" s="43"/>
      <c r="J36" s="38"/>
      <c r="K36" s="22" t="e">
        <f t="shared" si="0"/>
        <v>#DIV/0!</v>
      </c>
      <c r="L36" s="36" t="e">
        <f>K36</f>
        <v>#DIV/0!</v>
      </c>
      <c r="M36" s="30"/>
      <c r="N36" s="42"/>
      <c r="O36" s="31"/>
    </row>
    <row r="37" spans="2:15" ht="33.75" hidden="1" customHeight="1" x14ac:dyDescent="0.25">
      <c r="B37" s="27"/>
      <c r="C37" s="44" t="s">
        <v>40</v>
      </c>
      <c r="D37" s="44"/>
      <c r="E37" s="45"/>
      <c r="F37" s="5"/>
      <c r="G37" s="34"/>
      <c r="H37" s="5"/>
      <c r="I37" s="43"/>
      <c r="J37" s="38"/>
      <c r="K37" s="22"/>
      <c r="L37" s="36"/>
      <c r="M37" s="46"/>
      <c r="N37" s="42"/>
      <c r="O37" s="31"/>
    </row>
    <row r="38" spans="2:15" ht="33.75" hidden="1" customHeight="1" x14ac:dyDescent="0.25">
      <c r="B38" s="27"/>
      <c r="C38" s="44"/>
      <c r="D38" s="44"/>
      <c r="E38" s="45"/>
      <c r="F38" s="5"/>
      <c r="G38" s="34"/>
      <c r="H38" s="5"/>
      <c r="I38" s="43"/>
      <c r="J38" s="38"/>
      <c r="K38" s="22"/>
      <c r="L38" s="36"/>
      <c r="M38" s="46"/>
      <c r="N38" s="42"/>
      <c r="O38" s="31"/>
    </row>
    <row r="39" spans="2:15" ht="33.75" hidden="1" customHeight="1" x14ac:dyDescent="0.25">
      <c r="B39" s="27"/>
      <c r="C39" s="44"/>
      <c r="D39" s="44"/>
      <c r="E39" s="45"/>
      <c r="F39" s="5"/>
      <c r="G39" s="34"/>
      <c r="H39" s="5"/>
      <c r="I39" s="43"/>
      <c r="J39" s="38"/>
      <c r="K39" s="22"/>
      <c r="L39" s="36"/>
      <c r="M39" s="46"/>
      <c r="N39" s="42"/>
      <c r="O39" s="31"/>
    </row>
    <row r="40" spans="2:15" ht="33.75" hidden="1" customHeight="1" x14ac:dyDescent="0.25">
      <c r="B40" s="27"/>
      <c r="C40" s="44"/>
      <c r="D40" s="44"/>
      <c r="E40" s="45"/>
      <c r="F40" s="5"/>
      <c r="G40" s="34"/>
      <c r="H40" s="5"/>
      <c r="I40" s="43"/>
      <c r="J40" s="38"/>
      <c r="K40" s="22"/>
      <c r="L40" s="36"/>
      <c r="M40" s="46"/>
      <c r="N40" s="42"/>
      <c r="O40" s="31"/>
    </row>
    <row r="41" spans="2:15" ht="58.5" hidden="1" customHeight="1" x14ac:dyDescent="0.25">
      <c r="B41" s="47"/>
      <c r="C41" s="16" t="s">
        <v>41</v>
      </c>
      <c r="D41" s="16" t="s">
        <v>42</v>
      </c>
      <c r="E41" s="39" t="s">
        <v>17</v>
      </c>
      <c r="F41" s="5" t="s">
        <v>18</v>
      </c>
      <c r="G41" s="19" t="s">
        <v>19</v>
      </c>
      <c r="H41" s="5" t="s">
        <v>20</v>
      </c>
      <c r="I41" s="20"/>
      <c r="J41" s="21"/>
      <c r="K41" s="22" t="e">
        <f t="shared" si="0"/>
        <v>#DIV/0!</v>
      </c>
      <c r="L41" s="23" t="e">
        <f>(K41+K42+K43)/3</f>
        <v>#DIV/0!</v>
      </c>
      <c r="M41" s="24" t="e">
        <f>(L41+L44)/2</f>
        <v>#DIV/0!</v>
      </c>
      <c r="N41" s="27"/>
      <c r="O41" s="31"/>
    </row>
    <row r="42" spans="2:15" ht="58.5" hidden="1" customHeight="1" x14ac:dyDescent="0.25">
      <c r="B42" s="47"/>
      <c r="C42" s="27"/>
      <c r="D42" s="27"/>
      <c r="E42" s="48"/>
      <c r="F42" s="5" t="s">
        <v>18</v>
      </c>
      <c r="G42" s="19" t="s">
        <v>22</v>
      </c>
      <c r="H42" s="5" t="s">
        <v>20</v>
      </c>
      <c r="I42" s="20"/>
      <c r="J42" s="21"/>
      <c r="K42" s="22" t="e">
        <f t="shared" si="0"/>
        <v>#DIV/0!</v>
      </c>
      <c r="L42" s="29"/>
      <c r="M42" s="30"/>
      <c r="N42" s="27"/>
      <c r="O42" s="31"/>
    </row>
    <row r="43" spans="2:15" ht="58.5" hidden="1" customHeight="1" x14ac:dyDescent="0.25">
      <c r="B43" s="47"/>
      <c r="C43" s="27"/>
      <c r="D43" s="27"/>
      <c r="E43" s="48"/>
      <c r="F43" s="5" t="s">
        <v>18</v>
      </c>
      <c r="G43" s="19" t="s">
        <v>23</v>
      </c>
      <c r="H43" s="5" t="s">
        <v>20</v>
      </c>
      <c r="I43" s="20"/>
      <c r="J43" s="20"/>
      <c r="K43" s="22" t="e">
        <f t="shared" si="0"/>
        <v>#DIV/0!</v>
      </c>
      <c r="L43" s="29"/>
      <c r="M43" s="30"/>
      <c r="N43" s="27"/>
      <c r="O43" s="31"/>
    </row>
    <row r="44" spans="2:15" ht="33" hidden="1" customHeight="1" x14ac:dyDescent="0.25">
      <c r="B44" s="47"/>
      <c r="C44" s="32"/>
      <c r="D44" s="32"/>
      <c r="E44" s="49"/>
      <c r="F44" s="5" t="s">
        <v>24</v>
      </c>
      <c r="G44" s="34" t="s">
        <v>25</v>
      </c>
      <c r="H44" s="5" t="s">
        <v>26</v>
      </c>
      <c r="I44" s="43"/>
      <c r="J44" s="38"/>
      <c r="K44" s="22" t="e">
        <f t="shared" si="0"/>
        <v>#DIV/0!</v>
      </c>
      <c r="L44" s="36" t="e">
        <f>K44</f>
        <v>#DIV/0!</v>
      </c>
      <c r="M44" s="30"/>
      <c r="N44" s="27"/>
      <c r="O44" s="31"/>
    </row>
    <row r="45" spans="2:15" ht="57" hidden="1" customHeight="1" x14ac:dyDescent="0.25">
      <c r="B45" s="47"/>
      <c r="C45" s="16" t="s">
        <v>43</v>
      </c>
      <c r="D45" s="16" t="s">
        <v>44</v>
      </c>
      <c r="E45" s="39" t="s">
        <v>17</v>
      </c>
      <c r="F45" s="5" t="s">
        <v>18</v>
      </c>
      <c r="G45" s="19" t="s">
        <v>19</v>
      </c>
      <c r="H45" s="5" t="s">
        <v>20</v>
      </c>
      <c r="I45" s="20"/>
      <c r="J45" s="21"/>
      <c r="K45" s="22" t="e">
        <f t="shared" si="0"/>
        <v>#DIV/0!</v>
      </c>
      <c r="L45" s="23" t="e">
        <f>(K45+K46+K47)/3</f>
        <v>#DIV/0!</v>
      </c>
      <c r="M45" s="24" t="e">
        <f>(L45+L48)/2</f>
        <v>#DIV/0!</v>
      </c>
      <c r="N45" s="27"/>
      <c r="O45" s="31"/>
    </row>
    <row r="46" spans="2:15" ht="57" hidden="1" customHeight="1" x14ac:dyDescent="0.25">
      <c r="B46" s="47"/>
      <c r="C46" s="27"/>
      <c r="D46" s="27"/>
      <c r="E46" s="48"/>
      <c r="F46" s="5" t="s">
        <v>18</v>
      </c>
      <c r="G46" s="19" t="s">
        <v>22</v>
      </c>
      <c r="H46" s="5" t="s">
        <v>20</v>
      </c>
      <c r="I46" s="20"/>
      <c r="J46" s="21"/>
      <c r="K46" s="22" t="e">
        <f t="shared" si="0"/>
        <v>#DIV/0!</v>
      </c>
      <c r="L46" s="29"/>
      <c r="M46" s="30"/>
      <c r="N46" s="27"/>
      <c r="O46" s="31"/>
    </row>
    <row r="47" spans="2:15" ht="57" hidden="1" customHeight="1" x14ac:dyDescent="0.25">
      <c r="B47" s="47"/>
      <c r="C47" s="27"/>
      <c r="D47" s="27"/>
      <c r="E47" s="48"/>
      <c r="F47" s="5" t="s">
        <v>18</v>
      </c>
      <c r="G47" s="19" t="s">
        <v>23</v>
      </c>
      <c r="H47" s="5" t="s">
        <v>20</v>
      </c>
      <c r="I47" s="20"/>
      <c r="J47" s="20"/>
      <c r="K47" s="22" t="e">
        <f t="shared" si="0"/>
        <v>#DIV/0!</v>
      </c>
      <c r="L47" s="29"/>
      <c r="M47" s="30"/>
      <c r="N47" s="27"/>
      <c r="O47" s="31"/>
    </row>
    <row r="48" spans="2:15" ht="57" hidden="1" customHeight="1" x14ac:dyDescent="0.25">
      <c r="B48" s="47"/>
      <c r="C48" s="32"/>
      <c r="D48" s="32"/>
      <c r="E48" s="49"/>
      <c r="F48" s="5" t="s">
        <v>24</v>
      </c>
      <c r="G48" s="34" t="s">
        <v>25</v>
      </c>
      <c r="H48" s="5" t="s">
        <v>26</v>
      </c>
      <c r="I48" s="43"/>
      <c r="J48" s="38"/>
      <c r="K48" s="22" t="e">
        <f t="shared" si="0"/>
        <v>#DIV/0!</v>
      </c>
      <c r="L48" s="36" t="e">
        <f>K48</f>
        <v>#DIV/0!</v>
      </c>
      <c r="M48" s="30"/>
      <c r="N48" s="27"/>
      <c r="O48" s="31"/>
    </row>
    <row r="49" spans="2:15" ht="33" customHeight="1" x14ac:dyDescent="0.25">
      <c r="B49" s="47"/>
      <c r="C49" s="16" t="s">
        <v>43</v>
      </c>
      <c r="D49" s="16" t="s">
        <v>45</v>
      </c>
      <c r="E49" s="39" t="s">
        <v>17</v>
      </c>
      <c r="F49" s="5" t="s">
        <v>18</v>
      </c>
      <c r="G49" s="19" t="s">
        <v>19</v>
      </c>
      <c r="H49" s="5" t="s">
        <v>20</v>
      </c>
      <c r="I49" s="20">
        <v>100</v>
      </c>
      <c r="J49" s="21">
        <v>100</v>
      </c>
      <c r="K49" s="22">
        <f t="shared" si="0"/>
        <v>100</v>
      </c>
      <c r="L49" s="23">
        <f>(K49+K50+K51)/2</f>
        <v>100</v>
      </c>
      <c r="M49" s="24">
        <f>(L49+L52)/2</f>
        <v>100</v>
      </c>
      <c r="N49" s="27"/>
      <c r="O49" s="31"/>
    </row>
    <row r="50" spans="2:15" ht="33" customHeight="1" x14ac:dyDescent="0.25">
      <c r="B50" s="47"/>
      <c r="C50" s="27"/>
      <c r="D50" s="27"/>
      <c r="E50" s="48"/>
      <c r="F50" s="5" t="s">
        <v>18</v>
      </c>
      <c r="G50" s="19" t="s">
        <v>22</v>
      </c>
      <c r="H50" s="5" t="s">
        <v>20</v>
      </c>
      <c r="I50" s="20">
        <v>85</v>
      </c>
      <c r="J50" s="21">
        <v>100</v>
      </c>
      <c r="K50" s="22">
        <f t="shared" si="0"/>
        <v>100</v>
      </c>
      <c r="L50" s="29"/>
      <c r="M50" s="30"/>
      <c r="N50" s="27"/>
      <c r="O50" s="31"/>
    </row>
    <row r="51" spans="2:15" ht="33" customHeight="1" x14ac:dyDescent="0.25">
      <c r="B51" s="47"/>
      <c r="C51" s="27"/>
      <c r="D51" s="27"/>
      <c r="E51" s="48"/>
      <c r="F51" s="5" t="s">
        <v>18</v>
      </c>
      <c r="G51" s="19" t="s">
        <v>23</v>
      </c>
      <c r="H51" s="5" t="s">
        <v>20</v>
      </c>
      <c r="I51" s="20"/>
      <c r="J51" s="20"/>
      <c r="K51" s="22"/>
      <c r="L51" s="29"/>
      <c r="M51" s="30"/>
      <c r="N51" s="27"/>
      <c r="O51" s="31"/>
    </row>
    <row r="52" spans="2:15" ht="60.75" customHeight="1" x14ac:dyDescent="0.25">
      <c r="B52" s="47"/>
      <c r="C52" s="32"/>
      <c r="D52" s="32"/>
      <c r="E52" s="49"/>
      <c r="F52" s="5" t="s">
        <v>24</v>
      </c>
      <c r="G52" s="34" t="s">
        <v>25</v>
      </c>
      <c r="H52" s="5" t="s">
        <v>26</v>
      </c>
      <c r="I52" s="38">
        <v>2</v>
      </c>
      <c r="J52" s="38">
        <v>2</v>
      </c>
      <c r="K52" s="22">
        <f t="shared" si="0"/>
        <v>100</v>
      </c>
      <c r="L52" s="36">
        <f>K52</f>
        <v>100</v>
      </c>
      <c r="M52" s="30"/>
      <c r="N52" s="27"/>
      <c r="O52" s="31"/>
    </row>
    <row r="53" spans="2:15" ht="33" customHeight="1" x14ac:dyDescent="0.25">
      <c r="B53" s="47"/>
      <c r="C53" s="16" t="s">
        <v>46</v>
      </c>
      <c r="D53" s="16" t="s">
        <v>47</v>
      </c>
      <c r="E53" s="39" t="s">
        <v>17</v>
      </c>
      <c r="F53" s="5" t="s">
        <v>18</v>
      </c>
      <c r="G53" s="19" t="s">
        <v>19</v>
      </c>
      <c r="H53" s="5" t="s">
        <v>20</v>
      </c>
      <c r="I53" s="20">
        <v>100</v>
      </c>
      <c r="J53" s="21">
        <v>100</v>
      </c>
      <c r="K53" s="22">
        <f t="shared" si="0"/>
        <v>100</v>
      </c>
      <c r="L53" s="23">
        <f>(K53+K54+K55)/2</f>
        <v>100</v>
      </c>
      <c r="M53" s="24">
        <f>(L53+L56)/2</f>
        <v>100</v>
      </c>
      <c r="N53" s="27"/>
      <c r="O53" s="31"/>
    </row>
    <row r="54" spans="2:15" ht="33" customHeight="1" x14ac:dyDescent="0.25">
      <c r="B54" s="47"/>
      <c r="C54" s="27"/>
      <c r="D54" s="27"/>
      <c r="E54" s="48"/>
      <c r="F54" s="5" t="s">
        <v>18</v>
      </c>
      <c r="G54" s="19" t="s">
        <v>22</v>
      </c>
      <c r="H54" s="5" t="s">
        <v>20</v>
      </c>
      <c r="I54" s="20">
        <v>85</v>
      </c>
      <c r="J54" s="21">
        <v>100</v>
      </c>
      <c r="K54" s="22">
        <f t="shared" si="0"/>
        <v>100</v>
      </c>
      <c r="L54" s="29"/>
      <c r="M54" s="30"/>
      <c r="N54" s="27"/>
      <c r="O54" s="31"/>
    </row>
    <row r="55" spans="2:15" ht="33" customHeight="1" x14ac:dyDescent="0.25">
      <c r="B55" s="47"/>
      <c r="C55" s="27"/>
      <c r="D55" s="27"/>
      <c r="E55" s="48"/>
      <c r="F55" s="5" t="s">
        <v>18</v>
      </c>
      <c r="G55" s="19" t="s">
        <v>23</v>
      </c>
      <c r="H55" s="5" t="s">
        <v>20</v>
      </c>
      <c r="I55" s="20"/>
      <c r="J55" s="20"/>
      <c r="K55" s="22"/>
      <c r="L55" s="29"/>
      <c r="M55" s="30"/>
      <c r="N55" s="27"/>
      <c r="O55" s="31"/>
    </row>
    <row r="56" spans="2:15" ht="69" customHeight="1" x14ac:dyDescent="0.25">
      <c r="B56" s="47"/>
      <c r="C56" s="32"/>
      <c r="D56" s="32"/>
      <c r="E56" s="49"/>
      <c r="F56" s="5" t="s">
        <v>24</v>
      </c>
      <c r="G56" s="34" t="s">
        <v>25</v>
      </c>
      <c r="H56" s="5" t="s">
        <v>26</v>
      </c>
      <c r="I56" s="38">
        <v>1</v>
      </c>
      <c r="J56" s="38">
        <v>1</v>
      </c>
      <c r="K56" s="22">
        <f t="shared" si="0"/>
        <v>100</v>
      </c>
      <c r="L56" s="36">
        <f>K56</f>
        <v>100</v>
      </c>
      <c r="M56" s="30"/>
      <c r="N56" s="27"/>
      <c r="O56" s="31"/>
    </row>
    <row r="57" spans="2:15" ht="58.5" customHeight="1" x14ac:dyDescent="0.25">
      <c r="B57" s="47"/>
      <c r="C57" s="16" t="s">
        <v>48</v>
      </c>
      <c r="D57" s="16" t="s">
        <v>49</v>
      </c>
      <c r="E57" s="39" t="s">
        <v>17</v>
      </c>
      <c r="F57" s="5" t="s">
        <v>18</v>
      </c>
      <c r="G57" s="19" t="s">
        <v>19</v>
      </c>
      <c r="H57" s="5" t="s">
        <v>20</v>
      </c>
      <c r="I57" s="20">
        <v>100</v>
      </c>
      <c r="J57" s="21">
        <v>100</v>
      </c>
      <c r="K57" s="22">
        <f t="shared" si="0"/>
        <v>100</v>
      </c>
      <c r="L57" s="23">
        <f>(K57+K58+K59)/3</f>
        <v>100</v>
      </c>
      <c r="M57" s="24">
        <f>(L57+L60)/2</f>
        <v>99.496140651801028</v>
      </c>
      <c r="N57" s="27"/>
      <c r="O57" s="31"/>
    </row>
    <row r="58" spans="2:15" ht="58.5" customHeight="1" x14ac:dyDescent="0.25">
      <c r="B58" s="47"/>
      <c r="C58" s="27"/>
      <c r="D58" s="27"/>
      <c r="E58" s="48"/>
      <c r="F58" s="5" t="s">
        <v>18</v>
      </c>
      <c r="G58" s="19" t="s">
        <v>50</v>
      </c>
      <c r="H58" s="5" t="s">
        <v>20</v>
      </c>
      <c r="I58" s="20">
        <v>85</v>
      </c>
      <c r="J58" s="21">
        <v>100</v>
      </c>
      <c r="K58" s="22">
        <f t="shared" si="0"/>
        <v>100</v>
      </c>
      <c r="L58" s="29"/>
      <c r="M58" s="30"/>
      <c r="N58" s="27"/>
      <c r="O58" s="31"/>
    </row>
    <row r="59" spans="2:15" ht="58.5" customHeight="1" x14ac:dyDescent="0.25">
      <c r="B59" s="47"/>
      <c r="C59" s="27"/>
      <c r="D59" s="27"/>
      <c r="E59" s="48"/>
      <c r="F59" s="5" t="s">
        <v>18</v>
      </c>
      <c r="G59" s="19" t="s">
        <v>51</v>
      </c>
      <c r="H59" s="5" t="s">
        <v>20</v>
      </c>
      <c r="I59" s="20">
        <v>98</v>
      </c>
      <c r="J59" s="20">
        <v>100</v>
      </c>
      <c r="K59" s="22">
        <f t="shared" si="0"/>
        <v>100</v>
      </c>
      <c r="L59" s="29"/>
      <c r="M59" s="30"/>
      <c r="N59" s="27"/>
      <c r="O59" s="31"/>
    </row>
    <row r="60" spans="2:15" ht="57.75" customHeight="1" x14ac:dyDescent="0.25">
      <c r="B60" s="47"/>
      <c r="C60" s="32"/>
      <c r="D60" s="32"/>
      <c r="E60" s="49"/>
      <c r="F60" s="5" t="s">
        <v>24</v>
      </c>
      <c r="G60" s="34" t="s">
        <v>25</v>
      </c>
      <c r="H60" s="5" t="s">
        <v>26</v>
      </c>
      <c r="I60" s="35">
        <v>518.22222222222217</v>
      </c>
      <c r="J60" s="43">
        <v>513</v>
      </c>
      <c r="K60" s="22">
        <f t="shared" si="0"/>
        <v>98.99228130360207</v>
      </c>
      <c r="L60" s="36">
        <f>K60</f>
        <v>98.99228130360207</v>
      </c>
      <c r="M60" s="30"/>
      <c r="N60" s="27"/>
      <c r="O60" s="31"/>
    </row>
    <row r="61" spans="2:15" ht="58.5" hidden="1" customHeight="1" x14ac:dyDescent="0.25">
      <c r="B61" s="47"/>
      <c r="C61" s="16" t="s">
        <v>52</v>
      </c>
      <c r="D61" s="16" t="s">
        <v>53</v>
      </c>
      <c r="E61" s="39" t="s">
        <v>17</v>
      </c>
      <c r="F61" s="5" t="s">
        <v>18</v>
      </c>
      <c r="G61" s="19" t="s">
        <v>19</v>
      </c>
      <c r="H61" s="5" t="s">
        <v>20</v>
      </c>
      <c r="I61" s="50"/>
      <c r="J61" s="21"/>
      <c r="K61" s="22" t="e">
        <f>IF(J61/I61*100&gt;100,100,J61/I61*100)</f>
        <v>#DIV/0!</v>
      </c>
      <c r="L61" s="23" t="e">
        <f>(K61+K62+K63)/3</f>
        <v>#DIV/0!</v>
      </c>
      <c r="M61" s="24" t="e">
        <f>(L61+L64)/2</f>
        <v>#DIV/0!</v>
      </c>
      <c r="N61" s="27"/>
      <c r="O61" s="31"/>
    </row>
    <row r="62" spans="2:15" ht="58.5" hidden="1" customHeight="1" x14ac:dyDescent="0.25">
      <c r="B62" s="47"/>
      <c r="C62" s="27"/>
      <c r="D62" s="27"/>
      <c r="E62" s="48"/>
      <c r="F62" s="5" t="s">
        <v>18</v>
      </c>
      <c r="G62" s="19" t="s">
        <v>50</v>
      </c>
      <c r="H62" s="5" t="s">
        <v>20</v>
      </c>
      <c r="I62" s="50"/>
      <c r="J62" s="21"/>
      <c r="K62" s="22" t="e">
        <f>IF(J62/I62*100&gt;100,100,J62/I62*100)</f>
        <v>#DIV/0!</v>
      </c>
      <c r="L62" s="29"/>
      <c r="M62" s="30"/>
      <c r="N62" s="27"/>
      <c r="O62" s="31"/>
    </row>
    <row r="63" spans="2:15" ht="58.5" hidden="1" customHeight="1" x14ac:dyDescent="0.25">
      <c r="B63" s="47"/>
      <c r="C63" s="27"/>
      <c r="D63" s="27"/>
      <c r="E63" s="48"/>
      <c r="F63" s="5" t="s">
        <v>18</v>
      </c>
      <c r="G63" s="19" t="s">
        <v>51</v>
      </c>
      <c r="H63" s="5" t="s">
        <v>20</v>
      </c>
      <c r="I63" s="50"/>
      <c r="J63" s="20"/>
      <c r="K63" s="22" t="e">
        <f>IF(J63/I63*100&gt;100,100,J63/I63*100)</f>
        <v>#DIV/0!</v>
      </c>
      <c r="L63" s="29"/>
      <c r="M63" s="30"/>
      <c r="N63" s="27"/>
      <c r="O63" s="31"/>
    </row>
    <row r="64" spans="2:15" ht="41.25" hidden="1" customHeight="1" x14ac:dyDescent="0.25">
      <c r="B64" s="47"/>
      <c r="C64" s="32"/>
      <c r="D64" s="32"/>
      <c r="E64" s="49"/>
      <c r="F64" s="5" t="s">
        <v>24</v>
      </c>
      <c r="G64" s="34" t="s">
        <v>25</v>
      </c>
      <c r="H64" s="5" t="s">
        <v>26</v>
      </c>
      <c r="I64" s="43"/>
      <c r="J64" s="38"/>
      <c r="K64" s="22" t="e">
        <f>IF(J64/I64*100&gt;100,100,J64/I64*100)</f>
        <v>#DIV/0!</v>
      </c>
      <c r="L64" s="36" t="e">
        <f>K64</f>
        <v>#DIV/0!</v>
      </c>
      <c r="M64" s="30"/>
      <c r="N64" s="27"/>
      <c r="O64" s="31"/>
    </row>
    <row r="65" spans="2:15" ht="58.5" hidden="1" customHeight="1" x14ac:dyDescent="0.25">
      <c r="B65" s="47"/>
      <c r="C65" s="16" t="s">
        <v>54</v>
      </c>
      <c r="D65" s="16" t="s">
        <v>55</v>
      </c>
      <c r="E65" s="39" t="s">
        <v>17</v>
      </c>
      <c r="F65" s="5" t="s">
        <v>18</v>
      </c>
      <c r="G65" s="19" t="s">
        <v>19</v>
      </c>
      <c r="H65" s="5" t="s">
        <v>20</v>
      </c>
      <c r="I65" s="50"/>
      <c r="J65" s="21"/>
      <c r="K65" s="22" t="e">
        <f t="shared" si="0"/>
        <v>#DIV/0!</v>
      </c>
      <c r="L65" s="23" t="e">
        <f>(K65+K66+K67)/3</f>
        <v>#DIV/0!</v>
      </c>
      <c r="M65" s="24" t="e">
        <f>(L65+L68)/2</f>
        <v>#DIV/0!</v>
      </c>
      <c r="N65" s="27"/>
      <c r="O65" s="31"/>
    </row>
    <row r="66" spans="2:15" ht="58.5" hidden="1" customHeight="1" x14ac:dyDescent="0.25">
      <c r="B66" s="47"/>
      <c r="C66" s="27"/>
      <c r="D66" s="27"/>
      <c r="E66" s="48"/>
      <c r="F66" s="5" t="s">
        <v>18</v>
      </c>
      <c r="G66" s="19" t="s">
        <v>50</v>
      </c>
      <c r="H66" s="5" t="s">
        <v>20</v>
      </c>
      <c r="I66" s="50"/>
      <c r="J66" s="21"/>
      <c r="K66" s="22" t="e">
        <f t="shared" si="0"/>
        <v>#DIV/0!</v>
      </c>
      <c r="L66" s="29"/>
      <c r="M66" s="30"/>
      <c r="N66" s="27"/>
      <c r="O66" s="31"/>
    </row>
    <row r="67" spans="2:15" ht="58.5" hidden="1" customHeight="1" x14ac:dyDescent="0.25">
      <c r="B67" s="47"/>
      <c r="C67" s="27"/>
      <c r="D67" s="27"/>
      <c r="E67" s="48"/>
      <c r="F67" s="5" t="s">
        <v>18</v>
      </c>
      <c r="G67" s="19" t="s">
        <v>51</v>
      </c>
      <c r="H67" s="5" t="s">
        <v>20</v>
      </c>
      <c r="I67" s="50"/>
      <c r="J67" s="20"/>
      <c r="K67" s="22" t="e">
        <f t="shared" si="0"/>
        <v>#DIV/0!</v>
      </c>
      <c r="L67" s="29"/>
      <c r="M67" s="30"/>
      <c r="N67" s="27"/>
      <c r="O67" s="31"/>
    </row>
    <row r="68" spans="2:15" ht="41.25" hidden="1" customHeight="1" x14ac:dyDescent="0.25">
      <c r="B68" s="47"/>
      <c r="C68" s="32"/>
      <c r="D68" s="32"/>
      <c r="E68" s="49"/>
      <c r="F68" s="5" t="s">
        <v>24</v>
      </c>
      <c r="G68" s="34" t="s">
        <v>25</v>
      </c>
      <c r="H68" s="5" t="s">
        <v>26</v>
      </c>
      <c r="I68" s="43"/>
      <c r="J68" s="38"/>
      <c r="K68" s="22" t="e">
        <f t="shared" si="0"/>
        <v>#DIV/0!</v>
      </c>
      <c r="L68" s="36" t="e">
        <f>K68</f>
        <v>#DIV/0!</v>
      </c>
      <c r="M68" s="30"/>
      <c r="N68" s="27"/>
      <c r="O68" s="31"/>
    </row>
    <row r="69" spans="2:15" ht="58.5" hidden="1" customHeight="1" x14ac:dyDescent="0.25">
      <c r="B69" s="47"/>
      <c r="C69" s="16" t="s">
        <v>56</v>
      </c>
      <c r="D69" s="16" t="s">
        <v>57</v>
      </c>
      <c r="E69" s="39" t="s">
        <v>17</v>
      </c>
      <c r="F69" s="5" t="s">
        <v>18</v>
      </c>
      <c r="G69" s="19" t="s">
        <v>19</v>
      </c>
      <c r="H69" s="5" t="s">
        <v>20</v>
      </c>
      <c r="I69" s="20"/>
      <c r="J69" s="21"/>
      <c r="K69" s="22" t="e">
        <f t="shared" si="0"/>
        <v>#DIV/0!</v>
      </c>
      <c r="L69" s="23" t="e">
        <f>(K69+K70+K71)/3</f>
        <v>#DIV/0!</v>
      </c>
      <c r="M69" s="24" t="e">
        <f>(L69+L72)/2</f>
        <v>#DIV/0!</v>
      </c>
      <c r="N69" s="27"/>
      <c r="O69" s="31"/>
    </row>
    <row r="70" spans="2:15" ht="58.5" hidden="1" customHeight="1" x14ac:dyDescent="0.25">
      <c r="B70" s="47"/>
      <c r="C70" s="27"/>
      <c r="D70" s="27"/>
      <c r="E70" s="48"/>
      <c r="F70" s="5" t="s">
        <v>18</v>
      </c>
      <c r="G70" s="19" t="s">
        <v>50</v>
      </c>
      <c r="H70" s="5" t="s">
        <v>20</v>
      </c>
      <c r="I70" s="20"/>
      <c r="J70" s="21"/>
      <c r="K70" s="22" t="e">
        <f t="shared" si="0"/>
        <v>#DIV/0!</v>
      </c>
      <c r="L70" s="29"/>
      <c r="M70" s="30"/>
      <c r="N70" s="27"/>
      <c r="O70" s="31"/>
    </row>
    <row r="71" spans="2:15" ht="58.5" hidden="1" customHeight="1" x14ac:dyDescent="0.25">
      <c r="B71" s="47"/>
      <c r="C71" s="27"/>
      <c r="D71" s="27"/>
      <c r="E71" s="48"/>
      <c r="F71" s="5" t="s">
        <v>18</v>
      </c>
      <c r="G71" s="19" t="s">
        <v>51</v>
      </c>
      <c r="H71" s="5" t="s">
        <v>20</v>
      </c>
      <c r="I71" s="20"/>
      <c r="J71" s="20"/>
      <c r="K71" s="22" t="e">
        <f t="shared" si="0"/>
        <v>#DIV/0!</v>
      </c>
      <c r="L71" s="29"/>
      <c r="M71" s="30"/>
      <c r="N71" s="27"/>
      <c r="O71" s="31"/>
    </row>
    <row r="72" spans="2:15" ht="31.5" hidden="1" customHeight="1" x14ac:dyDescent="0.25">
      <c r="B72" s="47"/>
      <c r="C72" s="32"/>
      <c r="D72" s="32"/>
      <c r="E72" s="49"/>
      <c r="F72" s="5" t="s">
        <v>24</v>
      </c>
      <c r="G72" s="34" t="s">
        <v>25</v>
      </c>
      <c r="H72" s="5" t="s">
        <v>26</v>
      </c>
      <c r="I72" s="43"/>
      <c r="J72" s="38"/>
      <c r="K72" s="22" t="e">
        <f t="shared" si="0"/>
        <v>#DIV/0!</v>
      </c>
      <c r="L72" s="36" t="e">
        <f>K72</f>
        <v>#DIV/0!</v>
      </c>
      <c r="M72" s="30"/>
      <c r="N72" s="27"/>
      <c r="O72" s="31"/>
    </row>
    <row r="73" spans="2:15" ht="58.5" hidden="1" customHeight="1" x14ac:dyDescent="0.25">
      <c r="B73" s="47"/>
      <c r="C73" s="16" t="s">
        <v>58</v>
      </c>
      <c r="D73" s="16" t="s">
        <v>59</v>
      </c>
      <c r="E73" s="39" t="s">
        <v>17</v>
      </c>
      <c r="F73" s="5" t="s">
        <v>18</v>
      </c>
      <c r="G73" s="19" t="s">
        <v>19</v>
      </c>
      <c r="H73" s="5" t="s">
        <v>20</v>
      </c>
      <c r="I73" s="50"/>
      <c r="J73" s="21"/>
      <c r="K73" s="22" t="e">
        <f t="shared" si="0"/>
        <v>#DIV/0!</v>
      </c>
      <c r="L73" s="23" t="e">
        <f>(K73+K74+K75)/2</f>
        <v>#DIV/0!</v>
      </c>
      <c r="M73" s="24" t="e">
        <f>(L73+L76)/2</f>
        <v>#DIV/0!</v>
      </c>
      <c r="N73" s="27"/>
      <c r="O73" s="31"/>
    </row>
    <row r="74" spans="2:15" ht="58.5" hidden="1" customHeight="1" x14ac:dyDescent="0.25">
      <c r="B74" s="47"/>
      <c r="C74" s="27"/>
      <c r="D74" s="27"/>
      <c r="E74" s="48"/>
      <c r="F74" s="5" t="s">
        <v>18</v>
      </c>
      <c r="G74" s="19" t="s">
        <v>50</v>
      </c>
      <c r="H74" s="5" t="s">
        <v>20</v>
      </c>
      <c r="I74" s="50"/>
      <c r="J74" s="21"/>
      <c r="K74" s="22" t="e">
        <f t="shared" si="0"/>
        <v>#DIV/0!</v>
      </c>
      <c r="L74" s="29"/>
      <c r="M74" s="30"/>
      <c r="N74" s="27"/>
      <c r="O74" s="31"/>
    </row>
    <row r="75" spans="2:15" ht="58.5" hidden="1" customHeight="1" x14ac:dyDescent="0.25">
      <c r="B75" s="47"/>
      <c r="C75" s="27"/>
      <c r="D75" s="27"/>
      <c r="E75" s="48"/>
      <c r="F75" s="5" t="s">
        <v>18</v>
      </c>
      <c r="G75" s="19" t="s">
        <v>51</v>
      </c>
      <c r="H75" s="5" t="s">
        <v>20</v>
      </c>
      <c r="I75" s="50"/>
      <c r="J75" s="20"/>
      <c r="K75" s="22"/>
      <c r="L75" s="29"/>
      <c r="M75" s="30"/>
      <c r="N75" s="27"/>
      <c r="O75" s="31"/>
    </row>
    <row r="76" spans="2:15" ht="31.5" hidden="1" customHeight="1" x14ac:dyDescent="0.25">
      <c r="B76" s="47"/>
      <c r="C76" s="32"/>
      <c r="D76" s="32"/>
      <c r="E76" s="49"/>
      <c r="F76" s="5" t="s">
        <v>24</v>
      </c>
      <c r="G76" s="34" t="s">
        <v>25</v>
      </c>
      <c r="H76" s="5" t="s">
        <v>26</v>
      </c>
      <c r="I76" s="38"/>
      <c r="J76" s="43"/>
      <c r="K76" s="22" t="e">
        <f t="shared" si="0"/>
        <v>#DIV/0!</v>
      </c>
      <c r="L76" s="36" t="e">
        <f>K76</f>
        <v>#DIV/0!</v>
      </c>
      <c r="M76" s="30"/>
      <c r="N76" s="27"/>
      <c r="O76" s="31"/>
    </row>
    <row r="77" spans="2:15" ht="58.5" hidden="1" customHeight="1" x14ac:dyDescent="0.25">
      <c r="B77" s="47"/>
      <c r="C77" s="16" t="s">
        <v>60</v>
      </c>
      <c r="D77" s="16" t="s">
        <v>61</v>
      </c>
      <c r="E77" s="39" t="s">
        <v>17</v>
      </c>
      <c r="F77" s="5" t="s">
        <v>18</v>
      </c>
      <c r="G77" s="19" t="s">
        <v>19</v>
      </c>
      <c r="H77" s="5" t="s">
        <v>20</v>
      </c>
      <c r="I77" s="20"/>
      <c r="J77" s="21"/>
      <c r="K77" s="22" t="e">
        <f t="shared" si="0"/>
        <v>#DIV/0!</v>
      </c>
      <c r="L77" s="23" t="e">
        <f>(K77+K78+K79)/3</f>
        <v>#DIV/0!</v>
      </c>
      <c r="M77" s="24" t="e">
        <f>(L77+L80)/2</f>
        <v>#DIV/0!</v>
      </c>
      <c r="N77" s="42"/>
      <c r="O77" s="31"/>
    </row>
    <row r="78" spans="2:15" ht="58.5" hidden="1" customHeight="1" x14ac:dyDescent="0.25">
      <c r="B78" s="47"/>
      <c r="C78" s="27"/>
      <c r="D78" s="27"/>
      <c r="E78" s="48"/>
      <c r="F78" s="5" t="s">
        <v>18</v>
      </c>
      <c r="G78" s="19" t="s">
        <v>22</v>
      </c>
      <c r="H78" s="5" t="s">
        <v>20</v>
      </c>
      <c r="I78" s="20"/>
      <c r="J78" s="21"/>
      <c r="K78" s="22" t="e">
        <f t="shared" si="0"/>
        <v>#DIV/0!</v>
      </c>
      <c r="L78" s="29"/>
      <c r="M78" s="30"/>
      <c r="N78" s="42"/>
      <c r="O78" s="31"/>
    </row>
    <row r="79" spans="2:15" ht="58.5" hidden="1" customHeight="1" x14ac:dyDescent="0.25">
      <c r="B79" s="47"/>
      <c r="C79" s="27"/>
      <c r="D79" s="27"/>
      <c r="E79" s="48"/>
      <c r="F79" s="5" t="s">
        <v>18</v>
      </c>
      <c r="G79" s="19" t="s">
        <v>62</v>
      </c>
      <c r="H79" s="5" t="s">
        <v>20</v>
      </c>
      <c r="I79" s="20"/>
      <c r="J79" s="20"/>
      <c r="K79" s="22" t="e">
        <f t="shared" si="0"/>
        <v>#DIV/0!</v>
      </c>
      <c r="L79" s="29"/>
      <c r="M79" s="30"/>
      <c r="N79" s="42"/>
      <c r="O79" s="31"/>
    </row>
    <row r="80" spans="2:15" ht="40.5" hidden="1" customHeight="1" x14ac:dyDescent="0.25">
      <c r="B80" s="47"/>
      <c r="C80" s="32"/>
      <c r="D80" s="32"/>
      <c r="E80" s="49"/>
      <c r="F80" s="5" t="s">
        <v>24</v>
      </c>
      <c r="G80" s="34" t="s">
        <v>25</v>
      </c>
      <c r="H80" s="5" t="s">
        <v>26</v>
      </c>
      <c r="I80" s="43"/>
      <c r="J80" s="38"/>
      <c r="K80" s="22" t="e">
        <f t="shared" si="0"/>
        <v>#DIV/0!</v>
      </c>
      <c r="L80" s="36" t="e">
        <f>K80</f>
        <v>#DIV/0!</v>
      </c>
      <c r="M80" s="30"/>
      <c r="N80" s="42"/>
      <c r="O80" s="31"/>
    </row>
    <row r="81" spans="2:15" ht="58.5" hidden="1" customHeight="1" x14ac:dyDescent="0.25">
      <c r="B81" s="47"/>
      <c r="C81" s="16" t="s">
        <v>63</v>
      </c>
      <c r="D81" s="16" t="s">
        <v>64</v>
      </c>
      <c r="E81" s="39" t="s">
        <v>17</v>
      </c>
      <c r="F81" s="5" t="s">
        <v>18</v>
      </c>
      <c r="G81" s="19" t="s">
        <v>19</v>
      </c>
      <c r="H81" s="5" t="s">
        <v>20</v>
      </c>
      <c r="I81" s="20"/>
      <c r="J81" s="21"/>
      <c r="K81" s="22" t="e">
        <f>IF(J81/I81*100&gt;100,100,J81/I81*100)</f>
        <v>#DIV/0!</v>
      </c>
      <c r="L81" s="23" t="e">
        <f>(K81+K82+K83)/3</f>
        <v>#DIV/0!</v>
      </c>
      <c r="M81" s="24" t="e">
        <f>(L81+L84)/2</f>
        <v>#DIV/0!</v>
      </c>
      <c r="N81" s="42"/>
      <c r="O81" s="31"/>
    </row>
    <row r="82" spans="2:15" ht="58.5" hidden="1" customHeight="1" x14ac:dyDescent="0.25">
      <c r="B82" s="47"/>
      <c r="C82" s="27"/>
      <c r="D82" s="27"/>
      <c r="E82" s="48"/>
      <c r="F82" s="5" t="s">
        <v>18</v>
      </c>
      <c r="G82" s="19" t="s">
        <v>22</v>
      </c>
      <c r="H82" s="5" t="s">
        <v>20</v>
      </c>
      <c r="I82" s="20"/>
      <c r="J82" s="21"/>
      <c r="K82" s="22" t="e">
        <f>IF(J82/I82*100&gt;100,100,J82/I82*100)</f>
        <v>#DIV/0!</v>
      </c>
      <c r="L82" s="29"/>
      <c r="M82" s="30"/>
      <c r="N82" s="42"/>
      <c r="O82" s="31"/>
    </row>
    <row r="83" spans="2:15" ht="58.5" hidden="1" customHeight="1" x14ac:dyDescent="0.25">
      <c r="B83" s="47"/>
      <c r="C83" s="27"/>
      <c r="D83" s="27"/>
      <c r="E83" s="48"/>
      <c r="F83" s="5" t="s">
        <v>18</v>
      </c>
      <c r="G83" s="19" t="s">
        <v>62</v>
      </c>
      <c r="H83" s="5" t="s">
        <v>20</v>
      </c>
      <c r="I83" s="20"/>
      <c r="J83" s="20"/>
      <c r="K83" s="22" t="e">
        <f>IF(J83/I83*100&gt;100,100,J83/I83*100)</f>
        <v>#DIV/0!</v>
      </c>
      <c r="L83" s="29"/>
      <c r="M83" s="30"/>
      <c r="N83" s="42"/>
      <c r="O83" s="31"/>
    </row>
    <row r="84" spans="2:15" ht="40.5" hidden="1" customHeight="1" x14ac:dyDescent="0.25">
      <c r="B84" s="47"/>
      <c r="C84" s="32"/>
      <c r="D84" s="32"/>
      <c r="E84" s="49"/>
      <c r="F84" s="5" t="s">
        <v>24</v>
      </c>
      <c r="G84" s="34" t="s">
        <v>25</v>
      </c>
      <c r="H84" s="5" t="s">
        <v>26</v>
      </c>
      <c r="I84" s="43"/>
      <c r="J84" s="38"/>
      <c r="K84" s="22" t="e">
        <f>IF(J84/I84*100&gt;100,100,J84/I84*100)</f>
        <v>#DIV/0!</v>
      </c>
      <c r="L84" s="36" t="e">
        <f>K84</f>
        <v>#DIV/0!</v>
      </c>
      <c r="M84" s="30"/>
      <c r="N84" s="42"/>
      <c r="O84" s="31"/>
    </row>
    <row r="85" spans="2:15" ht="58.5" hidden="1" customHeight="1" x14ac:dyDescent="0.25">
      <c r="B85" s="47"/>
      <c r="C85" s="16" t="s">
        <v>65</v>
      </c>
      <c r="D85" s="16" t="s">
        <v>66</v>
      </c>
      <c r="E85" s="39" t="s">
        <v>17</v>
      </c>
      <c r="F85" s="5" t="s">
        <v>18</v>
      </c>
      <c r="G85" s="19" t="s">
        <v>19</v>
      </c>
      <c r="H85" s="5" t="s">
        <v>20</v>
      </c>
      <c r="I85" s="20"/>
      <c r="J85" s="21"/>
      <c r="K85" s="22" t="e">
        <f t="shared" ref="K85:K90" si="1">IF(J85/I85*100&gt;100,100,J85/I85*100)</f>
        <v>#DIV/0!</v>
      </c>
      <c r="L85" s="23" t="e">
        <f>(K85+K86+K87)/3</f>
        <v>#DIV/0!</v>
      </c>
      <c r="M85" s="24" t="e">
        <f>(L85+L88)/2</f>
        <v>#DIV/0!</v>
      </c>
      <c r="N85" s="42"/>
      <c r="O85" s="31"/>
    </row>
    <row r="86" spans="2:15" ht="58.5" hidden="1" customHeight="1" x14ac:dyDescent="0.25">
      <c r="B86" s="47"/>
      <c r="C86" s="27"/>
      <c r="D86" s="27"/>
      <c r="E86" s="48"/>
      <c r="F86" s="5" t="s">
        <v>18</v>
      </c>
      <c r="G86" s="19" t="s">
        <v>22</v>
      </c>
      <c r="H86" s="5" t="s">
        <v>20</v>
      </c>
      <c r="I86" s="20"/>
      <c r="J86" s="21"/>
      <c r="K86" s="22" t="e">
        <f t="shared" si="1"/>
        <v>#DIV/0!</v>
      </c>
      <c r="L86" s="29"/>
      <c r="M86" s="30"/>
      <c r="N86" s="42"/>
      <c r="O86" s="31"/>
    </row>
    <row r="87" spans="2:15" ht="58.5" hidden="1" customHeight="1" x14ac:dyDescent="0.25">
      <c r="B87" s="47"/>
      <c r="C87" s="27"/>
      <c r="D87" s="27"/>
      <c r="E87" s="48"/>
      <c r="F87" s="5" t="s">
        <v>18</v>
      </c>
      <c r="G87" s="19" t="s">
        <v>62</v>
      </c>
      <c r="H87" s="5" t="s">
        <v>20</v>
      </c>
      <c r="I87" s="20"/>
      <c r="J87" s="20"/>
      <c r="K87" s="22" t="e">
        <f t="shared" si="1"/>
        <v>#DIV/0!</v>
      </c>
      <c r="L87" s="29"/>
      <c r="M87" s="30"/>
      <c r="N87" s="42"/>
      <c r="O87" s="31"/>
    </row>
    <row r="88" spans="2:15" ht="40.5" hidden="1" customHeight="1" x14ac:dyDescent="0.25">
      <c r="B88" s="47"/>
      <c r="C88" s="32"/>
      <c r="D88" s="32"/>
      <c r="E88" s="49"/>
      <c r="F88" s="5" t="s">
        <v>24</v>
      </c>
      <c r="G88" s="34" t="s">
        <v>25</v>
      </c>
      <c r="H88" s="5" t="s">
        <v>26</v>
      </c>
      <c r="I88" s="43"/>
      <c r="J88" s="38"/>
      <c r="K88" s="22" t="e">
        <f t="shared" si="1"/>
        <v>#DIV/0!</v>
      </c>
      <c r="L88" s="36" t="e">
        <f>K88</f>
        <v>#DIV/0!</v>
      </c>
      <c r="M88" s="30"/>
      <c r="N88" s="42"/>
      <c r="O88" s="31"/>
    </row>
    <row r="89" spans="2:15" ht="40.5" customHeight="1" x14ac:dyDescent="0.25">
      <c r="B89" s="47"/>
      <c r="C89" s="16" t="s">
        <v>67</v>
      </c>
      <c r="D89" s="16" t="s">
        <v>68</v>
      </c>
      <c r="E89" s="39" t="s">
        <v>17</v>
      </c>
      <c r="F89" s="5" t="s">
        <v>18</v>
      </c>
      <c r="G89" s="19" t="s">
        <v>19</v>
      </c>
      <c r="H89" s="5" t="s">
        <v>20</v>
      </c>
      <c r="I89" s="20">
        <v>100</v>
      </c>
      <c r="J89" s="21">
        <v>100</v>
      </c>
      <c r="K89" s="22">
        <f t="shared" si="1"/>
        <v>100</v>
      </c>
      <c r="L89" s="23">
        <f>(K89+K90+K91)/2</f>
        <v>100</v>
      </c>
      <c r="M89" s="24">
        <f>(L89+L92)/2</f>
        <v>100</v>
      </c>
      <c r="N89" s="42"/>
      <c r="O89" s="31"/>
    </row>
    <row r="90" spans="2:15" ht="40.5" customHeight="1" x14ac:dyDescent="0.25">
      <c r="B90" s="47"/>
      <c r="C90" s="27"/>
      <c r="D90" s="27"/>
      <c r="E90" s="48"/>
      <c r="F90" s="5" t="s">
        <v>18</v>
      </c>
      <c r="G90" s="19" t="s">
        <v>22</v>
      </c>
      <c r="H90" s="5" t="s">
        <v>20</v>
      </c>
      <c r="I90" s="20">
        <v>98</v>
      </c>
      <c r="J90" s="21">
        <v>100</v>
      </c>
      <c r="K90" s="22">
        <f t="shared" si="1"/>
        <v>100</v>
      </c>
      <c r="L90" s="29"/>
      <c r="M90" s="30"/>
      <c r="N90" s="42"/>
      <c r="O90" s="31"/>
    </row>
    <row r="91" spans="2:15" ht="40.5" customHeight="1" x14ac:dyDescent="0.25">
      <c r="B91" s="47"/>
      <c r="C91" s="27"/>
      <c r="D91" s="27"/>
      <c r="E91" s="48"/>
      <c r="F91" s="5" t="s">
        <v>18</v>
      </c>
      <c r="G91" s="19" t="s">
        <v>62</v>
      </c>
      <c r="H91" s="5" t="s">
        <v>20</v>
      </c>
      <c r="I91" s="20"/>
      <c r="J91" s="20"/>
      <c r="K91" s="22"/>
      <c r="L91" s="29"/>
      <c r="M91" s="30"/>
      <c r="N91" s="42"/>
      <c r="O91" s="31"/>
    </row>
    <row r="92" spans="2:15" ht="88.5" customHeight="1" x14ac:dyDescent="0.25">
      <c r="B92" s="47"/>
      <c r="C92" s="32"/>
      <c r="D92" s="32"/>
      <c r="E92" s="49"/>
      <c r="F92" s="5" t="s">
        <v>24</v>
      </c>
      <c r="G92" s="34" t="s">
        <v>25</v>
      </c>
      <c r="H92" s="5" t="s">
        <v>26</v>
      </c>
      <c r="I92" s="38">
        <v>1</v>
      </c>
      <c r="J92" s="38">
        <v>1</v>
      </c>
      <c r="K92" s="22">
        <f>IF(J92/I92*100&gt;100,100,J92/I92*100)</f>
        <v>100</v>
      </c>
      <c r="L92" s="36">
        <f>K92</f>
        <v>100</v>
      </c>
      <c r="M92" s="30"/>
      <c r="N92" s="42"/>
      <c r="O92" s="31"/>
    </row>
    <row r="93" spans="2:15" ht="58.5" customHeight="1" x14ac:dyDescent="0.25">
      <c r="B93" s="47"/>
      <c r="C93" s="16" t="s">
        <v>69</v>
      </c>
      <c r="D93" s="16" t="s">
        <v>70</v>
      </c>
      <c r="E93" s="39" t="s">
        <v>17</v>
      </c>
      <c r="F93" s="5" t="s">
        <v>18</v>
      </c>
      <c r="G93" s="19" t="s">
        <v>19</v>
      </c>
      <c r="H93" s="5" t="s">
        <v>20</v>
      </c>
      <c r="I93" s="20">
        <v>100</v>
      </c>
      <c r="J93" s="21">
        <v>100</v>
      </c>
      <c r="K93" s="22">
        <f t="shared" si="0"/>
        <v>100</v>
      </c>
      <c r="L93" s="23">
        <f>(K93+K94+K95)/3</f>
        <v>100</v>
      </c>
      <c r="M93" s="24">
        <f>(L93+L96)/2</f>
        <v>99.787234042553195</v>
      </c>
      <c r="N93" s="27"/>
      <c r="O93" s="31"/>
    </row>
    <row r="94" spans="2:15" ht="58.5" customHeight="1" x14ac:dyDescent="0.25">
      <c r="B94" s="47"/>
      <c r="C94" s="27"/>
      <c r="D94" s="27"/>
      <c r="E94" s="48"/>
      <c r="F94" s="5" t="s">
        <v>18</v>
      </c>
      <c r="G94" s="19" t="s">
        <v>22</v>
      </c>
      <c r="H94" s="5" t="s">
        <v>20</v>
      </c>
      <c r="I94" s="20">
        <v>98</v>
      </c>
      <c r="J94" s="21">
        <v>100</v>
      </c>
      <c r="K94" s="22">
        <f t="shared" si="0"/>
        <v>100</v>
      </c>
      <c r="L94" s="29"/>
      <c r="M94" s="30"/>
      <c r="N94" s="27"/>
      <c r="O94" s="31"/>
    </row>
    <row r="95" spans="2:15" ht="58.5" customHeight="1" x14ac:dyDescent="0.25">
      <c r="B95" s="47"/>
      <c r="C95" s="27"/>
      <c r="D95" s="27"/>
      <c r="E95" s="48"/>
      <c r="F95" s="5" t="s">
        <v>18</v>
      </c>
      <c r="G95" s="19" t="s">
        <v>62</v>
      </c>
      <c r="H95" s="5" t="s">
        <v>20</v>
      </c>
      <c r="I95" s="20">
        <v>98</v>
      </c>
      <c r="J95" s="20">
        <v>100</v>
      </c>
      <c r="K95" s="22">
        <f t="shared" si="0"/>
        <v>100</v>
      </c>
      <c r="L95" s="29"/>
      <c r="M95" s="30"/>
      <c r="N95" s="27"/>
      <c r="O95" s="31"/>
    </row>
    <row r="96" spans="2:15" ht="64.5" customHeight="1" x14ac:dyDescent="0.25">
      <c r="B96" s="47"/>
      <c r="C96" s="32"/>
      <c r="D96" s="32"/>
      <c r="E96" s="49"/>
      <c r="F96" s="5" t="s">
        <v>24</v>
      </c>
      <c r="G96" s="34" t="s">
        <v>25</v>
      </c>
      <c r="H96" s="5" t="s">
        <v>26</v>
      </c>
      <c r="I96" s="35">
        <v>52.222222222222221</v>
      </c>
      <c r="J96" s="38">
        <v>52</v>
      </c>
      <c r="K96" s="22">
        <f t="shared" si="0"/>
        <v>99.574468085106389</v>
      </c>
      <c r="L96" s="36">
        <f>K96</f>
        <v>99.574468085106389</v>
      </c>
      <c r="M96" s="30"/>
      <c r="N96" s="27"/>
      <c r="O96" s="31"/>
    </row>
    <row r="97" spans="2:15" ht="58.5" hidden="1" customHeight="1" x14ac:dyDescent="0.25">
      <c r="B97" s="47"/>
      <c r="C97" s="16" t="s">
        <v>71</v>
      </c>
      <c r="D97" s="16" t="s">
        <v>72</v>
      </c>
      <c r="E97" s="39" t="s">
        <v>17</v>
      </c>
      <c r="F97" s="5" t="s">
        <v>18</v>
      </c>
      <c r="G97" s="19" t="s">
        <v>19</v>
      </c>
      <c r="H97" s="5" t="s">
        <v>20</v>
      </c>
      <c r="I97" s="20"/>
      <c r="J97" s="21"/>
      <c r="K97" s="22" t="e">
        <f t="shared" si="0"/>
        <v>#DIV/0!</v>
      </c>
      <c r="L97" s="23" t="e">
        <f>(K97+K98+K99)/3</f>
        <v>#DIV/0!</v>
      </c>
      <c r="M97" s="24" t="e">
        <f>(L97+L100)/2</f>
        <v>#DIV/0!</v>
      </c>
      <c r="N97" s="42"/>
      <c r="O97" s="31"/>
    </row>
    <row r="98" spans="2:15" ht="58.5" hidden="1" customHeight="1" x14ac:dyDescent="0.25">
      <c r="B98" s="47"/>
      <c r="C98" s="27"/>
      <c r="D98" s="27"/>
      <c r="E98" s="40"/>
      <c r="F98" s="5" t="s">
        <v>18</v>
      </c>
      <c r="G98" s="19" t="s">
        <v>22</v>
      </c>
      <c r="H98" s="5" t="s">
        <v>20</v>
      </c>
      <c r="I98" s="20"/>
      <c r="J98" s="21"/>
      <c r="K98" s="22" t="e">
        <f t="shared" si="0"/>
        <v>#DIV/0!</v>
      </c>
      <c r="L98" s="29"/>
      <c r="M98" s="30"/>
      <c r="N98" s="42"/>
      <c r="O98" s="31"/>
    </row>
    <row r="99" spans="2:15" ht="58.5" hidden="1" customHeight="1" x14ac:dyDescent="0.25">
      <c r="B99" s="47"/>
      <c r="C99" s="27"/>
      <c r="D99" s="27"/>
      <c r="E99" s="40"/>
      <c r="F99" s="5" t="s">
        <v>18</v>
      </c>
      <c r="G99" s="19" t="s">
        <v>62</v>
      </c>
      <c r="H99" s="5" t="s">
        <v>20</v>
      </c>
      <c r="I99" s="20"/>
      <c r="J99" s="20"/>
      <c r="K99" s="22" t="e">
        <f t="shared" si="0"/>
        <v>#DIV/0!</v>
      </c>
      <c r="L99" s="29"/>
      <c r="M99" s="30"/>
      <c r="N99" s="42"/>
      <c r="O99" s="31"/>
    </row>
    <row r="100" spans="2:15" ht="43.5" hidden="1" customHeight="1" x14ac:dyDescent="0.25">
      <c r="B100" s="47"/>
      <c r="C100" s="32"/>
      <c r="D100" s="32"/>
      <c r="E100" s="41"/>
      <c r="F100" s="5" t="s">
        <v>24</v>
      </c>
      <c r="G100" s="34" t="s">
        <v>25</v>
      </c>
      <c r="H100" s="5" t="s">
        <v>26</v>
      </c>
      <c r="I100" s="43"/>
      <c r="J100" s="38"/>
      <c r="K100" s="22" t="e">
        <f t="shared" si="0"/>
        <v>#DIV/0!</v>
      </c>
      <c r="L100" s="36" t="e">
        <f>K100</f>
        <v>#DIV/0!</v>
      </c>
      <c r="M100" s="30"/>
      <c r="N100" s="42"/>
      <c r="O100" s="31"/>
    </row>
    <row r="101" spans="2:15" ht="58.5" customHeight="1" x14ac:dyDescent="0.25">
      <c r="B101" s="47"/>
      <c r="C101" s="16" t="s">
        <v>73</v>
      </c>
      <c r="D101" s="16" t="s">
        <v>74</v>
      </c>
      <c r="E101" s="39" t="s">
        <v>17</v>
      </c>
      <c r="F101" s="5" t="s">
        <v>18</v>
      </c>
      <c r="G101" s="19" t="s">
        <v>19</v>
      </c>
      <c r="H101" s="5" t="s">
        <v>20</v>
      </c>
      <c r="I101" s="20">
        <v>100</v>
      </c>
      <c r="J101" s="21">
        <v>100</v>
      </c>
      <c r="K101" s="22">
        <f t="shared" si="0"/>
        <v>100</v>
      </c>
      <c r="L101" s="23">
        <f>(K101+K102+K103)/3</f>
        <v>100</v>
      </c>
      <c r="M101" s="24">
        <f>(L101+L104)/2</f>
        <v>100</v>
      </c>
      <c r="N101" s="27"/>
      <c r="O101" s="31"/>
    </row>
    <row r="102" spans="2:15" ht="58.5" customHeight="1" x14ac:dyDescent="0.25">
      <c r="B102" s="47"/>
      <c r="C102" s="27"/>
      <c r="D102" s="27"/>
      <c r="E102" s="40"/>
      <c r="F102" s="5" t="s">
        <v>18</v>
      </c>
      <c r="G102" s="19" t="s">
        <v>22</v>
      </c>
      <c r="H102" s="5" t="s">
        <v>20</v>
      </c>
      <c r="I102" s="20">
        <v>98</v>
      </c>
      <c r="J102" s="51">
        <v>100</v>
      </c>
      <c r="K102" s="22">
        <f t="shared" si="0"/>
        <v>100</v>
      </c>
      <c r="L102" s="29"/>
      <c r="M102" s="30"/>
      <c r="N102" s="27"/>
      <c r="O102" s="31"/>
    </row>
    <row r="103" spans="2:15" ht="58.5" customHeight="1" x14ac:dyDescent="0.25">
      <c r="B103" s="47"/>
      <c r="C103" s="27"/>
      <c r="D103" s="27"/>
      <c r="E103" s="40"/>
      <c r="F103" s="5" t="s">
        <v>18</v>
      </c>
      <c r="G103" s="19" t="s">
        <v>62</v>
      </c>
      <c r="H103" s="5" t="s">
        <v>20</v>
      </c>
      <c r="I103" s="20">
        <v>98</v>
      </c>
      <c r="J103" s="51">
        <v>100</v>
      </c>
      <c r="K103" s="22">
        <f t="shared" si="0"/>
        <v>100</v>
      </c>
      <c r="L103" s="29"/>
      <c r="M103" s="30"/>
      <c r="N103" s="27"/>
      <c r="O103" s="31"/>
    </row>
    <row r="104" spans="2:15" ht="22.5" customHeight="1" x14ac:dyDescent="0.25">
      <c r="B104" s="47"/>
      <c r="C104" s="32"/>
      <c r="D104" s="32"/>
      <c r="E104" s="41"/>
      <c r="F104" s="5" t="s">
        <v>24</v>
      </c>
      <c r="G104" s="34" t="s">
        <v>25</v>
      </c>
      <c r="H104" s="5" t="s">
        <v>26</v>
      </c>
      <c r="I104" s="35">
        <v>96.555555555555557</v>
      </c>
      <c r="J104" s="43">
        <v>99</v>
      </c>
      <c r="K104" s="22">
        <f t="shared" si="0"/>
        <v>100</v>
      </c>
      <c r="L104" s="36">
        <f>K104</f>
        <v>100</v>
      </c>
      <c r="M104" s="30"/>
      <c r="N104" s="27"/>
      <c r="O104" s="31"/>
    </row>
    <row r="105" spans="2:15" ht="58.5" hidden="1" customHeight="1" x14ac:dyDescent="0.25">
      <c r="B105" s="47"/>
      <c r="C105" s="16" t="s">
        <v>75</v>
      </c>
      <c r="D105" s="16" t="s">
        <v>76</v>
      </c>
      <c r="E105" s="39" t="s">
        <v>17</v>
      </c>
      <c r="F105" s="5" t="s">
        <v>18</v>
      </c>
      <c r="G105" s="19" t="s">
        <v>19</v>
      </c>
      <c r="H105" s="5" t="s">
        <v>20</v>
      </c>
      <c r="I105" s="20"/>
      <c r="J105" s="21"/>
      <c r="K105" s="22" t="e">
        <f t="shared" si="0"/>
        <v>#DIV/0!</v>
      </c>
      <c r="L105" s="23" t="e">
        <f>(K105+K106+K107)/3</f>
        <v>#DIV/0!</v>
      </c>
      <c r="M105" s="24" t="e">
        <f>(L105+L108)/2</f>
        <v>#DIV/0!</v>
      </c>
      <c r="N105" s="42"/>
      <c r="O105" s="31"/>
    </row>
    <row r="106" spans="2:15" ht="58.5" hidden="1" customHeight="1" x14ac:dyDescent="0.25">
      <c r="B106" s="47"/>
      <c r="C106" s="27"/>
      <c r="D106" s="27"/>
      <c r="E106" s="40"/>
      <c r="F106" s="5" t="s">
        <v>18</v>
      </c>
      <c r="G106" s="19" t="s">
        <v>22</v>
      </c>
      <c r="H106" s="5" t="s">
        <v>20</v>
      </c>
      <c r="I106" s="8"/>
      <c r="J106" s="21"/>
      <c r="K106" s="22" t="e">
        <f t="shared" si="0"/>
        <v>#DIV/0!</v>
      </c>
      <c r="L106" s="29"/>
      <c r="M106" s="30"/>
      <c r="N106" s="42"/>
      <c r="O106" s="31"/>
    </row>
    <row r="107" spans="2:15" ht="58.5" hidden="1" customHeight="1" x14ac:dyDescent="0.25">
      <c r="B107" s="47"/>
      <c r="C107" s="27"/>
      <c r="D107" s="27"/>
      <c r="E107" s="40"/>
      <c r="F107" s="5" t="s">
        <v>18</v>
      </c>
      <c r="G107" s="19" t="s">
        <v>62</v>
      </c>
      <c r="H107" s="5" t="s">
        <v>20</v>
      </c>
      <c r="I107" s="52"/>
      <c r="J107" s="20"/>
      <c r="K107" s="22" t="e">
        <f t="shared" si="0"/>
        <v>#DIV/0!</v>
      </c>
      <c r="L107" s="29"/>
      <c r="M107" s="30"/>
      <c r="N107" s="42"/>
      <c r="O107" s="31"/>
    </row>
    <row r="108" spans="2:15" ht="48.75" hidden="1" customHeight="1" x14ac:dyDescent="0.25">
      <c r="B108" s="47"/>
      <c r="C108" s="32"/>
      <c r="D108" s="32"/>
      <c r="E108" s="41"/>
      <c r="F108" s="5" t="s">
        <v>24</v>
      </c>
      <c r="G108" s="34" t="s">
        <v>25</v>
      </c>
      <c r="H108" s="5" t="s">
        <v>26</v>
      </c>
      <c r="I108" s="43"/>
      <c r="J108" s="38"/>
      <c r="K108" s="22" t="e">
        <f t="shared" si="0"/>
        <v>#DIV/0!</v>
      </c>
      <c r="L108" s="36" t="e">
        <f>K108</f>
        <v>#DIV/0!</v>
      </c>
      <c r="M108" s="30"/>
      <c r="N108" s="42"/>
      <c r="O108" s="31"/>
    </row>
    <row r="109" spans="2:15" ht="58.5" hidden="1" customHeight="1" x14ac:dyDescent="0.25">
      <c r="B109" s="47"/>
      <c r="C109" s="16" t="s">
        <v>77</v>
      </c>
      <c r="D109" s="16" t="s">
        <v>78</v>
      </c>
      <c r="E109" s="39" t="s">
        <v>17</v>
      </c>
      <c r="F109" s="5" t="s">
        <v>18</v>
      </c>
      <c r="G109" s="19" t="s">
        <v>19</v>
      </c>
      <c r="H109" s="5" t="s">
        <v>20</v>
      </c>
      <c r="I109" s="20"/>
      <c r="J109" s="21"/>
      <c r="K109" s="22" t="e">
        <f t="shared" si="0"/>
        <v>#DIV/0!</v>
      </c>
      <c r="L109" s="23" t="e">
        <f>(K109+K110+K111)/3</f>
        <v>#DIV/0!</v>
      </c>
      <c r="M109" s="24" t="e">
        <f>(L109+L112)/2</f>
        <v>#DIV/0!</v>
      </c>
      <c r="N109" s="42"/>
      <c r="O109" s="31"/>
    </row>
    <row r="110" spans="2:15" ht="58.5" hidden="1" customHeight="1" x14ac:dyDescent="0.25">
      <c r="B110" s="47"/>
      <c r="C110" s="27"/>
      <c r="D110" s="27"/>
      <c r="E110" s="40"/>
      <c r="F110" s="5" t="s">
        <v>18</v>
      </c>
      <c r="G110" s="19" t="s">
        <v>22</v>
      </c>
      <c r="H110" s="5" t="s">
        <v>20</v>
      </c>
      <c r="I110" s="20"/>
      <c r="J110" s="21"/>
      <c r="K110" s="22" t="e">
        <f t="shared" si="0"/>
        <v>#DIV/0!</v>
      </c>
      <c r="L110" s="29"/>
      <c r="M110" s="30"/>
      <c r="N110" s="42"/>
      <c r="O110" s="31"/>
    </row>
    <row r="111" spans="2:15" ht="58.5" hidden="1" customHeight="1" x14ac:dyDescent="0.25">
      <c r="B111" s="47"/>
      <c r="C111" s="27"/>
      <c r="D111" s="27"/>
      <c r="E111" s="40"/>
      <c r="F111" s="5" t="s">
        <v>18</v>
      </c>
      <c r="G111" s="19" t="s">
        <v>62</v>
      </c>
      <c r="H111" s="5" t="s">
        <v>20</v>
      </c>
      <c r="I111" s="20"/>
      <c r="J111" s="20"/>
      <c r="K111" s="22" t="e">
        <f t="shared" si="0"/>
        <v>#DIV/0!</v>
      </c>
      <c r="L111" s="29"/>
      <c r="M111" s="30"/>
      <c r="N111" s="42"/>
      <c r="O111" s="31"/>
    </row>
    <row r="112" spans="2:15" ht="44.25" hidden="1" customHeight="1" x14ac:dyDescent="0.25">
      <c r="B112" s="47"/>
      <c r="C112" s="32"/>
      <c r="D112" s="32"/>
      <c r="E112" s="41"/>
      <c r="F112" s="5" t="s">
        <v>24</v>
      </c>
      <c r="G112" s="34" t="s">
        <v>25</v>
      </c>
      <c r="H112" s="5" t="s">
        <v>26</v>
      </c>
      <c r="I112" s="43"/>
      <c r="J112" s="38"/>
      <c r="K112" s="22" t="e">
        <f t="shared" si="0"/>
        <v>#DIV/0!</v>
      </c>
      <c r="L112" s="36" t="e">
        <f>K112</f>
        <v>#DIV/0!</v>
      </c>
      <c r="M112" s="30"/>
      <c r="N112" s="42"/>
      <c r="O112" s="31"/>
    </row>
    <row r="113" spans="2:15" ht="58.5" hidden="1" customHeight="1" x14ac:dyDescent="0.25">
      <c r="B113" s="47"/>
      <c r="C113" s="16" t="s">
        <v>79</v>
      </c>
      <c r="D113" s="16" t="s">
        <v>80</v>
      </c>
      <c r="E113" s="39" t="s">
        <v>17</v>
      </c>
      <c r="F113" s="5" t="s">
        <v>18</v>
      </c>
      <c r="G113" s="19" t="s">
        <v>81</v>
      </c>
      <c r="H113" s="5" t="s">
        <v>20</v>
      </c>
      <c r="I113" s="20"/>
      <c r="J113" s="21"/>
      <c r="K113" s="22" t="e">
        <f>IF(J113/I113*100&gt;100,100,J113/I113*100)</f>
        <v>#DIV/0!</v>
      </c>
      <c r="L113" s="23" t="e">
        <f>(K113+K114+K115)/3</f>
        <v>#DIV/0!</v>
      </c>
      <c r="M113" s="24" t="e">
        <f>(L113+L116)/2</f>
        <v>#DIV/0!</v>
      </c>
      <c r="N113" s="42"/>
      <c r="O113" s="31"/>
    </row>
    <row r="114" spans="2:15" ht="58.5" hidden="1" customHeight="1" x14ac:dyDescent="0.25">
      <c r="B114" s="47"/>
      <c r="C114" s="27"/>
      <c r="D114" s="27"/>
      <c r="E114" s="40"/>
      <c r="F114" s="5" t="s">
        <v>18</v>
      </c>
      <c r="G114" s="19" t="s">
        <v>82</v>
      </c>
      <c r="H114" s="5" t="s">
        <v>20</v>
      </c>
      <c r="I114" s="20"/>
      <c r="J114" s="21"/>
      <c r="K114" s="22" t="e">
        <f>IF(J114/I114*100&gt;100,100,J114/I114*100)</f>
        <v>#DIV/0!</v>
      </c>
      <c r="L114" s="29"/>
      <c r="M114" s="30"/>
      <c r="N114" s="42"/>
      <c r="O114" s="31"/>
    </row>
    <row r="115" spans="2:15" ht="58.5" hidden="1" customHeight="1" x14ac:dyDescent="0.25">
      <c r="B115" s="47"/>
      <c r="C115" s="27"/>
      <c r="D115" s="27"/>
      <c r="E115" s="40"/>
      <c r="F115" s="5" t="s">
        <v>18</v>
      </c>
      <c r="G115" s="19" t="s">
        <v>50</v>
      </c>
      <c r="H115" s="5" t="s">
        <v>20</v>
      </c>
      <c r="I115" s="20"/>
      <c r="J115" s="20"/>
      <c r="K115" s="22" t="e">
        <f>IF(J115/I115*100&gt;100,100,J115/I115*100)</f>
        <v>#DIV/0!</v>
      </c>
      <c r="L115" s="29"/>
      <c r="M115" s="30"/>
      <c r="N115" s="42"/>
      <c r="O115" s="31"/>
    </row>
    <row r="116" spans="2:15" ht="42.75" hidden="1" customHeight="1" x14ac:dyDescent="0.25">
      <c r="B116" s="47"/>
      <c r="C116" s="32"/>
      <c r="D116" s="32"/>
      <c r="E116" s="41"/>
      <c r="F116" s="5" t="s">
        <v>24</v>
      </c>
      <c r="G116" s="34" t="s">
        <v>25</v>
      </c>
      <c r="H116" s="5" t="s">
        <v>83</v>
      </c>
      <c r="I116" s="43"/>
      <c r="J116" s="38"/>
      <c r="K116" s="22" t="e">
        <f>IF(J116/I116*100&gt;100,100,J116/I116*100)</f>
        <v>#DIV/0!</v>
      </c>
      <c r="L116" s="36" t="e">
        <f>K116</f>
        <v>#DIV/0!</v>
      </c>
      <c r="M116" s="30"/>
      <c r="N116" s="42"/>
      <c r="O116" s="31"/>
    </row>
    <row r="117" spans="2:15" ht="58.5" hidden="1" customHeight="1" x14ac:dyDescent="0.25">
      <c r="B117" s="47"/>
      <c r="C117" s="16" t="s">
        <v>84</v>
      </c>
      <c r="D117" s="16" t="s">
        <v>85</v>
      </c>
      <c r="E117" s="39" t="s">
        <v>17</v>
      </c>
      <c r="F117" s="5" t="s">
        <v>18</v>
      </c>
      <c r="G117" s="19" t="s">
        <v>81</v>
      </c>
      <c r="H117" s="5" t="s">
        <v>20</v>
      </c>
      <c r="I117" s="20"/>
      <c r="J117" s="21"/>
      <c r="K117" s="22" t="e">
        <f t="shared" si="0"/>
        <v>#DIV/0!</v>
      </c>
      <c r="L117" s="23" t="e">
        <f>(K117+K118+K119)/3</f>
        <v>#DIV/0!</v>
      </c>
      <c r="M117" s="24" t="e">
        <f>(L117+L120)/2</f>
        <v>#DIV/0!</v>
      </c>
      <c r="N117" s="42"/>
      <c r="O117" s="31"/>
    </row>
    <row r="118" spans="2:15" ht="58.5" hidden="1" customHeight="1" x14ac:dyDescent="0.25">
      <c r="B118" s="47"/>
      <c r="C118" s="27"/>
      <c r="D118" s="27"/>
      <c r="E118" s="40"/>
      <c r="F118" s="5" t="s">
        <v>18</v>
      </c>
      <c r="G118" s="19" t="s">
        <v>82</v>
      </c>
      <c r="H118" s="5" t="s">
        <v>20</v>
      </c>
      <c r="I118" s="20"/>
      <c r="J118" s="21"/>
      <c r="K118" s="22" t="e">
        <f t="shared" si="0"/>
        <v>#DIV/0!</v>
      </c>
      <c r="L118" s="29"/>
      <c r="M118" s="30"/>
      <c r="N118" s="42"/>
      <c r="O118" s="31"/>
    </row>
    <row r="119" spans="2:15" ht="58.5" hidden="1" customHeight="1" x14ac:dyDescent="0.25">
      <c r="B119" s="47"/>
      <c r="C119" s="27"/>
      <c r="D119" s="27"/>
      <c r="E119" s="40"/>
      <c r="F119" s="5" t="s">
        <v>18</v>
      </c>
      <c r="G119" s="19" t="s">
        <v>50</v>
      </c>
      <c r="H119" s="5" t="s">
        <v>20</v>
      </c>
      <c r="I119" s="20"/>
      <c r="J119" s="20"/>
      <c r="K119" s="22" t="e">
        <f t="shared" si="0"/>
        <v>#DIV/0!</v>
      </c>
      <c r="L119" s="29"/>
      <c r="M119" s="30"/>
      <c r="N119" s="42"/>
      <c r="O119" s="31"/>
    </row>
    <row r="120" spans="2:15" ht="42.75" hidden="1" customHeight="1" x14ac:dyDescent="0.25">
      <c r="B120" s="47"/>
      <c r="C120" s="32"/>
      <c r="D120" s="32"/>
      <c r="E120" s="41"/>
      <c r="F120" s="5" t="s">
        <v>24</v>
      </c>
      <c r="G120" s="34" t="s">
        <v>25</v>
      </c>
      <c r="H120" s="5" t="s">
        <v>83</v>
      </c>
      <c r="I120" s="43"/>
      <c r="J120" s="38"/>
      <c r="K120" s="22" t="e">
        <f t="shared" si="0"/>
        <v>#DIV/0!</v>
      </c>
      <c r="L120" s="36" t="e">
        <f>K120</f>
        <v>#DIV/0!</v>
      </c>
      <c r="M120" s="30"/>
      <c r="N120" s="42"/>
      <c r="O120" s="31"/>
    </row>
    <row r="121" spans="2:15" ht="58.5" hidden="1" customHeight="1" x14ac:dyDescent="0.25">
      <c r="B121" s="47"/>
      <c r="C121" s="16" t="s">
        <v>86</v>
      </c>
      <c r="D121" s="16" t="s">
        <v>87</v>
      </c>
      <c r="E121" s="39" t="s">
        <v>17</v>
      </c>
      <c r="F121" s="5" t="s">
        <v>18</v>
      </c>
      <c r="G121" s="19" t="s">
        <v>81</v>
      </c>
      <c r="H121" s="5" t="s">
        <v>20</v>
      </c>
      <c r="I121" s="20"/>
      <c r="J121" s="21"/>
      <c r="K121" s="22" t="e">
        <f t="shared" si="0"/>
        <v>#DIV/0!</v>
      </c>
      <c r="L121" s="23" t="e">
        <f>(K121+K122+K123)/3</f>
        <v>#DIV/0!</v>
      </c>
      <c r="M121" s="24" t="e">
        <f>(L121+L124)/2</f>
        <v>#DIV/0!</v>
      </c>
      <c r="N121" s="42"/>
      <c r="O121" s="31"/>
    </row>
    <row r="122" spans="2:15" ht="58.5" hidden="1" customHeight="1" x14ac:dyDescent="0.25">
      <c r="B122" s="47"/>
      <c r="C122" s="27"/>
      <c r="D122" s="27"/>
      <c r="E122" s="40"/>
      <c r="F122" s="5" t="s">
        <v>18</v>
      </c>
      <c r="G122" s="19" t="s">
        <v>82</v>
      </c>
      <c r="H122" s="5" t="s">
        <v>20</v>
      </c>
      <c r="I122" s="20"/>
      <c r="J122" s="21"/>
      <c r="K122" s="22" t="e">
        <f t="shared" ref="K122:K180" si="2">IF(J122/I122*100&gt;100,100,J122/I122*100)</f>
        <v>#DIV/0!</v>
      </c>
      <c r="L122" s="29"/>
      <c r="M122" s="30"/>
      <c r="N122" s="42"/>
      <c r="O122" s="31"/>
    </row>
    <row r="123" spans="2:15" ht="58.5" hidden="1" customHeight="1" x14ac:dyDescent="0.25">
      <c r="B123" s="47"/>
      <c r="C123" s="27"/>
      <c r="D123" s="27"/>
      <c r="E123" s="40"/>
      <c r="F123" s="5" t="s">
        <v>18</v>
      </c>
      <c r="G123" s="19" t="s">
        <v>50</v>
      </c>
      <c r="H123" s="5" t="s">
        <v>20</v>
      </c>
      <c r="I123" s="20"/>
      <c r="J123" s="20"/>
      <c r="K123" s="22" t="e">
        <f t="shared" si="2"/>
        <v>#DIV/0!</v>
      </c>
      <c r="L123" s="29"/>
      <c r="M123" s="30"/>
      <c r="N123" s="42"/>
      <c r="O123" s="31"/>
    </row>
    <row r="124" spans="2:15" ht="40.5" hidden="1" customHeight="1" x14ac:dyDescent="0.25">
      <c r="B124" s="47"/>
      <c r="C124" s="32"/>
      <c r="D124" s="32"/>
      <c r="E124" s="41"/>
      <c r="F124" s="5" t="s">
        <v>24</v>
      </c>
      <c r="G124" s="34" t="s">
        <v>25</v>
      </c>
      <c r="H124" s="5" t="s">
        <v>83</v>
      </c>
      <c r="I124" s="43"/>
      <c r="J124" s="38"/>
      <c r="K124" s="22" t="e">
        <f t="shared" si="2"/>
        <v>#DIV/0!</v>
      </c>
      <c r="L124" s="36" t="e">
        <f>K124</f>
        <v>#DIV/0!</v>
      </c>
      <c r="M124" s="30"/>
      <c r="N124" s="42"/>
      <c r="O124" s="31"/>
    </row>
    <row r="125" spans="2:15" ht="58.5" hidden="1" customHeight="1" x14ac:dyDescent="0.25">
      <c r="B125" s="47"/>
      <c r="C125" s="16" t="s">
        <v>88</v>
      </c>
      <c r="D125" s="16" t="s">
        <v>89</v>
      </c>
      <c r="E125" s="39" t="s">
        <v>17</v>
      </c>
      <c r="F125" s="5" t="s">
        <v>18</v>
      </c>
      <c r="G125" s="19" t="s">
        <v>81</v>
      </c>
      <c r="H125" s="5" t="s">
        <v>20</v>
      </c>
      <c r="I125" s="20"/>
      <c r="J125" s="21"/>
      <c r="K125" s="22" t="e">
        <f t="shared" si="2"/>
        <v>#DIV/0!</v>
      </c>
      <c r="L125" s="23" t="e">
        <f>(K125+K126+K127)/3</f>
        <v>#DIV/0!</v>
      </c>
      <c r="M125" s="24" t="e">
        <f>(L125+L128)/2</f>
        <v>#DIV/0!</v>
      </c>
      <c r="N125" s="42"/>
      <c r="O125" s="31"/>
    </row>
    <row r="126" spans="2:15" ht="58.5" hidden="1" customHeight="1" x14ac:dyDescent="0.25">
      <c r="B126" s="47"/>
      <c r="C126" s="27"/>
      <c r="D126" s="27"/>
      <c r="E126" s="40"/>
      <c r="F126" s="5" t="s">
        <v>18</v>
      </c>
      <c r="G126" s="19" t="s">
        <v>82</v>
      </c>
      <c r="H126" s="5" t="s">
        <v>20</v>
      </c>
      <c r="I126" s="20"/>
      <c r="J126" s="21"/>
      <c r="K126" s="22" t="e">
        <f t="shared" si="2"/>
        <v>#DIV/0!</v>
      </c>
      <c r="L126" s="29"/>
      <c r="M126" s="30"/>
      <c r="N126" s="42"/>
      <c r="O126" s="31"/>
    </row>
    <row r="127" spans="2:15" ht="58.5" hidden="1" customHeight="1" x14ac:dyDescent="0.25">
      <c r="B127" s="47"/>
      <c r="C127" s="27"/>
      <c r="D127" s="27"/>
      <c r="E127" s="40"/>
      <c r="F127" s="5" t="s">
        <v>18</v>
      </c>
      <c r="G127" s="19" t="s">
        <v>50</v>
      </c>
      <c r="H127" s="5" t="s">
        <v>20</v>
      </c>
      <c r="I127" s="20"/>
      <c r="J127" s="20"/>
      <c r="K127" s="22" t="e">
        <f t="shared" si="2"/>
        <v>#DIV/0!</v>
      </c>
      <c r="L127" s="29"/>
      <c r="M127" s="30"/>
      <c r="N127" s="42"/>
      <c r="O127" s="31"/>
    </row>
    <row r="128" spans="2:15" ht="38.25" hidden="1" customHeight="1" x14ac:dyDescent="0.25">
      <c r="B128" s="47"/>
      <c r="C128" s="32"/>
      <c r="D128" s="32"/>
      <c r="E128" s="41"/>
      <c r="F128" s="5" t="s">
        <v>24</v>
      </c>
      <c r="G128" s="34" t="s">
        <v>25</v>
      </c>
      <c r="H128" s="5" t="s">
        <v>83</v>
      </c>
      <c r="I128" s="43"/>
      <c r="J128" s="38"/>
      <c r="K128" s="22" t="e">
        <f t="shared" si="2"/>
        <v>#DIV/0!</v>
      </c>
      <c r="L128" s="36" t="e">
        <f>K128</f>
        <v>#DIV/0!</v>
      </c>
      <c r="M128" s="30"/>
      <c r="N128" s="42"/>
      <c r="O128" s="31"/>
    </row>
    <row r="129" spans="2:15" ht="58.5" hidden="1" customHeight="1" x14ac:dyDescent="0.25">
      <c r="B129" s="47"/>
      <c r="C129" s="16" t="s">
        <v>90</v>
      </c>
      <c r="D129" s="16" t="s">
        <v>91</v>
      </c>
      <c r="E129" s="39" t="s">
        <v>17</v>
      </c>
      <c r="F129" s="5" t="s">
        <v>18</v>
      </c>
      <c r="G129" s="19" t="s">
        <v>81</v>
      </c>
      <c r="H129" s="5" t="s">
        <v>20</v>
      </c>
      <c r="I129" s="20"/>
      <c r="J129" s="21"/>
      <c r="K129" s="22" t="e">
        <f t="shared" si="2"/>
        <v>#DIV/0!</v>
      </c>
      <c r="L129" s="23" t="e">
        <f>(K129+K130+K131)/3</f>
        <v>#DIV/0!</v>
      </c>
      <c r="M129" s="24" t="e">
        <f>(L129+L132)/2</f>
        <v>#DIV/0!</v>
      </c>
      <c r="N129" s="42"/>
      <c r="O129" s="31"/>
    </row>
    <row r="130" spans="2:15" ht="58.5" hidden="1" customHeight="1" x14ac:dyDescent="0.25">
      <c r="B130" s="47"/>
      <c r="C130" s="27"/>
      <c r="D130" s="27"/>
      <c r="E130" s="40"/>
      <c r="F130" s="5" t="s">
        <v>18</v>
      </c>
      <c r="G130" s="19" t="s">
        <v>82</v>
      </c>
      <c r="H130" s="5" t="s">
        <v>20</v>
      </c>
      <c r="I130" s="20"/>
      <c r="J130" s="21"/>
      <c r="K130" s="22" t="e">
        <f t="shared" si="2"/>
        <v>#DIV/0!</v>
      </c>
      <c r="L130" s="29"/>
      <c r="M130" s="30"/>
      <c r="N130" s="42"/>
      <c r="O130" s="31"/>
    </row>
    <row r="131" spans="2:15" ht="58.5" hidden="1" customHeight="1" x14ac:dyDescent="0.25">
      <c r="B131" s="47"/>
      <c r="C131" s="27"/>
      <c r="D131" s="27"/>
      <c r="E131" s="40"/>
      <c r="F131" s="5" t="s">
        <v>18</v>
      </c>
      <c r="G131" s="19" t="s">
        <v>50</v>
      </c>
      <c r="H131" s="5" t="s">
        <v>20</v>
      </c>
      <c r="I131" s="20"/>
      <c r="J131" s="20"/>
      <c r="K131" s="22" t="e">
        <f t="shared" si="2"/>
        <v>#DIV/0!</v>
      </c>
      <c r="L131" s="29"/>
      <c r="M131" s="30"/>
      <c r="N131" s="42"/>
      <c r="O131" s="31"/>
    </row>
    <row r="132" spans="2:15" ht="36.75" hidden="1" customHeight="1" x14ac:dyDescent="0.25">
      <c r="B132" s="47"/>
      <c r="C132" s="32"/>
      <c r="D132" s="32"/>
      <c r="E132" s="41"/>
      <c r="F132" s="5" t="s">
        <v>24</v>
      </c>
      <c r="G132" s="34" t="s">
        <v>25</v>
      </c>
      <c r="H132" s="5" t="s">
        <v>83</v>
      </c>
      <c r="I132" s="43"/>
      <c r="J132" s="38"/>
      <c r="K132" s="22" t="e">
        <f t="shared" si="2"/>
        <v>#DIV/0!</v>
      </c>
      <c r="L132" s="36" t="e">
        <f>K132</f>
        <v>#DIV/0!</v>
      </c>
      <c r="M132" s="30"/>
      <c r="N132" s="42"/>
      <c r="O132" s="31"/>
    </row>
    <row r="133" spans="2:15" ht="58.5" hidden="1" customHeight="1" x14ac:dyDescent="0.25">
      <c r="B133" s="47"/>
      <c r="C133" s="16" t="s">
        <v>92</v>
      </c>
      <c r="D133" s="16" t="s">
        <v>93</v>
      </c>
      <c r="E133" s="39" t="s">
        <v>17</v>
      </c>
      <c r="F133" s="5" t="s">
        <v>18</v>
      </c>
      <c r="G133" s="19" t="s">
        <v>81</v>
      </c>
      <c r="H133" s="5" t="s">
        <v>20</v>
      </c>
      <c r="I133" s="20"/>
      <c r="J133" s="21"/>
      <c r="K133" s="22" t="e">
        <f>IF(J133/I133*100&gt;100,100,J133/I133*100)</f>
        <v>#DIV/0!</v>
      </c>
      <c r="L133" s="23" t="e">
        <f>(K133+K134+K135)/3</f>
        <v>#DIV/0!</v>
      </c>
      <c r="M133" s="24" t="e">
        <f>(L133+L136)/2</f>
        <v>#DIV/0!</v>
      </c>
      <c r="N133" s="42"/>
      <c r="O133" s="31"/>
    </row>
    <row r="134" spans="2:15" ht="58.5" hidden="1" customHeight="1" x14ac:dyDescent="0.25">
      <c r="B134" s="47"/>
      <c r="C134" s="27"/>
      <c r="D134" s="27"/>
      <c r="E134" s="40"/>
      <c r="F134" s="5" t="s">
        <v>18</v>
      </c>
      <c r="G134" s="19" t="s">
        <v>82</v>
      </c>
      <c r="H134" s="5" t="s">
        <v>20</v>
      </c>
      <c r="I134" s="20"/>
      <c r="J134" s="21"/>
      <c r="K134" s="22" t="e">
        <f>IF(J134/I134*100&gt;100,100,J134/I134*100)</f>
        <v>#DIV/0!</v>
      </c>
      <c r="L134" s="29"/>
      <c r="M134" s="30"/>
      <c r="N134" s="42"/>
      <c r="O134" s="31"/>
    </row>
    <row r="135" spans="2:15" ht="58.5" hidden="1" customHeight="1" x14ac:dyDescent="0.25">
      <c r="B135" s="47"/>
      <c r="C135" s="27"/>
      <c r="D135" s="27"/>
      <c r="E135" s="40"/>
      <c r="F135" s="5" t="s">
        <v>18</v>
      </c>
      <c r="G135" s="19" t="s">
        <v>50</v>
      </c>
      <c r="H135" s="5" t="s">
        <v>20</v>
      </c>
      <c r="I135" s="20"/>
      <c r="J135" s="20"/>
      <c r="K135" s="22" t="e">
        <f>IF(J135/I135*100&gt;100,100,J135/I135*100)</f>
        <v>#DIV/0!</v>
      </c>
      <c r="L135" s="29"/>
      <c r="M135" s="30"/>
      <c r="N135" s="42"/>
      <c r="O135" s="31"/>
    </row>
    <row r="136" spans="2:15" ht="36.75" hidden="1" customHeight="1" x14ac:dyDescent="0.25">
      <c r="B136" s="47"/>
      <c r="C136" s="32"/>
      <c r="D136" s="32"/>
      <c r="E136" s="41"/>
      <c r="F136" s="5" t="s">
        <v>24</v>
      </c>
      <c r="G136" s="34" t="s">
        <v>25</v>
      </c>
      <c r="H136" s="5" t="s">
        <v>83</v>
      </c>
      <c r="I136" s="43"/>
      <c r="J136" s="38"/>
      <c r="K136" s="22" t="e">
        <f>IF(J136/I136*100&gt;100,100,J136/I136*100)</f>
        <v>#DIV/0!</v>
      </c>
      <c r="L136" s="36" t="e">
        <f>K136</f>
        <v>#DIV/0!</v>
      </c>
      <c r="M136" s="30"/>
      <c r="N136" s="42"/>
      <c r="O136" s="31"/>
    </row>
    <row r="137" spans="2:15" ht="58.5" hidden="1" customHeight="1" x14ac:dyDescent="0.25">
      <c r="B137" s="47"/>
      <c r="C137" s="16" t="s">
        <v>94</v>
      </c>
      <c r="D137" s="16" t="s">
        <v>95</v>
      </c>
      <c r="E137" s="39" t="s">
        <v>17</v>
      </c>
      <c r="F137" s="5" t="s">
        <v>18</v>
      </c>
      <c r="G137" s="19" t="s">
        <v>81</v>
      </c>
      <c r="H137" s="5" t="s">
        <v>20</v>
      </c>
      <c r="I137" s="20"/>
      <c r="J137" s="21"/>
      <c r="K137" s="22" t="e">
        <f t="shared" si="2"/>
        <v>#DIV/0!</v>
      </c>
      <c r="L137" s="23" t="e">
        <f>(K137+K138+K139)/3</f>
        <v>#DIV/0!</v>
      </c>
      <c r="M137" s="24" t="e">
        <f>(L137+L140)/2</f>
        <v>#DIV/0!</v>
      </c>
      <c r="N137" s="42"/>
      <c r="O137" s="31"/>
    </row>
    <row r="138" spans="2:15" ht="58.5" hidden="1" customHeight="1" x14ac:dyDescent="0.25">
      <c r="B138" s="47"/>
      <c r="C138" s="27"/>
      <c r="D138" s="27"/>
      <c r="E138" s="40"/>
      <c r="F138" s="5" t="s">
        <v>18</v>
      </c>
      <c r="G138" s="19" t="s">
        <v>82</v>
      </c>
      <c r="H138" s="5" t="s">
        <v>20</v>
      </c>
      <c r="I138" s="20"/>
      <c r="J138" s="21"/>
      <c r="K138" s="22" t="e">
        <f t="shared" si="2"/>
        <v>#DIV/0!</v>
      </c>
      <c r="L138" s="29"/>
      <c r="M138" s="30"/>
      <c r="N138" s="42"/>
      <c r="O138" s="31"/>
    </row>
    <row r="139" spans="2:15" ht="58.5" hidden="1" customHeight="1" x14ac:dyDescent="0.25">
      <c r="B139" s="47"/>
      <c r="C139" s="27"/>
      <c r="D139" s="27"/>
      <c r="E139" s="40"/>
      <c r="F139" s="5" t="s">
        <v>18</v>
      </c>
      <c r="G139" s="19" t="s">
        <v>50</v>
      </c>
      <c r="H139" s="5" t="s">
        <v>20</v>
      </c>
      <c r="I139" s="20"/>
      <c r="J139" s="20"/>
      <c r="K139" s="22" t="e">
        <f t="shared" si="2"/>
        <v>#DIV/0!</v>
      </c>
      <c r="L139" s="29"/>
      <c r="M139" s="30"/>
      <c r="N139" s="42"/>
      <c r="O139" s="31"/>
    </row>
    <row r="140" spans="2:15" ht="39" hidden="1" customHeight="1" x14ac:dyDescent="0.25">
      <c r="B140" s="47"/>
      <c r="C140" s="32"/>
      <c r="D140" s="32"/>
      <c r="E140" s="41"/>
      <c r="F140" s="5" t="s">
        <v>24</v>
      </c>
      <c r="G140" s="34" t="s">
        <v>25</v>
      </c>
      <c r="H140" s="5" t="s">
        <v>83</v>
      </c>
      <c r="I140" s="43"/>
      <c r="J140" s="38"/>
      <c r="K140" s="22" t="e">
        <f t="shared" si="2"/>
        <v>#DIV/0!</v>
      </c>
      <c r="L140" s="36" t="e">
        <f>K140</f>
        <v>#DIV/0!</v>
      </c>
      <c r="M140" s="30"/>
      <c r="N140" s="42"/>
      <c r="O140" s="31"/>
    </row>
    <row r="141" spans="2:15" ht="58.5" hidden="1" customHeight="1" x14ac:dyDescent="0.25">
      <c r="B141" s="47"/>
      <c r="C141" s="16" t="s">
        <v>96</v>
      </c>
      <c r="D141" s="16" t="s">
        <v>97</v>
      </c>
      <c r="E141" s="39" t="s">
        <v>17</v>
      </c>
      <c r="F141" s="5" t="s">
        <v>18</v>
      </c>
      <c r="G141" s="19" t="s">
        <v>81</v>
      </c>
      <c r="H141" s="5" t="s">
        <v>20</v>
      </c>
      <c r="I141" s="20"/>
      <c r="J141" s="21"/>
      <c r="K141" s="22" t="e">
        <f t="shared" si="2"/>
        <v>#DIV/0!</v>
      </c>
      <c r="L141" s="23" t="e">
        <f>(K141+K142+K143)/3</f>
        <v>#DIV/0!</v>
      </c>
      <c r="M141" s="24" t="e">
        <f>(L141+L144)/2</f>
        <v>#DIV/0!</v>
      </c>
      <c r="N141" s="42"/>
      <c r="O141" s="31"/>
    </row>
    <row r="142" spans="2:15" ht="58.5" hidden="1" customHeight="1" x14ac:dyDescent="0.25">
      <c r="B142" s="47"/>
      <c r="C142" s="27"/>
      <c r="D142" s="27"/>
      <c r="E142" s="40"/>
      <c r="F142" s="5" t="s">
        <v>18</v>
      </c>
      <c r="G142" s="19" t="s">
        <v>82</v>
      </c>
      <c r="H142" s="5" t="s">
        <v>20</v>
      </c>
      <c r="I142" s="20"/>
      <c r="J142" s="21"/>
      <c r="K142" s="22" t="e">
        <f t="shared" si="2"/>
        <v>#DIV/0!</v>
      </c>
      <c r="L142" s="29"/>
      <c r="M142" s="30"/>
      <c r="N142" s="42"/>
      <c r="O142" s="31"/>
    </row>
    <row r="143" spans="2:15" ht="58.5" hidden="1" customHeight="1" x14ac:dyDescent="0.25">
      <c r="B143" s="47"/>
      <c r="C143" s="27"/>
      <c r="D143" s="27"/>
      <c r="E143" s="40"/>
      <c r="F143" s="5" t="s">
        <v>18</v>
      </c>
      <c r="G143" s="19" t="s">
        <v>50</v>
      </c>
      <c r="H143" s="5" t="s">
        <v>20</v>
      </c>
      <c r="I143" s="20"/>
      <c r="J143" s="20"/>
      <c r="K143" s="22" t="e">
        <f t="shared" si="2"/>
        <v>#DIV/0!</v>
      </c>
      <c r="L143" s="29"/>
      <c r="M143" s="30"/>
      <c r="N143" s="42"/>
      <c r="O143" s="31"/>
    </row>
    <row r="144" spans="2:15" ht="38.25" hidden="1" customHeight="1" x14ac:dyDescent="0.25">
      <c r="B144" s="47"/>
      <c r="C144" s="32"/>
      <c r="D144" s="32"/>
      <c r="E144" s="41"/>
      <c r="F144" s="5" t="s">
        <v>24</v>
      </c>
      <c r="G144" s="34" t="s">
        <v>25</v>
      </c>
      <c r="H144" s="5" t="s">
        <v>83</v>
      </c>
      <c r="I144" s="43"/>
      <c r="J144" s="38"/>
      <c r="K144" s="22" t="e">
        <f t="shared" si="2"/>
        <v>#DIV/0!</v>
      </c>
      <c r="L144" s="36" t="e">
        <f>K144</f>
        <v>#DIV/0!</v>
      </c>
      <c r="M144" s="30"/>
      <c r="N144" s="42"/>
      <c r="O144" s="31"/>
    </row>
    <row r="145" spans="2:15" ht="58.5" hidden="1" customHeight="1" x14ac:dyDescent="0.25">
      <c r="B145" s="47"/>
      <c r="C145" s="16" t="s">
        <v>98</v>
      </c>
      <c r="D145" s="16" t="s">
        <v>99</v>
      </c>
      <c r="E145" s="39" t="s">
        <v>17</v>
      </c>
      <c r="F145" s="5" t="s">
        <v>18</v>
      </c>
      <c r="G145" s="19" t="s">
        <v>81</v>
      </c>
      <c r="H145" s="5" t="s">
        <v>20</v>
      </c>
      <c r="I145" s="20"/>
      <c r="J145" s="21"/>
      <c r="K145" s="22" t="e">
        <f t="shared" si="2"/>
        <v>#DIV/0!</v>
      </c>
      <c r="L145" s="23" t="e">
        <f>(K145+K146+K147)/3</f>
        <v>#DIV/0!</v>
      </c>
      <c r="M145" s="24" t="e">
        <f>(L145+L148)/2</f>
        <v>#DIV/0!</v>
      </c>
      <c r="N145" s="42"/>
      <c r="O145" s="31"/>
    </row>
    <row r="146" spans="2:15" ht="58.5" hidden="1" customHeight="1" x14ac:dyDescent="0.25">
      <c r="B146" s="47"/>
      <c r="C146" s="27"/>
      <c r="D146" s="27"/>
      <c r="E146" s="40"/>
      <c r="F146" s="5" t="s">
        <v>18</v>
      </c>
      <c r="G146" s="19" t="s">
        <v>82</v>
      </c>
      <c r="H146" s="5" t="s">
        <v>20</v>
      </c>
      <c r="I146" s="20"/>
      <c r="J146" s="21"/>
      <c r="K146" s="22" t="e">
        <f t="shared" si="2"/>
        <v>#DIV/0!</v>
      </c>
      <c r="L146" s="29"/>
      <c r="M146" s="30"/>
      <c r="N146" s="42"/>
      <c r="O146" s="31"/>
    </row>
    <row r="147" spans="2:15" ht="58.5" hidden="1" customHeight="1" x14ac:dyDescent="0.25">
      <c r="B147" s="47"/>
      <c r="C147" s="27"/>
      <c r="D147" s="27"/>
      <c r="E147" s="40"/>
      <c r="F147" s="5" t="s">
        <v>18</v>
      </c>
      <c r="G147" s="19" t="s">
        <v>50</v>
      </c>
      <c r="H147" s="5" t="s">
        <v>20</v>
      </c>
      <c r="I147" s="20"/>
      <c r="J147" s="20"/>
      <c r="K147" s="22" t="e">
        <f t="shared" si="2"/>
        <v>#DIV/0!</v>
      </c>
      <c r="L147" s="29"/>
      <c r="M147" s="30"/>
      <c r="N147" s="42"/>
      <c r="O147" s="31"/>
    </row>
    <row r="148" spans="2:15" ht="42.75" hidden="1" customHeight="1" x14ac:dyDescent="0.25">
      <c r="B148" s="47"/>
      <c r="C148" s="32"/>
      <c r="D148" s="32"/>
      <c r="E148" s="41"/>
      <c r="F148" s="5" t="s">
        <v>24</v>
      </c>
      <c r="G148" s="34" t="s">
        <v>25</v>
      </c>
      <c r="H148" s="5" t="s">
        <v>83</v>
      </c>
      <c r="I148" s="43"/>
      <c r="J148" s="38"/>
      <c r="K148" s="22" t="e">
        <f t="shared" si="2"/>
        <v>#DIV/0!</v>
      </c>
      <c r="L148" s="36" t="e">
        <f>K148</f>
        <v>#DIV/0!</v>
      </c>
      <c r="M148" s="30"/>
      <c r="N148" s="42"/>
      <c r="O148" s="31"/>
    </row>
    <row r="149" spans="2:15" ht="58.5" hidden="1" customHeight="1" x14ac:dyDescent="0.25">
      <c r="B149" s="47"/>
      <c r="C149" s="16" t="s">
        <v>100</v>
      </c>
      <c r="D149" s="16" t="s">
        <v>101</v>
      </c>
      <c r="E149" s="39" t="s">
        <v>17</v>
      </c>
      <c r="F149" s="5" t="s">
        <v>18</v>
      </c>
      <c r="G149" s="19" t="s">
        <v>81</v>
      </c>
      <c r="H149" s="5" t="s">
        <v>20</v>
      </c>
      <c r="I149" s="20"/>
      <c r="J149" s="21"/>
      <c r="K149" s="22" t="e">
        <f t="shared" si="2"/>
        <v>#DIV/0!</v>
      </c>
      <c r="L149" s="23" t="e">
        <f>(K149+K150+K151)/3</f>
        <v>#DIV/0!</v>
      </c>
      <c r="M149" s="24" t="e">
        <f>(L149+L152)/2</f>
        <v>#DIV/0!</v>
      </c>
      <c r="N149" s="42"/>
      <c r="O149" s="31"/>
    </row>
    <row r="150" spans="2:15" ht="58.5" hidden="1" customHeight="1" x14ac:dyDescent="0.25">
      <c r="B150" s="47"/>
      <c r="C150" s="27"/>
      <c r="D150" s="27"/>
      <c r="E150" s="40"/>
      <c r="F150" s="5" t="s">
        <v>18</v>
      </c>
      <c r="G150" s="19" t="s">
        <v>82</v>
      </c>
      <c r="H150" s="5" t="s">
        <v>20</v>
      </c>
      <c r="I150" s="20"/>
      <c r="J150" s="21"/>
      <c r="K150" s="22" t="e">
        <f t="shared" si="2"/>
        <v>#DIV/0!</v>
      </c>
      <c r="L150" s="29"/>
      <c r="M150" s="30"/>
      <c r="N150" s="42"/>
      <c r="O150" s="31"/>
    </row>
    <row r="151" spans="2:15" ht="58.5" hidden="1" customHeight="1" x14ac:dyDescent="0.25">
      <c r="B151" s="47"/>
      <c r="C151" s="27"/>
      <c r="D151" s="27"/>
      <c r="E151" s="40"/>
      <c r="F151" s="5" t="s">
        <v>18</v>
      </c>
      <c r="G151" s="19" t="s">
        <v>50</v>
      </c>
      <c r="H151" s="5" t="s">
        <v>20</v>
      </c>
      <c r="I151" s="20"/>
      <c r="J151" s="20"/>
      <c r="K151" s="22" t="e">
        <f t="shared" si="2"/>
        <v>#DIV/0!</v>
      </c>
      <c r="L151" s="29"/>
      <c r="M151" s="30"/>
      <c r="N151" s="42"/>
      <c r="O151" s="31"/>
    </row>
    <row r="152" spans="2:15" ht="36.75" hidden="1" customHeight="1" x14ac:dyDescent="0.25">
      <c r="B152" s="47"/>
      <c r="C152" s="32"/>
      <c r="D152" s="32"/>
      <c r="E152" s="41"/>
      <c r="F152" s="5" t="s">
        <v>24</v>
      </c>
      <c r="G152" s="34" t="s">
        <v>25</v>
      </c>
      <c r="H152" s="5" t="s">
        <v>83</v>
      </c>
      <c r="I152" s="43"/>
      <c r="J152" s="38"/>
      <c r="K152" s="22" t="e">
        <f t="shared" si="2"/>
        <v>#DIV/0!</v>
      </c>
      <c r="L152" s="36" t="e">
        <f>K152</f>
        <v>#DIV/0!</v>
      </c>
      <c r="M152" s="30"/>
      <c r="N152" s="42"/>
      <c r="O152" s="31"/>
    </row>
    <row r="153" spans="2:15" ht="58.5" hidden="1" customHeight="1" x14ac:dyDescent="0.25">
      <c r="B153" s="47"/>
      <c r="C153" s="53" t="s">
        <v>102</v>
      </c>
      <c r="D153" s="16" t="s">
        <v>103</v>
      </c>
      <c r="E153" s="39" t="s">
        <v>17</v>
      </c>
      <c r="F153" s="5" t="s">
        <v>18</v>
      </c>
      <c r="G153" s="19" t="s">
        <v>81</v>
      </c>
      <c r="H153" s="5" t="s">
        <v>20</v>
      </c>
      <c r="I153" s="20"/>
      <c r="J153" s="21"/>
      <c r="K153" s="22" t="e">
        <f t="shared" si="2"/>
        <v>#DIV/0!</v>
      </c>
      <c r="L153" s="23" t="e">
        <f>(K153+K154+K155)/3</f>
        <v>#DIV/0!</v>
      </c>
      <c r="M153" s="24" t="e">
        <f>(L153+L156)/2</f>
        <v>#DIV/0!</v>
      </c>
      <c r="N153" s="42"/>
      <c r="O153" s="31"/>
    </row>
    <row r="154" spans="2:15" ht="58.5" hidden="1" customHeight="1" x14ac:dyDescent="0.25">
      <c r="B154" s="47"/>
      <c r="C154" s="54"/>
      <c r="D154" s="27"/>
      <c r="E154" s="40"/>
      <c r="F154" s="5" t="s">
        <v>18</v>
      </c>
      <c r="G154" s="19" t="s">
        <v>82</v>
      </c>
      <c r="H154" s="5" t="s">
        <v>20</v>
      </c>
      <c r="I154" s="20"/>
      <c r="J154" s="21"/>
      <c r="K154" s="22" t="e">
        <f t="shared" si="2"/>
        <v>#DIV/0!</v>
      </c>
      <c r="L154" s="29"/>
      <c r="M154" s="30"/>
      <c r="N154" s="42"/>
      <c r="O154" s="31"/>
    </row>
    <row r="155" spans="2:15" ht="58.5" hidden="1" customHeight="1" x14ac:dyDescent="0.25">
      <c r="B155" s="47"/>
      <c r="C155" s="54"/>
      <c r="D155" s="27"/>
      <c r="E155" s="40"/>
      <c r="F155" s="5" t="s">
        <v>18</v>
      </c>
      <c r="G155" s="19" t="s">
        <v>50</v>
      </c>
      <c r="H155" s="5" t="s">
        <v>20</v>
      </c>
      <c r="I155" s="20"/>
      <c r="J155" s="20"/>
      <c r="K155" s="22" t="e">
        <f t="shared" si="2"/>
        <v>#DIV/0!</v>
      </c>
      <c r="L155" s="29"/>
      <c r="M155" s="30"/>
      <c r="N155" s="42"/>
      <c r="O155" s="31"/>
    </row>
    <row r="156" spans="2:15" ht="39" hidden="1" customHeight="1" x14ac:dyDescent="0.25">
      <c r="B156" s="47"/>
      <c r="C156" s="55"/>
      <c r="D156" s="32"/>
      <c r="E156" s="41"/>
      <c r="F156" s="5" t="s">
        <v>24</v>
      </c>
      <c r="G156" s="34" t="s">
        <v>25</v>
      </c>
      <c r="H156" s="5" t="s">
        <v>83</v>
      </c>
      <c r="I156" s="43"/>
      <c r="J156" s="38"/>
      <c r="K156" s="22" t="e">
        <f t="shared" si="2"/>
        <v>#DIV/0!</v>
      </c>
      <c r="L156" s="36" t="e">
        <f>K156</f>
        <v>#DIV/0!</v>
      </c>
      <c r="M156" s="30"/>
      <c r="N156" s="42"/>
      <c r="O156" s="31"/>
    </row>
    <row r="157" spans="2:15" ht="58.5" customHeight="1" x14ac:dyDescent="0.25">
      <c r="B157" s="47"/>
      <c r="C157" s="16" t="s">
        <v>104</v>
      </c>
      <c r="D157" s="16" t="s">
        <v>105</v>
      </c>
      <c r="E157" s="39" t="s">
        <v>17</v>
      </c>
      <c r="F157" s="5" t="s">
        <v>18</v>
      </c>
      <c r="G157" s="19" t="s">
        <v>81</v>
      </c>
      <c r="H157" s="5" t="s">
        <v>20</v>
      </c>
      <c r="I157" s="20">
        <v>6</v>
      </c>
      <c r="J157" s="21">
        <v>6</v>
      </c>
      <c r="K157" s="22">
        <f t="shared" si="2"/>
        <v>100</v>
      </c>
      <c r="L157" s="23">
        <f>(K157+K158+K159)/3</f>
        <v>100</v>
      </c>
      <c r="M157" s="24">
        <f>(L157+L160)/2</f>
        <v>99.97794117647058</v>
      </c>
      <c r="N157" s="27"/>
      <c r="O157" s="31"/>
    </row>
    <row r="158" spans="2:15" ht="58.5" customHeight="1" x14ac:dyDescent="0.25">
      <c r="B158" s="47"/>
      <c r="C158" s="56"/>
      <c r="D158" s="27"/>
      <c r="E158" s="40"/>
      <c r="F158" s="5" t="s">
        <v>18</v>
      </c>
      <c r="G158" s="19" t="s">
        <v>82</v>
      </c>
      <c r="H158" s="5" t="s">
        <v>20</v>
      </c>
      <c r="I158" s="20">
        <v>1</v>
      </c>
      <c r="J158" s="21">
        <v>1</v>
      </c>
      <c r="K158" s="22">
        <f t="shared" si="2"/>
        <v>100</v>
      </c>
      <c r="L158" s="29"/>
      <c r="M158" s="30"/>
      <c r="N158" s="27"/>
      <c r="O158" s="31"/>
    </row>
    <row r="159" spans="2:15" ht="58.5" customHeight="1" x14ac:dyDescent="0.25">
      <c r="B159" s="47"/>
      <c r="C159" s="56"/>
      <c r="D159" s="27"/>
      <c r="E159" s="40"/>
      <c r="F159" s="5" t="s">
        <v>18</v>
      </c>
      <c r="G159" s="19" t="s">
        <v>50</v>
      </c>
      <c r="H159" s="5" t="s">
        <v>20</v>
      </c>
      <c r="I159" s="20">
        <v>90</v>
      </c>
      <c r="J159" s="20">
        <v>100</v>
      </c>
      <c r="K159" s="22">
        <f t="shared" si="2"/>
        <v>100</v>
      </c>
      <c r="L159" s="29"/>
      <c r="M159" s="30"/>
      <c r="N159" s="27"/>
      <c r="O159" s="31"/>
    </row>
    <row r="160" spans="2:15" ht="38.25" customHeight="1" x14ac:dyDescent="0.25">
      <c r="B160" s="47"/>
      <c r="C160" s="57"/>
      <c r="D160" s="32"/>
      <c r="E160" s="41"/>
      <c r="F160" s="5" t="s">
        <v>24</v>
      </c>
      <c r="G160" s="34" t="s">
        <v>25</v>
      </c>
      <c r="H160" s="5" t="s">
        <v>83</v>
      </c>
      <c r="I160" s="38">
        <v>6800</v>
      </c>
      <c r="J160" s="43">
        <v>6797</v>
      </c>
      <c r="K160" s="22">
        <f t="shared" si="2"/>
        <v>99.955882352941174</v>
      </c>
      <c r="L160" s="36">
        <f>K160</f>
        <v>99.955882352941174</v>
      </c>
      <c r="M160" s="30"/>
      <c r="N160" s="27"/>
      <c r="O160" s="31"/>
    </row>
    <row r="161" spans="2:15" ht="58.5" customHeight="1" x14ac:dyDescent="0.25">
      <c r="B161" s="47"/>
      <c r="C161" s="16" t="s">
        <v>106</v>
      </c>
      <c r="D161" s="16" t="s">
        <v>107</v>
      </c>
      <c r="E161" s="39" t="s">
        <v>17</v>
      </c>
      <c r="F161" s="5" t="s">
        <v>18</v>
      </c>
      <c r="G161" s="19" t="s">
        <v>81</v>
      </c>
      <c r="H161" s="5" t="s">
        <v>20</v>
      </c>
      <c r="I161" s="20">
        <v>40</v>
      </c>
      <c r="J161" s="21">
        <v>42</v>
      </c>
      <c r="K161" s="22">
        <f t="shared" si="2"/>
        <v>100</v>
      </c>
      <c r="L161" s="23">
        <f>(K161+K162+K163)/3</f>
        <v>100</v>
      </c>
      <c r="M161" s="24">
        <f>(L161+L164)/2</f>
        <v>99.990369057708605</v>
      </c>
      <c r="N161" s="27"/>
      <c r="O161" s="31"/>
    </row>
    <row r="162" spans="2:15" ht="58.5" customHeight="1" x14ac:dyDescent="0.25">
      <c r="B162" s="47"/>
      <c r="C162" s="56"/>
      <c r="D162" s="27"/>
      <c r="E162" s="40"/>
      <c r="F162" s="5" t="s">
        <v>18</v>
      </c>
      <c r="G162" s="19" t="s">
        <v>82</v>
      </c>
      <c r="H162" s="5" t="s">
        <v>20</v>
      </c>
      <c r="I162" s="20">
        <v>1</v>
      </c>
      <c r="J162" s="21">
        <v>1</v>
      </c>
      <c r="K162" s="22">
        <f t="shared" si="2"/>
        <v>100</v>
      </c>
      <c r="L162" s="29"/>
      <c r="M162" s="30"/>
      <c r="N162" s="27"/>
      <c r="O162" s="31"/>
    </row>
    <row r="163" spans="2:15" ht="58.5" customHeight="1" x14ac:dyDescent="0.25">
      <c r="B163" s="47"/>
      <c r="C163" s="56"/>
      <c r="D163" s="27"/>
      <c r="E163" s="40"/>
      <c r="F163" s="5" t="s">
        <v>18</v>
      </c>
      <c r="G163" s="19" t="s">
        <v>50</v>
      </c>
      <c r="H163" s="5" t="s">
        <v>20</v>
      </c>
      <c r="I163" s="20">
        <v>90</v>
      </c>
      <c r="J163" s="20">
        <v>100</v>
      </c>
      <c r="K163" s="22">
        <f t="shared" si="2"/>
        <v>100</v>
      </c>
      <c r="L163" s="29"/>
      <c r="M163" s="30"/>
      <c r="N163" s="27"/>
      <c r="O163" s="31"/>
    </row>
    <row r="164" spans="2:15" ht="38.25" customHeight="1" x14ac:dyDescent="0.25">
      <c r="B164" s="47"/>
      <c r="C164" s="57"/>
      <c r="D164" s="32"/>
      <c r="E164" s="41"/>
      <c r="F164" s="5" t="s">
        <v>24</v>
      </c>
      <c r="G164" s="34" t="s">
        <v>25</v>
      </c>
      <c r="H164" s="5" t="s">
        <v>83</v>
      </c>
      <c r="I164" s="38">
        <v>25958</v>
      </c>
      <c r="J164" s="43">
        <v>25953</v>
      </c>
      <c r="K164" s="22">
        <f t="shared" si="2"/>
        <v>99.980738115417211</v>
      </c>
      <c r="L164" s="36">
        <f>K164</f>
        <v>99.980738115417211</v>
      </c>
      <c r="M164" s="30"/>
      <c r="N164" s="27"/>
      <c r="O164" s="31"/>
    </row>
    <row r="165" spans="2:15" ht="58.5" customHeight="1" x14ac:dyDescent="0.25">
      <c r="B165" s="47"/>
      <c r="C165" s="16" t="s">
        <v>108</v>
      </c>
      <c r="D165" s="16" t="s">
        <v>109</v>
      </c>
      <c r="E165" s="39" t="s">
        <v>17</v>
      </c>
      <c r="F165" s="5" t="s">
        <v>18</v>
      </c>
      <c r="G165" s="19" t="s">
        <v>81</v>
      </c>
      <c r="H165" s="5" t="s">
        <v>20</v>
      </c>
      <c r="I165" s="20">
        <v>39</v>
      </c>
      <c r="J165" s="21">
        <v>39</v>
      </c>
      <c r="K165" s="22">
        <f t="shared" si="2"/>
        <v>100</v>
      </c>
      <c r="L165" s="23">
        <f>(K165+K166+K167)/3</f>
        <v>100</v>
      </c>
      <c r="M165" s="24">
        <f>(L165+L168)/2</f>
        <v>99.99834636945414</v>
      </c>
      <c r="N165" s="27"/>
      <c r="O165" s="31"/>
    </row>
    <row r="166" spans="2:15" ht="58.5" customHeight="1" x14ac:dyDescent="0.25">
      <c r="B166" s="47"/>
      <c r="C166" s="56"/>
      <c r="D166" s="27"/>
      <c r="E166" s="40"/>
      <c r="F166" s="5" t="s">
        <v>18</v>
      </c>
      <c r="G166" s="19" t="s">
        <v>82</v>
      </c>
      <c r="H166" s="5" t="s">
        <v>20</v>
      </c>
      <c r="I166" s="20">
        <v>1</v>
      </c>
      <c r="J166" s="21">
        <v>1</v>
      </c>
      <c r="K166" s="22">
        <f t="shared" si="2"/>
        <v>100</v>
      </c>
      <c r="L166" s="29"/>
      <c r="M166" s="30"/>
      <c r="N166" s="27"/>
      <c r="O166" s="31"/>
    </row>
    <row r="167" spans="2:15" ht="58.5" customHeight="1" x14ac:dyDescent="0.25">
      <c r="B167" s="47"/>
      <c r="C167" s="56"/>
      <c r="D167" s="27"/>
      <c r="E167" s="40"/>
      <c r="F167" s="5" t="s">
        <v>18</v>
      </c>
      <c r="G167" s="19" t="s">
        <v>50</v>
      </c>
      <c r="H167" s="5" t="s">
        <v>20</v>
      </c>
      <c r="I167" s="20">
        <v>90</v>
      </c>
      <c r="J167" s="20">
        <v>100</v>
      </c>
      <c r="K167" s="22">
        <f t="shared" si="2"/>
        <v>100</v>
      </c>
      <c r="L167" s="29"/>
      <c r="M167" s="30"/>
      <c r="N167" s="27"/>
      <c r="O167" s="31"/>
    </row>
    <row r="168" spans="2:15" ht="38.25" customHeight="1" x14ac:dyDescent="0.25">
      <c r="B168" s="47"/>
      <c r="C168" s="57"/>
      <c r="D168" s="32"/>
      <c r="E168" s="41"/>
      <c r="F168" s="5" t="s">
        <v>24</v>
      </c>
      <c r="G168" s="34" t="s">
        <v>25</v>
      </c>
      <c r="H168" s="5" t="s">
        <v>83</v>
      </c>
      <c r="I168" s="38">
        <v>13438.444444444445</v>
      </c>
      <c r="J168" s="43">
        <v>13438</v>
      </c>
      <c r="K168" s="22">
        <f t="shared" si="2"/>
        <v>99.996692738908266</v>
      </c>
      <c r="L168" s="36">
        <f>K168</f>
        <v>99.996692738908266</v>
      </c>
      <c r="M168" s="30"/>
      <c r="N168" s="27"/>
      <c r="O168" s="31"/>
    </row>
    <row r="169" spans="2:15" ht="58.5" customHeight="1" x14ac:dyDescent="0.25">
      <c r="B169" s="47"/>
      <c r="C169" s="16" t="s">
        <v>110</v>
      </c>
      <c r="D169" s="16" t="s">
        <v>111</v>
      </c>
      <c r="E169" s="39" t="s">
        <v>17</v>
      </c>
      <c r="F169" s="5" t="s">
        <v>18</v>
      </c>
      <c r="G169" s="19" t="s">
        <v>81</v>
      </c>
      <c r="H169" s="5" t="s">
        <v>20</v>
      </c>
      <c r="I169" s="20">
        <v>5</v>
      </c>
      <c r="J169" s="21">
        <v>5</v>
      </c>
      <c r="K169" s="22">
        <f t="shared" si="2"/>
        <v>100</v>
      </c>
      <c r="L169" s="23">
        <f>(K169+K170+K171)/3</f>
        <v>100</v>
      </c>
      <c r="M169" s="24">
        <f>(L169+L172)/2</f>
        <v>99.933333333333337</v>
      </c>
      <c r="N169" s="27"/>
      <c r="O169" s="31"/>
    </row>
    <row r="170" spans="2:15" ht="58.5" customHeight="1" x14ac:dyDescent="0.25">
      <c r="B170" s="47"/>
      <c r="C170" s="56"/>
      <c r="D170" s="27"/>
      <c r="E170" s="40"/>
      <c r="F170" s="5" t="s">
        <v>18</v>
      </c>
      <c r="G170" s="19" t="s">
        <v>82</v>
      </c>
      <c r="H170" s="5" t="s">
        <v>20</v>
      </c>
      <c r="I170" s="20">
        <v>1</v>
      </c>
      <c r="J170" s="21">
        <v>1</v>
      </c>
      <c r="K170" s="22">
        <f t="shared" si="2"/>
        <v>100</v>
      </c>
      <c r="L170" s="29"/>
      <c r="M170" s="30"/>
      <c r="N170" s="27"/>
      <c r="O170" s="31"/>
    </row>
    <row r="171" spans="2:15" ht="58.5" customHeight="1" x14ac:dyDescent="0.25">
      <c r="B171" s="47"/>
      <c r="C171" s="56"/>
      <c r="D171" s="27"/>
      <c r="E171" s="40"/>
      <c r="F171" s="5" t="s">
        <v>18</v>
      </c>
      <c r="G171" s="19" t="s">
        <v>50</v>
      </c>
      <c r="H171" s="5" t="s">
        <v>20</v>
      </c>
      <c r="I171" s="20">
        <v>90</v>
      </c>
      <c r="J171" s="20">
        <v>100</v>
      </c>
      <c r="K171" s="22">
        <f t="shared" si="2"/>
        <v>100</v>
      </c>
      <c r="L171" s="29"/>
      <c r="M171" s="30"/>
      <c r="N171" s="27"/>
      <c r="O171" s="31"/>
    </row>
    <row r="172" spans="2:15" ht="36" customHeight="1" x14ac:dyDescent="0.25">
      <c r="B172" s="47"/>
      <c r="C172" s="57"/>
      <c r="D172" s="32"/>
      <c r="E172" s="41"/>
      <c r="F172" s="5" t="s">
        <v>24</v>
      </c>
      <c r="G172" s="34" t="s">
        <v>25</v>
      </c>
      <c r="H172" s="5" t="s">
        <v>83</v>
      </c>
      <c r="I172" s="38">
        <v>3000</v>
      </c>
      <c r="J172" s="43">
        <v>2996</v>
      </c>
      <c r="K172" s="22">
        <f t="shared" si="2"/>
        <v>99.866666666666674</v>
      </c>
      <c r="L172" s="36">
        <f>K172</f>
        <v>99.866666666666674</v>
      </c>
      <c r="M172" s="30"/>
      <c r="N172" s="27"/>
      <c r="O172" s="31"/>
    </row>
    <row r="173" spans="2:15" ht="58.5" customHeight="1" x14ac:dyDescent="0.25">
      <c r="B173" s="47"/>
      <c r="C173" s="16" t="s">
        <v>110</v>
      </c>
      <c r="D173" s="16" t="s">
        <v>112</v>
      </c>
      <c r="E173" s="39" t="s">
        <v>17</v>
      </c>
      <c r="F173" s="5" t="s">
        <v>18</v>
      </c>
      <c r="G173" s="19" t="s">
        <v>81</v>
      </c>
      <c r="H173" s="5" t="s">
        <v>20</v>
      </c>
      <c r="I173" s="20">
        <v>4</v>
      </c>
      <c r="J173" s="21">
        <v>4</v>
      </c>
      <c r="K173" s="22">
        <f t="shared" si="2"/>
        <v>100</v>
      </c>
      <c r="L173" s="23">
        <f>(K173+K174+K175)/3</f>
        <v>100</v>
      </c>
      <c r="M173" s="24">
        <f>(L173+L176)/2</f>
        <v>99.98866470188166</v>
      </c>
      <c r="N173" s="27"/>
      <c r="O173" s="31"/>
    </row>
    <row r="174" spans="2:15" ht="58.5" customHeight="1" x14ac:dyDescent="0.25">
      <c r="B174" s="47"/>
      <c r="C174" s="56"/>
      <c r="D174" s="27"/>
      <c r="E174" s="40"/>
      <c r="F174" s="5" t="s">
        <v>18</v>
      </c>
      <c r="G174" s="19" t="s">
        <v>82</v>
      </c>
      <c r="H174" s="5" t="s">
        <v>20</v>
      </c>
      <c r="I174" s="20">
        <v>1</v>
      </c>
      <c r="J174" s="21">
        <v>1</v>
      </c>
      <c r="K174" s="22">
        <f t="shared" si="2"/>
        <v>100</v>
      </c>
      <c r="L174" s="29"/>
      <c r="M174" s="30"/>
      <c r="N174" s="27"/>
      <c r="O174" s="31"/>
    </row>
    <row r="175" spans="2:15" ht="58.5" customHeight="1" x14ac:dyDescent="0.25">
      <c r="B175" s="47"/>
      <c r="C175" s="56"/>
      <c r="D175" s="27"/>
      <c r="E175" s="40"/>
      <c r="F175" s="5" t="s">
        <v>18</v>
      </c>
      <c r="G175" s="19" t="s">
        <v>50</v>
      </c>
      <c r="H175" s="5" t="s">
        <v>20</v>
      </c>
      <c r="I175" s="20">
        <v>90</v>
      </c>
      <c r="J175" s="20">
        <v>100</v>
      </c>
      <c r="K175" s="22">
        <f t="shared" si="2"/>
        <v>100</v>
      </c>
      <c r="L175" s="29"/>
      <c r="M175" s="30"/>
      <c r="N175" s="27"/>
      <c r="O175" s="31"/>
    </row>
    <row r="176" spans="2:15" ht="39" customHeight="1" x14ac:dyDescent="0.25">
      <c r="B176" s="47"/>
      <c r="C176" s="57"/>
      <c r="D176" s="32"/>
      <c r="E176" s="41"/>
      <c r="F176" s="5" t="s">
        <v>24</v>
      </c>
      <c r="G176" s="34" t="s">
        <v>25</v>
      </c>
      <c r="H176" s="5" t="s">
        <v>83</v>
      </c>
      <c r="I176" s="35">
        <v>2450.5555555555557</v>
      </c>
      <c r="J176" s="43">
        <v>2450</v>
      </c>
      <c r="K176" s="22">
        <f t="shared" si="2"/>
        <v>99.977329403763321</v>
      </c>
      <c r="L176" s="36">
        <f>K176</f>
        <v>99.977329403763321</v>
      </c>
      <c r="M176" s="30"/>
      <c r="N176" s="27"/>
      <c r="O176" s="31"/>
    </row>
    <row r="177" spans="1:17" ht="58.5" customHeight="1" x14ac:dyDescent="0.25">
      <c r="B177" s="47"/>
      <c r="C177" s="16" t="s">
        <v>113</v>
      </c>
      <c r="D177" s="16" t="s">
        <v>114</v>
      </c>
      <c r="E177" s="39" t="s">
        <v>17</v>
      </c>
      <c r="F177" s="5" t="s">
        <v>18</v>
      </c>
      <c r="G177" s="19" t="s">
        <v>81</v>
      </c>
      <c r="H177" s="5" t="s">
        <v>20</v>
      </c>
      <c r="I177" s="20">
        <v>4</v>
      </c>
      <c r="J177" s="21">
        <v>4</v>
      </c>
      <c r="K177" s="22">
        <f t="shared" si="2"/>
        <v>100</v>
      </c>
      <c r="L177" s="23">
        <f>(K177+K178+K179)/3</f>
        <v>100</v>
      </c>
      <c r="M177" s="24">
        <f>(L177+L180)/2</f>
        <v>99.972421400992829</v>
      </c>
      <c r="N177" s="27"/>
      <c r="O177" s="31"/>
    </row>
    <row r="178" spans="1:17" ht="58.5" customHeight="1" x14ac:dyDescent="0.25">
      <c r="B178" s="47"/>
      <c r="C178" s="56"/>
      <c r="D178" s="27"/>
      <c r="E178" s="40"/>
      <c r="F178" s="5" t="s">
        <v>18</v>
      </c>
      <c r="G178" s="19" t="s">
        <v>82</v>
      </c>
      <c r="H178" s="5" t="s">
        <v>20</v>
      </c>
      <c r="I178" s="20">
        <v>1</v>
      </c>
      <c r="J178" s="21">
        <v>1</v>
      </c>
      <c r="K178" s="22">
        <f t="shared" si="2"/>
        <v>100</v>
      </c>
      <c r="L178" s="29"/>
      <c r="M178" s="30"/>
      <c r="N178" s="27"/>
      <c r="O178" s="31"/>
    </row>
    <row r="179" spans="1:17" ht="58.5" customHeight="1" x14ac:dyDescent="0.25">
      <c r="B179" s="47"/>
      <c r="C179" s="56"/>
      <c r="D179" s="27"/>
      <c r="E179" s="40"/>
      <c r="F179" s="5" t="s">
        <v>18</v>
      </c>
      <c r="G179" s="19" t="s">
        <v>50</v>
      </c>
      <c r="H179" s="5" t="s">
        <v>20</v>
      </c>
      <c r="I179" s="20">
        <v>90</v>
      </c>
      <c r="J179" s="20">
        <v>100</v>
      </c>
      <c r="K179" s="22">
        <f t="shared" si="2"/>
        <v>100</v>
      </c>
      <c r="L179" s="29"/>
      <c r="M179" s="30"/>
      <c r="N179" s="27"/>
      <c r="O179" s="31"/>
    </row>
    <row r="180" spans="1:17" ht="41.25" customHeight="1" x14ac:dyDescent="0.25">
      <c r="B180" s="58"/>
      <c r="C180" s="57"/>
      <c r="D180" s="32"/>
      <c r="E180" s="41"/>
      <c r="F180" s="5" t="s">
        <v>24</v>
      </c>
      <c r="G180" s="34" t="s">
        <v>25</v>
      </c>
      <c r="H180" s="5" t="s">
        <v>83</v>
      </c>
      <c r="I180" s="38">
        <v>1813</v>
      </c>
      <c r="J180" s="43">
        <v>1812</v>
      </c>
      <c r="K180" s="22">
        <f t="shared" si="2"/>
        <v>99.944842801985658</v>
      </c>
      <c r="L180" s="36">
        <f>K180</f>
        <v>99.944842801985658</v>
      </c>
      <c r="M180" s="30"/>
      <c r="N180" s="32"/>
      <c r="O180" s="31"/>
    </row>
    <row r="181" spans="1:17" ht="42" hidden="1" customHeight="1" x14ac:dyDescent="0.25">
      <c r="A181" s="4"/>
      <c r="B181" s="59"/>
      <c r="C181" s="60" t="s">
        <v>115</v>
      </c>
      <c r="D181" s="61" t="s">
        <v>116</v>
      </c>
      <c r="E181" s="62" t="s">
        <v>117</v>
      </c>
      <c r="F181" s="63" t="s">
        <v>18</v>
      </c>
      <c r="G181" s="64" t="s">
        <v>118</v>
      </c>
      <c r="H181" s="65" t="s">
        <v>20</v>
      </c>
      <c r="I181" s="66"/>
      <c r="J181" s="67"/>
      <c r="K181" s="68"/>
      <c r="L181" s="69"/>
      <c r="M181" s="70"/>
      <c r="N181" s="71"/>
      <c r="O181" s="31"/>
      <c r="P181" s="4">
        <f>I184+I188+I192+I196+I200+I204+I208+I212+I216+I220+I224+I228</f>
        <v>0</v>
      </c>
      <c r="Q181" s="4">
        <f>J184+J188+J192+J196+J200+J204+J208+J212+J216+J220+J224+J228</f>
        <v>0</v>
      </c>
    </row>
    <row r="182" spans="1:17" ht="42" hidden="1" customHeight="1" x14ac:dyDescent="0.25">
      <c r="A182" s="4"/>
      <c r="B182" s="56"/>
      <c r="C182" s="72"/>
      <c r="D182" s="56"/>
      <c r="E182" s="56"/>
      <c r="F182" s="63" t="s">
        <v>18</v>
      </c>
      <c r="G182" s="64" t="s">
        <v>119</v>
      </c>
      <c r="H182" s="65" t="s">
        <v>20</v>
      </c>
      <c r="I182" s="66"/>
      <c r="J182" s="67"/>
      <c r="K182" s="68"/>
      <c r="L182" s="73"/>
      <c r="M182" s="74"/>
      <c r="N182" s="75"/>
      <c r="O182" s="31"/>
    </row>
    <row r="183" spans="1:17" ht="36" hidden="1" customHeight="1" x14ac:dyDescent="0.25">
      <c r="A183" s="4"/>
      <c r="B183" s="56"/>
      <c r="C183" s="72"/>
      <c r="D183" s="56"/>
      <c r="E183" s="56"/>
      <c r="F183" s="63" t="s">
        <v>18</v>
      </c>
      <c r="G183" s="64" t="s">
        <v>120</v>
      </c>
      <c r="H183" s="65" t="s">
        <v>20</v>
      </c>
      <c r="I183" s="66"/>
      <c r="J183" s="66"/>
      <c r="K183" s="68"/>
      <c r="L183" s="73"/>
      <c r="M183" s="74"/>
      <c r="N183" s="75"/>
      <c r="O183" s="31"/>
    </row>
    <row r="184" spans="1:17" ht="30.75" hidden="1" customHeight="1" x14ac:dyDescent="0.25">
      <c r="A184" s="4"/>
      <c r="B184" s="56"/>
      <c r="C184" s="76"/>
      <c r="D184" s="57"/>
      <c r="E184" s="57"/>
      <c r="F184" s="63" t="s">
        <v>24</v>
      </c>
      <c r="G184" s="77" t="s">
        <v>25</v>
      </c>
      <c r="H184" s="65" t="s">
        <v>26</v>
      </c>
      <c r="I184" s="78"/>
      <c r="J184" s="78"/>
      <c r="K184" s="68"/>
      <c r="L184" s="79"/>
      <c r="M184" s="74"/>
      <c r="N184" s="75"/>
      <c r="O184" s="31"/>
    </row>
    <row r="185" spans="1:17" ht="42" hidden="1" customHeight="1" x14ac:dyDescent="0.25">
      <c r="A185" s="4"/>
      <c r="B185" s="56"/>
      <c r="C185" s="60" t="s">
        <v>121</v>
      </c>
      <c r="D185" s="61" t="s">
        <v>122</v>
      </c>
      <c r="E185" s="80" t="s">
        <v>117</v>
      </c>
      <c r="F185" s="63" t="s">
        <v>18</v>
      </c>
      <c r="G185" s="64" t="s">
        <v>118</v>
      </c>
      <c r="H185" s="65" t="s">
        <v>20</v>
      </c>
      <c r="I185" s="66"/>
      <c r="J185" s="67"/>
      <c r="K185" s="68"/>
      <c r="L185" s="69"/>
      <c r="M185" s="70"/>
      <c r="N185" s="75"/>
      <c r="O185" s="31"/>
    </row>
    <row r="186" spans="1:17" ht="42" hidden="1" customHeight="1" x14ac:dyDescent="0.25">
      <c r="A186" s="4"/>
      <c r="B186" s="56"/>
      <c r="C186" s="72"/>
      <c r="D186" s="56"/>
      <c r="E186" s="56"/>
      <c r="F186" s="63" t="s">
        <v>18</v>
      </c>
      <c r="G186" s="64" t="s">
        <v>119</v>
      </c>
      <c r="H186" s="65" t="s">
        <v>20</v>
      </c>
      <c r="I186" s="66"/>
      <c r="J186" s="67"/>
      <c r="K186" s="68"/>
      <c r="L186" s="73"/>
      <c r="M186" s="74"/>
      <c r="N186" s="75"/>
      <c r="O186" s="31"/>
    </row>
    <row r="187" spans="1:17" ht="36" hidden="1" customHeight="1" x14ac:dyDescent="0.25">
      <c r="A187" s="4"/>
      <c r="B187" s="56"/>
      <c r="C187" s="72"/>
      <c r="D187" s="56"/>
      <c r="E187" s="56"/>
      <c r="F187" s="63" t="s">
        <v>18</v>
      </c>
      <c r="G187" s="64" t="s">
        <v>120</v>
      </c>
      <c r="H187" s="65" t="s">
        <v>20</v>
      </c>
      <c r="I187" s="66"/>
      <c r="J187" s="66"/>
      <c r="K187" s="68"/>
      <c r="L187" s="73"/>
      <c r="M187" s="74"/>
      <c r="N187" s="75"/>
      <c r="O187" s="31"/>
    </row>
    <row r="188" spans="1:17" ht="30.75" hidden="1" customHeight="1" x14ac:dyDescent="0.25">
      <c r="A188" s="4"/>
      <c r="B188" s="56"/>
      <c r="C188" s="76"/>
      <c r="D188" s="57"/>
      <c r="E188" s="57"/>
      <c r="F188" s="63" t="s">
        <v>24</v>
      </c>
      <c r="G188" s="77" t="s">
        <v>25</v>
      </c>
      <c r="H188" s="65" t="s">
        <v>26</v>
      </c>
      <c r="I188" s="81"/>
      <c r="J188" s="78"/>
      <c r="K188" s="68"/>
      <c r="L188" s="79"/>
      <c r="M188" s="74"/>
      <c r="N188" s="75"/>
      <c r="O188" s="31"/>
    </row>
    <row r="189" spans="1:17" ht="42" hidden="1" customHeight="1" x14ac:dyDescent="0.25">
      <c r="A189" s="4"/>
      <c r="B189" s="56"/>
      <c r="C189" s="60" t="s">
        <v>123</v>
      </c>
      <c r="D189" s="61" t="s">
        <v>124</v>
      </c>
      <c r="E189" s="80" t="s">
        <v>117</v>
      </c>
      <c r="F189" s="63" t="s">
        <v>18</v>
      </c>
      <c r="G189" s="64" t="s">
        <v>118</v>
      </c>
      <c r="H189" s="65" t="s">
        <v>20</v>
      </c>
      <c r="I189" s="66"/>
      <c r="J189" s="67"/>
      <c r="K189" s="68"/>
      <c r="L189" s="69"/>
      <c r="M189" s="70"/>
      <c r="N189" s="75"/>
      <c r="O189" s="31"/>
    </row>
    <row r="190" spans="1:17" ht="42" hidden="1" customHeight="1" x14ac:dyDescent="0.25">
      <c r="A190" s="4"/>
      <c r="B190" s="56"/>
      <c r="C190" s="72"/>
      <c r="D190" s="56"/>
      <c r="E190" s="56"/>
      <c r="F190" s="63" t="s">
        <v>18</v>
      </c>
      <c r="G190" s="64" t="s">
        <v>119</v>
      </c>
      <c r="H190" s="65" t="s">
        <v>20</v>
      </c>
      <c r="I190" s="66"/>
      <c r="J190" s="67"/>
      <c r="K190" s="68"/>
      <c r="L190" s="73"/>
      <c r="M190" s="74"/>
      <c r="N190" s="75"/>
      <c r="O190" s="31"/>
    </row>
    <row r="191" spans="1:17" ht="36" hidden="1" customHeight="1" x14ac:dyDescent="0.25">
      <c r="A191" s="4"/>
      <c r="B191" s="56"/>
      <c r="C191" s="72"/>
      <c r="D191" s="56"/>
      <c r="E191" s="56"/>
      <c r="F191" s="63" t="s">
        <v>18</v>
      </c>
      <c r="G191" s="64" t="s">
        <v>120</v>
      </c>
      <c r="H191" s="65" t="s">
        <v>20</v>
      </c>
      <c r="I191" s="66"/>
      <c r="J191" s="66"/>
      <c r="K191" s="68"/>
      <c r="L191" s="73"/>
      <c r="M191" s="74"/>
      <c r="N191" s="75"/>
      <c r="O191" s="31"/>
    </row>
    <row r="192" spans="1:17" ht="30.75" hidden="1" customHeight="1" x14ac:dyDescent="0.25">
      <c r="A192" s="4"/>
      <c r="B192" s="56"/>
      <c r="C192" s="76"/>
      <c r="D192" s="57"/>
      <c r="E192" s="57"/>
      <c r="F192" s="63" t="s">
        <v>24</v>
      </c>
      <c r="G192" s="77" t="s">
        <v>25</v>
      </c>
      <c r="H192" s="65" t="s">
        <v>26</v>
      </c>
      <c r="I192" s="81"/>
      <c r="J192" s="78"/>
      <c r="K192" s="68"/>
      <c r="L192" s="79"/>
      <c r="M192" s="74"/>
      <c r="N192" s="75"/>
      <c r="O192" s="31"/>
    </row>
    <row r="193" spans="2:15" s="4" customFormat="1" ht="42" hidden="1" customHeight="1" x14ac:dyDescent="0.25">
      <c r="B193" s="56"/>
      <c r="C193" s="60" t="s">
        <v>125</v>
      </c>
      <c r="D193" s="61" t="s">
        <v>126</v>
      </c>
      <c r="E193" s="80" t="s">
        <v>117</v>
      </c>
      <c r="F193" s="63" t="s">
        <v>18</v>
      </c>
      <c r="G193" s="64" t="s">
        <v>118</v>
      </c>
      <c r="H193" s="65" t="s">
        <v>20</v>
      </c>
      <c r="I193" s="66"/>
      <c r="J193" s="67"/>
      <c r="K193" s="68"/>
      <c r="L193" s="69"/>
      <c r="M193" s="70"/>
      <c r="N193" s="75"/>
      <c r="O193" s="31"/>
    </row>
    <row r="194" spans="2:15" s="4" customFormat="1" ht="42" hidden="1" customHeight="1" x14ac:dyDescent="0.25">
      <c r="B194" s="56"/>
      <c r="C194" s="72"/>
      <c r="D194" s="56"/>
      <c r="E194" s="56"/>
      <c r="F194" s="63" t="s">
        <v>18</v>
      </c>
      <c r="G194" s="64" t="s">
        <v>119</v>
      </c>
      <c r="H194" s="65" t="s">
        <v>20</v>
      </c>
      <c r="I194" s="66"/>
      <c r="J194" s="67"/>
      <c r="K194" s="68"/>
      <c r="L194" s="73"/>
      <c r="M194" s="74"/>
      <c r="N194" s="75"/>
      <c r="O194" s="31"/>
    </row>
    <row r="195" spans="2:15" s="4" customFormat="1" ht="36" hidden="1" customHeight="1" x14ac:dyDescent="0.25">
      <c r="B195" s="56"/>
      <c r="C195" s="72"/>
      <c r="D195" s="56"/>
      <c r="E195" s="56"/>
      <c r="F195" s="63" t="s">
        <v>18</v>
      </c>
      <c r="G195" s="64" t="s">
        <v>120</v>
      </c>
      <c r="H195" s="65" t="s">
        <v>20</v>
      </c>
      <c r="I195" s="66"/>
      <c r="J195" s="66"/>
      <c r="K195" s="68"/>
      <c r="L195" s="73"/>
      <c r="M195" s="74"/>
      <c r="N195" s="75"/>
      <c r="O195" s="31"/>
    </row>
    <row r="196" spans="2:15" s="4" customFormat="1" ht="30.75" hidden="1" customHeight="1" x14ac:dyDescent="0.25">
      <c r="B196" s="56"/>
      <c r="C196" s="76"/>
      <c r="D196" s="57"/>
      <c r="E196" s="57"/>
      <c r="F196" s="63" t="s">
        <v>24</v>
      </c>
      <c r="G196" s="77" t="s">
        <v>25</v>
      </c>
      <c r="H196" s="65" t="s">
        <v>26</v>
      </c>
      <c r="I196" s="81"/>
      <c r="J196" s="78"/>
      <c r="K196" s="68"/>
      <c r="L196" s="79"/>
      <c r="M196" s="74"/>
      <c r="N196" s="75"/>
      <c r="O196" s="31"/>
    </row>
    <row r="197" spans="2:15" s="4" customFormat="1" ht="42" hidden="1" customHeight="1" x14ac:dyDescent="0.25">
      <c r="B197" s="56"/>
      <c r="C197" s="60" t="s">
        <v>127</v>
      </c>
      <c r="D197" s="61" t="s">
        <v>128</v>
      </c>
      <c r="E197" s="80" t="s">
        <v>117</v>
      </c>
      <c r="F197" s="63" t="s">
        <v>18</v>
      </c>
      <c r="G197" s="64" t="s">
        <v>118</v>
      </c>
      <c r="H197" s="65" t="s">
        <v>20</v>
      </c>
      <c r="I197" s="66"/>
      <c r="J197" s="67"/>
      <c r="K197" s="68"/>
      <c r="L197" s="69"/>
      <c r="M197" s="70"/>
      <c r="N197" s="75"/>
      <c r="O197" s="31"/>
    </row>
    <row r="198" spans="2:15" s="4" customFormat="1" ht="42" hidden="1" customHeight="1" x14ac:dyDescent="0.25">
      <c r="B198" s="56"/>
      <c r="C198" s="72"/>
      <c r="D198" s="56"/>
      <c r="E198" s="56"/>
      <c r="F198" s="63" t="s">
        <v>18</v>
      </c>
      <c r="G198" s="64" t="s">
        <v>119</v>
      </c>
      <c r="H198" s="65" t="s">
        <v>20</v>
      </c>
      <c r="I198" s="66"/>
      <c r="J198" s="67"/>
      <c r="K198" s="68"/>
      <c r="L198" s="73"/>
      <c r="M198" s="74"/>
      <c r="N198" s="75"/>
      <c r="O198" s="31"/>
    </row>
    <row r="199" spans="2:15" s="4" customFormat="1" ht="36" hidden="1" customHeight="1" x14ac:dyDescent="0.25">
      <c r="B199" s="56"/>
      <c r="C199" s="72"/>
      <c r="D199" s="56"/>
      <c r="E199" s="56"/>
      <c r="F199" s="63" t="s">
        <v>18</v>
      </c>
      <c r="G199" s="64" t="s">
        <v>120</v>
      </c>
      <c r="H199" s="65" t="s">
        <v>20</v>
      </c>
      <c r="I199" s="66"/>
      <c r="J199" s="66"/>
      <c r="K199" s="68"/>
      <c r="L199" s="73"/>
      <c r="M199" s="74"/>
      <c r="N199" s="75"/>
      <c r="O199" s="31"/>
    </row>
    <row r="200" spans="2:15" s="4" customFormat="1" ht="30.75" hidden="1" customHeight="1" x14ac:dyDescent="0.25">
      <c r="B200" s="56"/>
      <c r="C200" s="76"/>
      <c r="D200" s="57"/>
      <c r="E200" s="57"/>
      <c r="F200" s="63" t="s">
        <v>24</v>
      </c>
      <c r="G200" s="77" t="s">
        <v>25</v>
      </c>
      <c r="H200" s="65" t="s">
        <v>26</v>
      </c>
      <c r="I200" s="78"/>
      <c r="J200" s="78"/>
      <c r="K200" s="68"/>
      <c r="L200" s="79"/>
      <c r="M200" s="74"/>
      <c r="N200" s="75"/>
      <c r="O200" s="31"/>
    </row>
    <row r="201" spans="2:15" s="4" customFormat="1" ht="42" hidden="1" customHeight="1" x14ac:dyDescent="0.25">
      <c r="B201" s="56"/>
      <c r="C201" s="60" t="s">
        <v>129</v>
      </c>
      <c r="D201" s="61" t="s">
        <v>130</v>
      </c>
      <c r="E201" s="80" t="s">
        <v>117</v>
      </c>
      <c r="F201" s="63" t="s">
        <v>18</v>
      </c>
      <c r="G201" s="64" t="s">
        <v>118</v>
      </c>
      <c r="H201" s="65" t="s">
        <v>20</v>
      </c>
      <c r="I201" s="66"/>
      <c r="J201" s="67"/>
      <c r="K201" s="68"/>
      <c r="L201" s="69"/>
      <c r="M201" s="70"/>
      <c r="N201" s="75"/>
      <c r="O201" s="31"/>
    </row>
    <row r="202" spans="2:15" s="4" customFormat="1" ht="42" hidden="1" customHeight="1" x14ac:dyDescent="0.25">
      <c r="B202" s="56"/>
      <c r="C202" s="72"/>
      <c r="D202" s="56"/>
      <c r="E202" s="56"/>
      <c r="F202" s="63" t="s">
        <v>18</v>
      </c>
      <c r="G202" s="64" t="s">
        <v>119</v>
      </c>
      <c r="H202" s="65" t="s">
        <v>20</v>
      </c>
      <c r="I202" s="66"/>
      <c r="J202" s="67"/>
      <c r="K202" s="68"/>
      <c r="L202" s="73"/>
      <c r="M202" s="74"/>
      <c r="N202" s="75"/>
      <c r="O202" s="31"/>
    </row>
    <row r="203" spans="2:15" s="4" customFormat="1" ht="36" hidden="1" customHeight="1" x14ac:dyDescent="0.25">
      <c r="B203" s="56"/>
      <c r="C203" s="72"/>
      <c r="D203" s="56"/>
      <c r="E203" s="56"/>
      <c r="F203" s="63" t="s">
        <v>18</v>
      </c>
      <c r="G203" s="64" t="s">
        <v>120</v>
      </c>
      <c r="H203" s="65" t="s">
        <v>20</v>
      </c>
      <c r="I203" s="66"/>
      <c r="J203" s="66"/>
      <c r="K203" s="68"/>
      <c r="L203" s="73"/>
      <c r="M203" s="74"/>
      <c r="N203" s="75"/>
      <c r="O203" s="31"/>
    </row>
    <row r="204" spans="2:15" s="4" customFormat="1" ht="30.75" hidden="1" customHeight="1" x14ac:dyDescent="0.25">
      <c r="B204" s="56"/>
      <c r="C204" s="76"/>
      <c r="D204" s="57"/>
      <c r="E204" s="57"/>
      <c r="F204" s="63" t="s">
        <v>24</v>
      </c>
      <c r="G204" s="77" t="s">
        <v>25</v>
      </c>
      <c r="H204" s="65" t="s">
        <v>26</v>
      </c>
      <c r="I204" s="81"/>
      <c r="J204" s="78"/>
      <c r="K204" s="68"/>
      <c r="L204" s="79"/>
      <c r="M204" s="74"/>
      <c r="N204" s="75"/>
      <c r="O204" s="31"/>
    </row>
    <row r="205" spans="2:15" s="4" customFormat="1" ht="42" hidden="1" customHeight="1" x14ac:dyDescent="0.25">
      <c r="B205" s="56"/>
      <c r="C205" s="60" t="s">
        <v>131</v>
      </c>
      <c r="D205" s="61" t="s">
        <v>132</v>
      </c>
      <c r="E205" s="80" t="s">
        <v>117</v>
      </c>
      <c r="F205" s="63" t="s">
        <v>18</v>
      </c>
      <c r="G205" s="64" t="s">
        <v>118</v>
      </c>
      <c r="H205" s="65" t="s">
        <v>20</v>
      </c>
      <c r="I205" s="66"/>
      <c r="J205" s="67"/>
      <c r="K205" s="68"/>
      <c r="L205" s="69"/>
      <c r="M205" s="70"/>
      <c r="N205" s="75"/>
      <c r="O205" s="31"/>
    </row>
    <row r="206" spans="2:15" s="4" customFormat="1" ht="42" hidden="1" customHeight="1" x14ac:dyDescent="0.25">
      <c r="B206" s="56"/>
      <c r="C206" s="72"/>
      <c r="D206" s="56"/>
      <c r="E206" s="56"/>
      <c r="F206" s="63" t="s">
        <v>18</v>
      </c>
      <c r="G206" s="64" t="s">
        <v>119</v>
      </c>
      <c r="H206" s="65" t="s">
        <v>20</v>
      </c>
      <c r="I206" s="66"/>
      <c r="J206" s="67"/>
      <c r="K206" s="68"/>
      <c r="L206" s="73"/>
      <c r="M206" s="74"/>
      <c r="N206" s="75"/>
      <c r="O206" s="31"/>
    </row>
    <row r="207" spans="2:15" s="4" customFormat="1" ht="36" hidden="1" customHeight="1" x14ac:dyDescent="0.25">
      <c r="B207" s="56"/>
      <c r="C207" s="72"/>
      <c r="D207" s="56"/>
      <c r="E207" s="56"/>
      <c r="F207" s="63" t="s">
        <v>18</v>
      </c>
      <c r="G207" s="64" t="s">
        <v>120</v>
      </c>
      <c r="H207" s="65" t="s">
        <v>20</v>
      </c>
      <c r="I207" s="66"/>
      <c r="J207" s="66"/>
      <c r="K207" s="68"/>
      <c r="L207" s="73"/>
      <c r="M207" s="74"/>
      <c r="N207" s="75"/>
      <c r="O207" s="31"/>
    </row>
    <row r="208" spans="2:15" s="4" customFormat="1" ht="30.75" hidden="1" customHeight="1" x14ac:dyDescent="0.25">
      <c r="B208" s="56"/>
      <c r="C208" s="76"/>
      <c r="D208" s="57"/>
      <c r="E208" s="57"/>
      <c r="F208" s="63" t="s">
        <v>24</v>
      </c>
      <c r="G208" s="77" t="s">
        <v>25</v>
      </c>
      <c r="H208" s="65" t="s">
        <v>26</v>
      </c>
      <c r="I208" s="82"/>
      <c r="J208" s="78"/>
      <c r="K208" s="68"/>
      <c r="L208" s="79"/>
      <c r="M208" s="74"/>
      <c r="N208" s="75"/>
      <c r="O208" s="31"/>
    </row>
    <row r="209" spans="1:15" ht="42" hidden="1" customHeight="1" x14ac:dyDescent="0.25">
      <c r="A209" s="4"/>
      <c r="B209" s="56"/>
      <c r="C209" s="60" t="s">
        <v>133</v>
      </c>
      <c r="D209" s="61" t="s">
        <v>134</v>
      </c>
      <c r="E209" s="80" t="s">
        <v>117</v>
      </c>
      <c r="F209" s="63" t="s">
        <v>18</v>
      </c>
      <c r="G209" s="64" t="s">
        <v>118</v>
      </c>
      <c r="H209" s="65" t="s">
        <v>20</v>
      </c>
      <c r="I209" s="66"/>
      <c r="J209" s="67"/>
      <c r="K209" s="68"/>
      <c r="L209" s="69"/>
      <c r="M209" s="70"/>
      <c r="N209" s="75"/>
      <c r="O209" s="31"/>
    </row>
    <row r="210" spans="1:15" ht="42" hidden="1" customHeight="1" x14ac:dyDescent="0.25">
      <c r="A210" s="4"/>
      <c r="B210" s="56"/>
      <c r="C210" s="72"/>
      <c r="D210" s="56"/>
      <c r="E210" s="56"/>
      <c r="F210" s="63" t="s">
        <v>18</v>
      </c>
      <c r="G210" s="64" t="s">
        <v>119</v>
      </c>
      <c r="H210" s="65" t="s">
        <v>20</v>
      </c>
      <c r="I210" s="66"/>
      <c r="J210" s="67"/>
      <c r="K210" s="68"/>
      <c r="L210" s="73"/>
      <c r="M210" s="74"/>
      <c r="N210" s="75"/>
      <c r="O210" s="31"/>
    </row>
    <row r="211" spans="1:15" ht="36" hidden="1" customHeight="1" x14ac:dyDescent="0.25">
      <c r="A211" s="4"/>
      <c r="B211" s="56"/>
      <c r="C211" s="72"/>
      <c r="D211" s="56"/>
      <c r="E211" s="56"/>
      <c r="F211" s="63" t="s">
        <v>18</v>
      </c>
      <c r="G211" s="64" t="s">
        <v>120</v>
      </c>
      <c r="H211" s="65" t="s">
        <v>20</v>
      </c>
      <c r="I211" s="66"/>
      <c r="J211" s="66"/>
      <c r="K211" s="68"/>
      <c r="L211" s="73"/>
      <c r="M211" s="74"/>
      <c r="N211" s="75"/>
      <c r="O211" s="31"/>
    </row>
    <row r="212" spans="1:15" ht="30.75" hidden="1" customHeight="1" x14ac:dyDescent="0.25">
      <c r="A212" s="4"/>
      <c r="B212" s="56"/>
      <c r="C212" s="76"/>
      <c r="D212" s="57"/>
      <c r="E212" s="57"/>
      <c r="F212" s="63" t="s">
        <v>24</v>
      </c>
      <c r="G212" s="77" t="s">
        <v>25</v>
      </c>
      <c r="H212" s="65" t="s">
        <v>26</v>
      </c>
      <c r="I212" s="83"/>
      <c r="J212" s="83"/>
      <c r="K212" s="68"/>
      <c r="L212" s="79"/>
      <c r="M212" s="74"/>
      <c r="N212" s="75"/>
      <c r="O212" s="31"/>
    </row>
    <row r="213" spans="1:15" ht="42" hidden="1" customHeight="1" x14ac:dyDescent="0.25">
      <c r="A213" s="4"/>
      <c r="B213" s="56"/>
      <c r="C213" s="60"/>
      <c r="D213" s="61" t="s">
        <v>135</v>
      </c>
      <c r="E213" s="80" t="s">
        <v>117</v>
      </c>
      <c r="F213" s="63" t="s">
        <v>18</v>
      </c>
      <c r="G213" s="64" t="s">
        <v>118</v>
      </c>
      <c r="H213" s="65" t="s">
        <v>20</v>
      </c>
      <c r="I213" s="66"/>
      <c r="J213" s="67"/>
      <c r="K213" s="68"/>
      <c r="L213" s="69"/>
      <c r="M213" s="70"/>
      <c r="N213" s="75"/>
      <c r="O213" s="31"/>
    </row>
    <row r="214" spans="1:15" ht="42" hidden="1" customHeight="1" x14ac:dyDescent="0.25">
      <c r="A214" s="4"/>
      <c r="B214" s="56"/>
      <c r="C214" s="72"/>
      <c r="D214" s="56"/>
      <c r="E214" s="56"/>
      <c r="F214" s="63" t="s">
        <v>18</v>
      </c>
      <c r="G214" s="64" t="s">
        <v>119</v>
      </c>
      <c r="H214" s="65" t="s">
        <v>20</v>
      </c>
      <c r="I214" s="66"/>
      <c r="J214" s="67"/>
      <c r="K214" s="68"/>
      <c r="L214" s="73"/>
      <c r="M214" s="74"/>
      <c r="N214" s="75"/>
      <c r="O214" s="31"/>
    </row>
    <row r="215" spans="1:15" ht="36" hidden="1" customHeight="1" x14ac:dyDescent="0.25">
      <c r="A215" s="4"/>
      <c r="B215" s="56"/>
      <c r="C215" s="72"/>
      <c r="D215" s="56"/>
      <c r="E215" s="56"/>
      <c r="F215" s="63" t="s">
        <v>18</v>
      </c>
      <c r="G215" s="64" t="s">
        <v>120</v>
      </c>
      <c r="H215" s="65" t="s">
        <v>20</v>
      </c>
      <c r="I215" s="66"/>
      <c r="J215" s="66"/>
      <c r="K215" s="68"/>
      <c r="L215" s="73"/>
      <c r="M215" s="74"/>
      <c r="N215" s="75"/>
      <c r="O215" s="31"/>
    </row>
    <row r="216" spans="1:15" ht="30.75" hidden="1" customHeight="1" x14ac:dyDescent="0.25">
      <c r="A216" s="4"/>
      <c r="B216" s="56"/>
      <c r="C216" s="76"/>
      <c r="D216" s="57"/>
      <c r="E216" s="57"/>
      <c r="F216" s="63" t="s">
        <v>24</v>
      </c>
      <c r="G216" s="77" t="s">
        <v>25</v>
      </c>
      <c r="H216" s="65" t="s">
        <v>26</v>
      </c>
      <c r="I216" s="81"/>
      <c r="J216" s="78"/>
      <c r="K216" s="68"/>
      <c r="L216" s="79"/>
      <c r="M216" s="74"/>
      <c r="N216" s="75"/>
      <c r="O216" s="31"/>
    </row>
    <row r="217" spans="1:15" ht="42" hidden="1" customHeight="1" x14ac:dyDescent="0.25">
      <c r="A217" s="4"/>
      <c r="B217" s="56"/>
      <c r="C217" s="60" t="s">
        <v>136</v>
      </c>
      <c r="D217" s="61" t="s">
        <v>137</v>
      </c>
      <c r="E217" s="80" t="s">
        <v>117</v>
      </c>
      <c r="F217" s="63" t="s">
        <v>18</v>
      </c>
      <c r="G217" s="64" t="s">
        <v>118</v>
      </c>
      <c r="H217" s="65" t="s">
        <v>20</v>
      </c>
      <c r="I217" s="66"/>
      <c r="J217" s="67"/>
      <c r="K217" s="68"/>
      <c r="L217" s="69"/>
      <c r="M217" s="70"/>
      <c r="N217" s="75"/>
      <c r="O217" s="31"/>
    </row>
    <row r="218" spans="1:15" ht="42" hidden="1" customHeight="1" x14ac:dyDescent="0.25">
      <c r="A218" s="4"/>
      <c r="B218" s="56"/>
      <c r="C218" s="72"/>
      <c r="D218" s="56"/>
      <c r="E218" s="56"/>
      <c r="F218" s="63" t="s">
        <v>18</v>
      </c>
      <c r="G218" s="64" t="s">
        <v>119</v>
      </c>
      <c r="H218" s="65" t="s">
        <v>20</v>
      </c>
      <c r="I218" s="66"/>
      <c r="J218" s="67"/>
      <c r="K218" s="68"/>
      <c r="L218" s="73"/>
      <c r="M218" s="74"/>
      <c r="N218" s="75"/>
      <c r="O218" s="31"/>
    </row>
    <row r="219" spans="1:15" ht="36" hidden="1" customHeight="1" x14ac:dyDescent="0.25">
      <c r="A219" s="4"/>
      <c r="B219" s="56"/>
      <c r="C219" s="72"/>
      <c r="D219" s="56"/>
      <c r="E219" s="56"/>
      <c r="F219" s="63" t="s">
        <v>18</v>
      </c>
      <c r="G219" s="64" t="s">
        <v>120</v>
      </c>
      <c r="H219" s="65" t="s">
        <v>20</v>
      </c>
      <c r="I219" s="66"/>
      <c r="J219" s="66"/>
      <c r="K219" s="68"/>
      <c r="L219" s="73"/>
      <c r="M219" s="74"/>
      <c r="N219" s="75"/>
      <c r="O219" s="31"/>
    </row>
    <row r="220" spans="1:15" ht="30.75" hidden="1" customHeight="1" x14ac:dyDescent="0.25">
      <c r="A220" s="4"/>
      <c r="B220" s="56"/>
      <c r="C220" s="76"/>
      <c r="D220" s="57"/>
      <c r="E220" s="57"/>
      <c r="F220" s="63" t="s">
        <v>24</v>
      </c>
      <c r="G220" s="77" t="s">
        <v>25</v>
      </c>
      <c r="H220" s="65" t="s">
        <v>26</v>
      </c>
      <c r="I220" s="81"/>
      <c r="J220" s="78"/>
      <c r="K220" s="68"/>
      <c r="L220" s="79"/>
      <c r="M220" s="74"/>
      <c r="N220" s="75"/>
      <c r="O220" s="31"/>
    </row>
    <row r="221" spans="1:15" ht="42" hidden="1" customHeight="1" x14ac:dyDescent="0.25">
      <c r="A221" s="4"/>
      <c r="B221" s="56"/>
      <c r="C221" s="84" t="s">
        <v>138</v>
      </c>
      <c r="D221" s="61" t="s">
        <v>139</v>
      </c>
      <c r="E221" s="80" t="s">
        <v>117</v>
      </c>
      <c r="F221" s="63" t="s">
        <v>18</v>
      </c>
      <c r="G221" s="64" t="s">
        <v>118</v>
      </c>
      <c r="H221" s="65" t="s">
        <v>20</v>
      </c>
      <c r="I221" s="66"/>
      <c r="J221" s="67"/>
      <c r="K221" s="68"/>
      <c r="L221" s="69"/>
      <c r="M221" s="70"/>
      <c r="N221" s="75"/>
      <c r="O221" s="31"/>
    </row>
    <row r="222" spans="1:15" ht="42" hidden="1" customHeight="1" x14ac:dyDescent="0.25">
      <c r="A222" s="4"/>
      <c r="B222" s="56"/>
      <c r="C222" s="85"/>
      <c r="D222" s="56"/>
      <c r="E222" s="56"/>
      <c r="F222" s="63" t="s">
        <v>18</v>
      </c>
      <c r="G222" s="64" t="s">
        <v>119</v>
      </c>
      <c r="H222" s="65" t="s">
        <v>20</v>
      </c>
      <c r="I222" s="66"/>
      <c r="J222" s="67"/>
      <c r="K222" s="68"/>
      <c r="L222" s="73"/>
      <c r="M222" s="74"/>
      <c r="N222" s="75"/>
      <c r="O222" s="31"/>
    </row>
    <row r="223" spans="1:15" ht="36" hidden="1" customHeight="1" x14ac:dyDescent="0.25">
      <c r="A223" s="4"/>
      <c r="B223" s="56"/>
      <c r="C223" s="85"/>
      <c r="D223" s="56"/>
      <c r="E223" s="56"/>
      <c r="F223" s="63" t="s">
        <v>18</v>
      </c>
      <c r="G223" s="64" t="s">
        <v>120</v>
      </c>
      <c r="H223" s="65" t="s">
        <v>20</v>
      </c>
      <c r="I223" s="66"/>
      <c r="J223" s="66"/>
      <c r="K223" s="68"/>
      <c r="L223" s="73"/>
      <c r="M223" s="74"/>
      <c r="N223" s="75"/>
      <c r="O223" s="31"/>
    </row>
    <row r="224" spans="1:15" ht="30.75" hidden="1" customHeight="1" x14ac:dyDescent="0.25">
      <c r="A224" s="4"/>
      <c r="B224" s="56"/>
      <c r="C224" s="86"/>
      <c r="D224" s="57"/>
      <c r="E224" s="57"/>
      <c r="F224" s="63" t="s">
        <v>24</v>
      </c>
      <c r="G224" s="77" t="s">
        <v>25</v>
      </c>
      <c r="H224" s="65" t="s">
        <v>26</v>
      </c>
      <c r="I224" s="81"/>
      <c r="J224" s="78"/>
      <c r="K224" s="68"/>
      <c r="L224" s="79"/>
      <c r="M224" s="74"/>
      <c r="N224" s="75"/>
      <c r="O224" s="31"/>
    </row>
    <row r="225" spans="1:15" ht="42" hidden="1" customHeight="1" x14ac:dyDescent="0.25">
      <c r="A225" s="4"/>
      <c r="B225" s="56"/>
      <c r="C225" s="84" t="s">
        <v>140</v>
      </c>
      <c r="D225" s="61" t="s">
        <v>141</v>
      </c>
      <c r="E225" s="80" t="s">
        <v>117</v>
      </c>
      <c r="F225" s="63" t="s">
        <v>18</v>
      </c>
      <c r="G225" s="64" t="s">
        <v>118</v>
      </c>
      <c r="H225" s="65" t="s">
        <v>20</v>
      </c>
      <c r="I225" s="66"/>
      <c r="J225" s="67"/>
      <c r="K225" s="68"/>
      <c r="L225" s="69"/>
      <c r="M225" s="70"/>
      <c r="N225" s="75"/>
      <c r="O225" s="31"/>
    </row>
    <row r="226" spans="1:15" ht="42" hidden="1" customHeight="1" x14ac:dyDescent="0.25">
      <c r="A226" s="4"/>
      <c r="B226" s="56"/>
      <c r="C226" s="85"/>
      <c r="D226" s="56"/>
      <c r="E226" s="56"/>
      <c r="F226" s="63" t="s">
        <v>18</v>
      </c>
      <c r="G226" s="64" t="s">
        <v>142</v>
      </c>
      <c r="H226" s="65" t="s">
        <v>20</v>
      </c>
      <c r="I226" s="66"/>
      <c r="J226" s="67"/>
      <c r="K226" s="68"/>
      <c r="L226" s="73"/>
      <c r="M226" s="74"/>
      <c r="N226" s="75"/>
      <c r="O226" s="31"/>
    </row>
    <row r="227" spans="1:15" ht="36" hidden="1" customHeight="1" x14ac:dyDescent="0.25">
      <c r="A227" s="4"/>
      <c r="B227" s="56"/>
      <c r="C227" s="85"/>
      <c r="D227" s="56"/>
      <c r="E227" s="56"/>
      <c r="F227" s="63" t="s">
        <v>18</v>
      </c>
      <c r="G227" s="64" t="s">
        <v>120</v>
      </c>
      <c r="H227" s="65" t="s">
        <v>20</v>
      </c>
      <c r="I227" s="66"/>
      <c r="J227" s="66"/>
      <c r="K227" s="68"/>
      <c r="L227" s="73"/>
      <c r="M227" s="74"/>
      <c r="N227" s="75"/>
      <c r="O227" s="31"/>
    </row>
    <row r="228" spans="1:15" ht="30.75" hidden="1" customHeight="1" x14ac:dyDescent="0.25">
      <c r="A228" s="4"/>
      <c r="B228" s="56"/>
      <c r="C228" s="86"/>
      <c r="D228" s="57"/>
      <c r="E228" s="57"/>
      <c r="F228" s="63" t="s">
        <v>24</v>
      </c>
      <c r="G228" s="77" t="s">
        <v>25</v>
      </c>
      <c r="H228" s="65" t="s">
        <v>26</v>
      </c>
      <c r="I228" s="78"/>
      <c r="J228" s="78"/>
      <c r="K228" s="68"/>
      <c r="L228" s="79"/>
      <c r="M228" s="74"/>
      <c r="N228" s="75"/>
      <c r="O228" s="31"/>
    </row>
    <row r="229" spans="1:15" ht="42" hidden="1" customHeight="1" x14ac:dyDescent="0.25">
      <c r="A229" s="4"/>
      <c r="B229" s="56"/>
      <c r="C229" s="60" t="s">
        <v>143</v>
      </c>
      <c r="D229" s="61" t="s">
        <v>144</v>
      </c>
      <c r="E229" s="87" t="s">
        <v>117</v>
      </c>
      <c r="F229" s="65" t="s">
        <v>18</v>
      </c>
      <c r="G229" s="88" t="s">
        <v>145</v>
      </c>
      <c r="H229" s="65" t="s">
        <v>20</v>
      </c>
      <c r="I229" s="66"/>
      <c r="J229" s="67"/>
      <c r="K229" s="68"/>
      <c r="L229" s="69"/>
      <c r="M229" s="70"/>
      <c r="N229" s="75"/>
      <c r="O229" s="31"/>
    </row>
    <row r="230" spans="1:15" ht="42" hidden="1" customHeight="1" x14ac:dyDescent="0.25">
      <c r="A230" s="4"/>
      <c r="B230" s="56"/>
      <c r="C230" s="72"/>
      <c r="D230" s="56"/>
      <c r="E230" s="89"/>
      <c r="F230" s="65" t="s">
        <v>18</v>
      </c>
      <c r="G230" s="88" t="s">
        <v>146</v>
      </c>
      <c r="H230" s="65" t="s">
        <v>20</v>
      </c>
      <c r="I230" s="66"/>
      <c r="J230" s="67"/>
      <c r="K230" s="68"/>
      <c r="L230" s="73"/>
      <c r="M230" s="74"/>
      <c r="N230" s="75"/>
      <c r="O230" s="31"/>
    </row>
    <row r="231" spans="1:15" ht="36" hidden="1" customHeight="1" x14ac:dyDescent="0.25">
      <c r="A231" s="4"/>
      <c r="B231" s="56"/>
      <c r="C231" s="72"/>
      <c r="D231" s="56"/>
      <c r="E231" s="89"/>
      <c r="F231" s="65" t="s">
        <v>18</v>
      </c>
      <c r="G231" s="88" t="s">
        <v>147</v>
      </c>
      <c r="H231" s="65" t="s">
        <v>20</v>
      </c>
      <c r="I231" s="66"/>
      <c r="J231" s="66"/>
      <c r="K231" s="68"/>
      <c r="L231" s="73"/>
      <c r="M231" s="74"/>
      <c r="N231" s="75"/>
      <c r="O231" s="31"/>
    </row>
    <row r="232" spans="1:15" ht="30.75" hidden="1" customHeight="1" x14ac:dyDescent="0.25">
      <c r="A232" s="4"/>
      <c r="B232" s="56"/>
      <c r="C232" s="76"/>
      <c r="D232" s="57"/>
      <c r="E232" s="90"/>
      <c r="F232" s="65" t="s">
        <v>24</v>
      </c>
      <c r="G232" s="91" t="s">
        <v>25</v>
      </c>
      <c r="H232" s="65" t="s">
        <v>26</v>
      </c>
      <c r="I232" s="82"/>
      <c r="J232" s="78"/>
      <c r="K232" s="68"/>
      <c r="L232" s="79"/>
      <c r="M232" s="74"/>
      <c r="N232" s="75"/>
      <c r="O232" s="31"/>
    </row>
    <row r="233" spans="1:15" ht="42" hidden="1" customHeight="1" x14ac:dyDescent="0.25">
      <c r="A233" s="4"/>
      <c r="B233" s="56"/>
      <c r="C233" s="60" t="s">
        <v>148</v>
      </c>
      <c r="D233" s="61" t="s">
        <v>149</v>
      </c>
      <c r="E233" s="87" t="s">
        <v>117</v>
      </c>
      <c r="F233" s="65" t="s">
        <v>18</v>
      </c>
      <c r="G233" s="88" t="s">
        <v>145</v>
      </c>
      <c r="H233" s="65" t="s">
        <v>20</v>
      </c>
      <c r="I233" s="66"/>
      <c r="J233" s="67"/>
      <c r="K233" s="68"/>
      <c r="L233" s="69"/>
      <c r="M233" s="70"/>
      <c r="N233" s="75"/>
      <c r="O233" s="31"/>
    </row>
    <row r="234" spans="1:15" ht="42" hidden="1" customHeight="1" x14ac:dyDescent="0.25">
      <c r="A234" s="4"/>
      <c r="B234" s="56"/>
      <c r="C234" s="72"/>
      <c r="D234" s="56"/>
      <c r="E234" s="89"/>
      <c r="F234" s="65" t="s">
        <v>18</v>
      </c>
      <c r="G234" s="88" t="s">
        <v>146</v>
      </c>
      <c r="H234" s="65" t="s">
        <v>20</v>
      </c>
      <c r="I234" s="66"/>
      <c r="J234" s="67"/>
      <c r="K234" s="68"/>
      <c r="L234" s="73"/>
      <c r="M234" s="74"/>
      <c r="N234" s="75"/>
      <c r="O234" s="31"/>
    </row>
    <row r="235" spans="1:15" ht="36" hidden="1" customHeight="1" x14ac:dyDescent="0.25">
      <c r="A235" s="4"/>
      <c r="B235" s="56"/>
      <c r="C235" s="72"/>
      <c r="D235" s="56"/>
      <c r="E235" s="89"/>
      <c r="F235" s="65" t="s">
        <v>18</v>
      </c>
      <c r="G235" s="88" t="s">
        <v>147</v>
      </c>
      <c r="H235" s="65" t="s">
        <v>20</v>
      </c>
      <c r="I235" s="66"/>
      <c r="J235" s="66"/>
      <c r="K235" s="68"/>
      <c r="L235" s="73"/>
      <c r="M235" s="74"/>
      <c r="N235" s="75"/>
      <c r="O235" s="31"/>
    </row>
    <row r="236" spans="1:15" ht="30.75" hidden="1" customHeight="1" x14ac:dyDescent="0.25">
      <c r="A236" s="4"/>
      <c r="B236" s="56"/>
      <c r="C236" s="76"/>
      <c r="D236" s="57"/>
      <c r="E236" s="90"/>
      <c r="F236" s="65" t="s">
        <v>24</v>
      </c>
      <c r="G236" s="91" t="s">
        <v>25</v>
      </c>
      <c r="H236" s="65" t="s">
        <v>26</v>
      </c>
      <c r="I236" s="78"/>
      <c r="J236" s="78"/>
      <c r="K236" s="68"/>
      <c r="L236" s="79"/>
      <c r="M236" s="74"/>
      <c r="N236" s="75"/>
      <c r="O236" s="31"/>
    </row>
    <row r="237" spans="1:15" ht="42" hidden="1" customHeight="1" x14ac:dyDescent="0.25">
      <c r="A237" s="4"/>
      <c r="B237" s="56"/>
      <c r="C237" s="60" t="s">
        <v>150</v>
      </c>
      <c r="D237" s="61" t="s">
        <v>151</v>
      </c>
      <c r="E237" s="87" t="s">
        <v>117</v>
      </c>
      <c r="F237" s="65" t="s">
        <v>18</v>
      </c>
      <c r="G237" s="88" t="s">
        <v>145</v>
      </c>
      <c r="H237" s="65" t="s">
        <v>20</v>
      </c>
      <c r="I237" s="66"/>
      <c r="J237" s="67"/>
      <c r="K237" s="68"/>
      <c r="L237" s="69"/>
      <c r="M237" s="70"/>
      <c r="N237" s="4"/>
      <c r="O237" s="31"/>
    </row>
    <row r="238" spans="1:15" ht="42" hidden="1" customHeight="1" x14ac:dyDescent="0.25">
      <c r="A238" s="4"/>
      <c r="B238" s="56"/>
      <c r="C238" s="72"/>
      <c r="D238" s="56"/>
      <c r="E238" s="89"/>
      <c r="F238" s="65" t="s">
        <v>18</v>
      </c>
      <c r="G238" s="88" t="s">
        <v>146</v>
      </c>
      <c r="H238" s="65" t="s">
        <v>20</v>
      </c>
      <c r="I238" s="66"/>
      <c r="J238" s="67"/>
      <c r="K238" s="68"/>
      <c r="L238" s="73"/>
      <c r="M238" s="74"/>
      <c r="N238" s="4"/>
      <c r="O238" s="31"/>
    </row>
    <row r="239" spans="1:15" ht="36" hidden="1" customHeight="1" x14ac:dyDescent="0.25">
      <c r="A239" s="4"/>
      <c r="B239" s="56"/>
      <c r="C239" s="72"/>
      <c r="D239" s="56"/>
      <c r="E239" s="89"/>
      <c r="F239" s="65" t="s">
        <v>18</v>
      </c>
      <c r="G239" s="88" t="s">
        <v>147</v>
      </c>
      <c r="H239" s="65" t="s">
        <v>20</v>
      </c>
      <c r="I239" s="66"/>
      <c r="J239" s="66"/>
      <c r="K239" s="68"/>
      <c r="L239" s="73"/>
      <c r="M239" s="74"/>
      <c r="N239" s="4"/>
      <c r="O239" s="31"/>
    </row>
    <row r="240" spans="1:15" ht="30.75" hidden="1" customHeight="1" x14ac:dyDescent="0.25">
      <c r="A240" s="4"/>
      <c r="B240" s="56"/>
      <c r="C240" s="76"/>
      <c r="D240" s="57"/>
      <c r="E240" s="90"/>
      <c r="F240" s="65" t="s">
        <v>24</v>
      </c>
      <c r="G240" s="91" t="s">
        <v>25</v>
      </c>
      <c r="H240" s="65" t="s">
        <v>26</v>
      </c>
      <c r="I240" s="78"/>
      <c r="J240" s="78"/>
      <c r="K240" s="68"/>
      <c r="L240" s="79"/>
      <c r="M240" s="74"/>
      <c r="N240" s="4"/>
      <c r="O240" s="31"/>
    </row>
    <row r="241" spans="1:15" ht="42" hidden="1" customHeight="1" x14ac:dyDescent="0.25">
      <c r="A241" s="4"/>
      <c r="B241" s="56"/>
      <c r="C241" s="60" t="s">
        <v>152</v>
      </c>
      <c r="D241" s="61" t="s">
        <v>153</v>
      </c>
      <c r="E241" s="87" t="s">
        <v>117</v>
      </c>
      <c r="F241" s="65" t="s">
        <v>18</v>
      </c>
      <c r="G241" s="88" t="s">
        <v>145</v>
      </c>
      <c r="H241" s="65" t="s">
        <v>20</v>
      </c>
      <c r="I241" s="66"/>
      <c r="J241" s="67"/>
      <c r="K241" s="68"/>
      <c r="L241" s="69"/>
      <c r="M241" s="70"/>
      <c r="N241" s="92"/>
      <c r="O241" s="31"/>
    </row>
    <row r="242" spans="1:15" ht="42" hidden="1" customHeight="1" x14ac:dyDescent="0.25">
      <c r="A242" s="4"/>
      <c r="B242" s="56"/>
      <c r="C242" s="72"/>
      <c r="D242" s="56"/>
      <c r="E242" s="89"/>
      <c r="F242" s="65" t="s">
        <v>18</v>
      </c>
      <c r="G242" s="88" t="s">
        <v>146</v>
      </c>
      <c r="H242" s="65" t="s">
        <v>20</v>
      </c>
      <c r="I242" s="66"/>
      <c r="J242" s="67"/>
      <c r="K242" s="68"/>
      <c r="L242" s="73"/>
      <c r="M242" s="74"/>
      <c r="N242" s="92"/>
      <c r="O242" s="31"/>
    </row>
    <row r="243" spans="1:15" ht="36" hidden="1" customHeight="1" x14ac:dyDescent="0.25">
      <c r="A243" s="4"/>
      <c r="B243" s="56"/>
      <c r="C243" s="72"/>
      <c r="D243" s="56"/>
      <c r="E243" s="89"/>
      <c r="F243" s="65" t="s">
        <v>18</v>
      </c>
      <c r="G243" s="88" t="s">
        <v>147</v>
      </c>
      <c r="H243" s="65" t="s">
        <v>20</v>
      </c>
      <c r="I243" s="66"/>
      <c r="J243" s="66"/>
      <c r="K243" s="68"/>
      <c r="L243" s="73"/>
      <c r="M243" s="74"/>
      <c r="N243" s="92"/>
      <c r="O243" s="31"/>
    </row>
    <row r="244" spans="1:15" ht="30.75" hidden="1" customHeight="1" x14ac:dyDescent="0.25">
      <c r="A244" s="4"/>
      <c r="B244" s="56"/>
      <c r="C244" s="76"/>
      <c r="D244" s="57"/>
      <c r="E244" s="90"/>
      <c r="F244" s="65" t="s">
        <v>24</v>
      </c>
      <c r="G244" s="91" t="s">
        <v>25</v>
      </c>
      <c r="H244" s="65" t="s">
        <v>26</v>
      </c>
      <c r="I244" s="83"/>
      <c r="J244" s="78"/>
      <c r="K244" s="68"/>
      <c r="L244" s="79"/>
      <c r="M244" s="74"/>
      <c r="N244" s="92"/>
      <c r="O244" s="31"/>
    </row>
    <row r="245" spans="1:15" ht="42" hidden="1" customHeight="1" x14ac:dyDescent="0.25">
      <c r="A245" s="4"/>
      <c r="B245" s="56"/>
      <c r="C245" s="60"/>
      <c r="D245" s="61" t="s">
        <v>154</v>
      </c>
      <c r="E245" s="87" t="s">
        <v>117</v>
      </c>
      <c r="F245" s="65" t="s">
        <v>18</v>
      </c>
      <c r="G245" s="88" t="s">
        <v>145</v>
      </c>
      <c r="H245" s="65" t="s">
        <v>20</v>
      </c>
      <c r="I245" s="66"/>
      <c r="J245" s="67"/>
      <c r="K245" s="68"/>
      <c r="L245" s="69"/>
      <c r="M245" s="70"/>
      <c r="N245" s="4"/>
      <c r="O245" s="31"/>
    </row>
    <row r="246" spans="1:15" ht="42" hidden="1" customHeight="1" x14ac:dyDescent="0.25">
      <c r="A246" s="4"/>
      <c r="B246" s="56"/>
      <c r="C246" s="72"/>
      <c r="D246" s="56"/>
      <c r="E246" s="89"/>
      <c r="F246" s="65" t="s">
        <v>18</v>
      </c>
      <c r="G246" s="88" t="s">
        <v>146</v>
      </c>
      <c r="H246" s="65" t="s">
        <v>20</v>
      </c>
      <c r="I246" s="66"/>
      <c r="J246" s="67"/>
      <c r="K246" s="68"/>
      <c r="L246" s="73"/>
      <c r="M246" s="74"/>
      <c r="N246" s="4"/>
      <c r="O246" s="31"/>
    </row>
    <row r="247" spans="1:15" ht="36" hidden="1" customHeight="1" x14ac:dyDescent="0.25">
      <c r="A247" s="4"/>
      <c r="B247" s="56"/>
      <c r="C247" s="72"/>
      <c r="D247" s="56"/>
      <c r="E247" s="89"/>
      <c r="F247" s="65" t="s">
        <v>18</v>
      </c>
      <c r="G247" s="88" t="s">
        <v>147</v>
      </c>
      <c r="H247" s="65" t="s">
        <v>20</v>
      </c>
      <c r="I247" s="66"/>
      <c r="J247" s="66"/>
      <c r="K247" s="68"/>
      <c r="L247" s="73"/>
      <c r="M247" s="74"/>
      <c r="N247" s="4"/>
      <c r="O247" s="31"/>
    </row>
    <row r="248" spans="1:15" ht="30.75" hidden="1" customHeight="1" x14ac:dyDescent="0.25">
      <c r="A248" s="4"/>
      <c r="B248" s="56"/>
      <c r="C248" s="76"/>
      <c r="D248" s="57"/>
      <c r="E248" s="90"/>
      <c r="F248" s="65" t="s">
        <v>24</v>
      </c>
      <c r="G248" s="91" t="s">
        <v>25</v>
      </c>
      <c r="H248" s="65" t="s">
        <v>26</v>
      </c>
      <c r="I248" s="81"/>
      <c r="J248" s="78"/>
      <c r="K248" s="68"/>
      <c r="L248" s="79"/>
      <c r="M248" s="74"/>
      <c r="N248" s="4"/>
      <c r="O248" s="31"/>
    </row>
    <row r="249" spans="1:15" ht="42" hidden="1" customHeight="1" x14ac:dyDescent="0.25">
      <c r="A249" s="4"/>
      <c r="B249" s="56"/>
      <c r="C249" s="60" t="s">
        <v>155</v>
      </c>
      <c r="D249" s="61" t="s">
        <v>156</v>
      </c>
      <c r="E249" s="87" t="s">
        <v>117</v>
      </c>
      <c r="F249" s="65" t="s">
        <v>18</v>
      </c>
      <c r="G249" s="88" t="s">
        <v>145</v>
      </c>
      <c r="H249" s="65" t="s">
        <v>20</v>
      </c>
      <c r="I249" s="66"/>
      <c r="J249" s="67"/>
      <c r="K249" s="68"/>
      <c r="L249" s="69"/>
      <c r="M249" s="70"/>
      <c r="N249" s="4"/>
      <c r="O249" s="31"/>
    </row>
    <row r="250" spans="1:15" ht="42" hidden="1" customHeight="1" x14ac:dyDescent="0.25">
      <c r="A250" s="4"/>
      <c r="B250" s="56"/>
      <c r="C250" s="72"/>
      <c r="D250" s="56"/>
      <c r="E250" s="89"/>
      <c r="F250" s="65" t="s">
        <v>18</v>
      </c>
      <c r="G250" s="88" t="s">
        <v>146</v>
      </c>
      <c r="H250" s="65" t="s">
        <v>20</v>
      </c>
      <c r="I250" s="66"/>
      <c r="J250" s="67"/>
      <c r="K250" s="68"/>
      <c r="L250" s="73"/>
      <c r="M250" s="74"/>
      <c r="N250" s="4"/>
      <c r="O250" s="31"/>
    </row>
    <row r="251" spans="1:15" ht="36" hidden="1" customHeight="1" x14ac:dyDescent="0.25">
      <c r="A251" s="4"/>
      <c r="B251" s="56"/>
      <c r="C251" s="72"/>
      <c r="D251" s="56"/>
      <c r="E251" s="89"/>
      <c r="F251" s="65" t="s">
        <v>18</v>
      </c>
      <c r="G251" s="88" t="s">
        <v>147</v>
      </c>
      <c r="H251" s="65" t="s">
        <v>20</v>
      </c>
      <c r="I251" s="66"/>
      <c r="J251" s="66"/>
      <c r="K251" s="68"/>
      <c r="L251" s="73"/>
      <c r="M251" s="74"/>
      <c r="N251" s="4"/>
      <c r="O251" s="31"/>
    </row>
    <row r="252" spans="1:15" ht="30.75" hidden="1" customHeight="1" x14ac:dyDescent="0.25">
      <c r="A252" s="4"/>
      <c r="B252" s="56"/>
      <c r="C252" s="76"/>
      <c r="D252" s="57"/>
      <c r="E252" s="90"/>
      <c r="F252" s="65" t="s">
        <v>24</v>
      </c>
      <c r="G252" s="91" t="s">
        <v>25</v>
      </c>
      <c r="H252" s="65" t="s">
        <v>26</v>
      </c>
      <c r="I252" s="81"/>
      <c r="J252" s="78"/>
      <c r="K252" s="68"/>
      <c r="L252" s="79"/>
      <c r="M252" s="74"/>
      <c r="N252" s="4"/>
      <c r="O252" s="31"/>
    </row>
    <row r="253" spans="1:15" ht="42" hidden="1" customHeight="1" x14ac:dyDescent="0.25">
      <c r="A253" s="4"/>
      <c r="B253" s="56"/>
      <c r="C253" s="60" t="s">
        <v>157</v>
      </c>
      <c r="D253" s="61" t="s">
        <v>158</v>
      </c>
      <c r="E253" s="87" t="s">
        <v>117</v>
      </c>
      <c r="F253" s="65" t="s">
        <v>18</v>
      </c>
      <c r="G253" s="88" t="s">
        <v>145</v>
      </c>
      <c r="H253" s="65" t="s">
        <v>20</v>
      </c>
      <c r="I253" s="66"/>
      <c r="J253" s="67"/>
      <c r="K253" s="68"/>
      <c r="L253" s="69"/>
      <c r="M253" s="70"/>
      <c r="N253" s="4"/>
      <c r="O253" s="31"/>
    </row>
    <row r="254" spans="1:15" ht="42" hidden="1" customHeight="1" x14ac:dyDescent="0.25">
      <c r="A254" s="4"/>
      <c r="B254" s="56"/>
      <c r="C254" s="72"/>
      <c r="D254" s="56"/>
      <c r="E254" s="89"/>
      <c r="F254" s="65" t="s">
        <v>18</v>
      </c>
      <c r="G254" s="88" t="s">
        <v>146</v>
      </c>
      <c r="H254" s="65" t="s">
        <v>20</v>
      </c>
      <c r="I254" s="66"/>
      <c r="J254" s="67"/>
      <c r="K254" s="68"/>
      <c r="L254" s="73"/>
      <c r="M254" s="74"/>
      <c r="N254" s="4"/>
      <c r="O254" s="31"/>
    </row>
    <row r="255" spans="1:15" ht="36" hidden="1" customHeight="1" x14ac:dyDescent="0.25">
      <c r="A255" s="4"/>
      <c r="B255" s="56"/>
      <c r="C255" s="72"/>
      <c r="D255" s="56"/>
      <c r="E255" s="89"/>
      <c r="F255" s="65" t="s">
        <v>18</v>
      </c>
      <c r="G255" s="88" t="s">
        <v>147</v>
      </c>
      <c r="H255" s="65" t="s">
        <v>20</v>
      </c>
      <c r="I255" s="66"/>
      <c r="J255" s="66"/>
      <c r="K255" s="68"/>
      <c r="L255" s="73"/>
      <c r="M255" s="74"/>
      <c r="N255" s="4"/>
      <c r="O255" s="31"/>
    </row>
    <row r="256" spans="1:15" ht="30.75" hidden="1" customHeight="1" x14ac:dyDescent="0.25">
      <c r="A256" s="4"/>
      <c r="B256" s="56"/>
      <c r="C256" s="76"/>
      <c r="D256" s="57"/>
      <c r="E256" s="90"/>
      <c r="F256" s="65" t="s">
        <v>24</v>
      </c>
      <c r="G256" s="91" t="s">
        <v>25</v>
      </c>
      <c r="H256" s="65" t="s">
        <v>26</v>
      </c>
      <c r="I256" s="81"/>
      <c r="J256" s="78"/>
      <c r="K256" s="68"/>
      <c r="L256" s="79"/>
      <c r="M256" s="74"/>
      <c r="N256" s="4"/>
      <c r="O256" s="31"/>
    </row>
    <row r="257" spans="1:15" ht="42" hidden="1" customHeight="1" x14ac:dyDescent="0.25">
      <c r="A257" s="4"/>
      <c r="B257" s="56"/>
      <c r="C257" s="60" t="s">
        <v>159</v>
      </c>
      <c r="D257" s="61" t="s">
        <v>160</v>
      </c>
      <c r="E257" s="87" t="s">
        <v>117</v>
      </c>
      <c r="F257" s="65" t="s">
        <v>18</v>
      </c>
      <c r="G257" s="88" t="s">
        <v>145</v>
      </c>
      <c r="H257" s="65" t="s">
        <v>20</v>
      </c>
      <c r="I257" s="66"/>
      <c r="J257" s="67"/>
      <c r="K257" s="68"/>
      <c r="L257" s="69"/>
      <c r="M257" s="70"/>
      <c r="N257" s="4"/>
      <c r="O257" s="31"/>
    </row>
    <row r="258" spans="1:15" ht="42" hidden="1" customHeight="1" x14ac:dyDescent="0.25">
      <c r="A258" s="4"/>
      <c r="B258" s="56"/>
      <c r="C258" s="72"/>
      <c r="D258" s="56"/>
      <c r="E258" s="89"/>
      <c r="F258" s="65" t="s">
        <v>18</v>
      </c>
      <c r="G258" s="88" t="s">
        <v>146</v>
      </c>
      <c r="H258" s="65" t="s">
        <v>20</v>
      </c>
      <c r="I258" s="66"/>
      <c r="J258" s="67"/>
      <c r="K258" s="68"/>
      <c r="L258" s="73"/>
      <c r="M258" s="74"/>
      <c r="N258" s="4"/>
      <c r="O258" s="31"/>
    </row>
    <row r="259" spans="1:15" ht="36" hidden="1" customHeight="1" x14ac:dyDescent="0.25">
      <c r="A259" s="4"/>
      <c r="B259" s="56"/>
      <c r="C259" s="72"/>
      <c r="D259" s="56"/>
      <c r="E259" s="89"/>
      <c r="F259" s="65" t="s">
        <v>18</v>
      </c>
      <c r="G259" s="88" t="s">
        <v>147</v>
      </c>
      <c r="H259" s="65" t="s">
        <v>20</v>
      </c>
      <c r="I259" s="66"/>
      <c r="J259" s="66"/>
      <c r="K259" s="68"/>
      <c r="L259" s="73"/>
      <c r="M259" s="74"/>
      <c r="N259" s="4"/>
      <c r="O259" s="31"/>
    </row>
    <row r="260" spans="1:15" ht="30.75" hidden="1" customHeight="1" x14ac:dyDescent="0.25">
      <c r="A260" s="4"/>
      <c r="B260" s="56"/>
      <c r="C260" s="76"/>
      <c r="D260" s="57"/>
      <c r="E260" s="90"/>
      <c r="F260" s="65" t="s">
        <v>24</v>
      </c>
      <c r="G260" s="91" t="s">
        <v>25</v>
      </c>
      <c r="H260" s="65" t="s">
        <v>26</v>
      </c>
      <c r="I260" s="81"/>
      <c r="J260" s="78"/>
      <c r="K260" s="68"/>
      <c r="L260" s="79"/>
      <c r="M260" s="74"/>
      <c r="N260" s="4"/>
      <c r="O260" s="31"/>
    </row>
    <row r="261" spans="1:15" ht="42" hidden="1" customHeight="1" x14ac:dyDescent="0.25">
      <c r="A261" s="4"/>
      <c r="B261" s="56"/>
      <c r="C261" s="60" t="s">
        <v>161</v>
      </c>
      <c r="D261" s="61" t="s">
        <v>162</v>
      </c>
      <c r="E261" s="87" t="s">
        <v>117</v>
      </c>
      <c r="F261" s="65" t="s">
        <v>18</v>
      </c>
      <c r="G261" s="88" t="s">
        <v>145</v>
      </c>
      <c r="H261" s="65" t="s">
        <v>20</v>
      </c>
      <c r="I261" s="66"/>
      <c r="J261" s="67"/>
      <c r="K261" s="68"/>
      <c r="L261" s="69"/>
      <c r="M261" s="70"/>
      <c r="N261" s="92"/>
      <c r="O261" s="31"/>
    </row>
    <row r="262" spans="1:15" ht="42" hidden="1" customHeight="1" x14ac:dyDescent="0.25">
      <c r="A262" s="4"/>
      <c r="B262" s="56"/>
      <c r="C262" s="72"/>
      <c r="D262" s="56"/>
      <c r="E262" s="89"/>
      <c r="F262" s="65" t="s">
        <v>18</v>
      </c>
      <c r="G262" s="88" t="s">
        <v>146</v>
      </c>
      <c r="H262" s="65" t="s">
        <v>20</v>
      </c>
      <c r="I262" s="66"/>
      <c r="J262" s="67"/>
      <c r="K262" s="68"/>
      <c r="L262" s="73"/>
      <c r="M262" s="74"/>
      <c r="N262" s="92"/>
      <c r="O262" s="31"/>
    </row>
    <row r="263" spans="1:15" ht="36" hidden="1" customHeight="1" x14ac:dyDescent="0.25">
      <c r="A263" s="4"/>
      <c r="B263" s="56"/>
      <c r="C263" s="72"/>
      <c r="D263" s="56"/>
      <c r="E263" s="89"/>
      <c r="F263" s="65" t="s">
        <v>18</v>
      </c>
      <c r="G263" s="88" t="s">
        <v>147</v>
      </c>
      <c r="H263" s="65" t="s">
        <v>20</v>
      </c>
      <c r="I263" s="66"/>
      <c r="J263" s="66"/>
      <c r="K263" s="68"/>
      <c r="L263" s="73"/>
      <c r="M263" s="74"/>
      <c r="N263" s="92"/>
      <c r="O263" s="31"/>
    </row>
    <row r="264" spans="1:15" ht="30.75" hidden="1" customHeight="1" x14ac:dyDescent="0.25">
      <c r="A264" s="4"/>
      <c r="B264" s="57"/>
      <c r="C264" s="76"/>
      <c r="D264" s="57"/>
      <c r="E264" s="90"/>
      <c r="F264" s="65" t="s">
        <v>24</v>
      </c>
      <c r="G264" s="91" t="s">
        <v>25</v>
      </c>
      <c r="H264" s="65" t="s">
        <v>26</v>
      </c>
      <c r="I264" s="78"/>
      <c r="J264" s="78"/>
      <c r="K264" s="68"/>
      <c r="L264" s="79"/>
      <c r="M264" s="74"/>
      <c r="N264" s="92"/>
      <c r="O264" s="31"/>
    </row>
    <row r="265" spans="1:15" ht="15" x14ac:dyDescent="0.25">
      <c r="A265" s="4"/>
      <c r="B265" s="4"/>
      <c r="C265" s="4"/>
      <c r="D265" s="4"/>
      <c r="E265" s="4"/>
      <c r="F265" s="93"/>
      <c r="G265" s="4"/>
      <c r="H265" s="4"/>
      <c r="I265" s="4"/>
      <c r="J265" s="4"/>
      <c r="K265" s="4"/>
      <c r="L265" s="4"/>
      <c r="M265" s="4"/>
      <c r="N265" s="4"/>
      <c r="O265" s="31"/>
    </row>
    <row r="266" spans="1:15" ht="15" x14ac:dyDescent="0.25">
      <c r="A266" s="4"/>
      <c r="B266" s="4"/>
      <c r="C266" s="4"/>
      <c r="D266" s="4"/>
      <c r="E266" s="4"/>
      <c r="F266" s="93"/>
      <c r="G266" s="4"/>
      <c r="H266" s="4"/>
      <c r="I266" s="94">
        <f>I184+I188+I192+I196+I200+I204+I208+I212+I216+I220+I224+I228</f>
        <v>0</v>
      </c>
      <c r="J266" s="94">
        <f>J184+J188+J192+J196+J200+J204+J208+J212+J216+J220+J224+J228</f>
        <v>0</v>
      </c>
      <c r="K266" s="94">
        <f>(I266*8+L266*4)/12</f>
        <v>91.666666666666671</v>
      </c>
      <c r="L266" s="4">
        <v>275</v>
      </c>
      <c r="M266" s="4"/>
      <c r="N266" s="4"/>
      <c r="O266" s="31"/>
    </row>
    <row r="267" spans="1:15" ht="15" x14ac:dyDescent="0.25">
      <c r="A267" s="4"/>
      <c r="B267" s="4"/>
      <c r="C267" s="4"/>
      <c r="D267" s="4"/>
      <c r="E267" s="4"/>
      <c r="F267" s="93"/>
      <c r="G267" s="4"/>
      <c r="H267" s="4"/>
      <c r="I267" s="95">
        <f>I232+I236+I240+I244+I248+I252+I256+I260+I264</f>
        <v>0</v>
      </c>
      <c r="J267" s="4">
        <f>J232+J236+J240+J244+J248+J252+J256+J260+J264</f>
        <v>0</v>
      </c>
      <c r="K267" s="94">
        <f>(I267*8+L267*4)/12</f>
        <v>100</v>
      </c>
      <c r="L267" s="4">
        <v>300</v>
      </c>
      <c r="M267" s="4"/>
      <c r="N267" s="4"/>
      <c r="O267" s="31"/>
    </row>
    <row r="268" spans="1:15" x14ac:dyDescent="0.25">
      <c r="O268" s="31"/>
    </row>
    <row r="270" spans="1:15" x14ac:dyDescent="0.25">
      <c r="H270" s="97" t="s">
        <v>163</v>
      </c>
      <c r="I270" s="98">
        <f>I8+I12+I16+I20+I24+I32+I36</f>
        <v>354.55555555555554</v>
      </c>
      <c r="J270" s="98">
        <f>J8+J12+J16+J20+J24+J32+J36</f>
        <v>353</v>
      </c>
      <c r="K270" s="99">
        <f>(343*5+367*4)/9</f>
        <v>353.66666666666669</v>
      </c>
      <c r="L270" s="1">
        <v>353</v>
      </c>
    </row>
    <row r="271" spans="1:15" x14ac:dyDescent="0.25">
      <c r="H271" s="97" t="s">
        <v>164</v>
      </c>
      <c r="I271" s="98">
        <f>I44+I48+I52+I56+I60+I64+I68+I72+I76</f>
        <v>521.22222222222217</v>
      </c>
      <c r="J271" s="98">
        <f>J44+J48+J52+J56+J60+J64+J68+J72+J76</f>
        <v>516</v>
      </c>
      <c r="K271" s="99">
        <f>(531*5+508*4)/9</f>
        <v>520.77777777777783</v>
      </c>
      <c r="L271" s="1">
        <v>516</v>
      </c>
    </row>
    <row r="272" spans="1:15" x14ac:dyDescent="0.25">
      <c r="H272" s="97" t="s">
        <v>165</v>
      </c>
      <c r="I272" s="98">
        <f>I80+I84+I88+I92+I96+I100+I104+I108+I112</f>
        <v>149.77777777777777</v>
      </c>
      <c r="J272" s="98">
        <f>J80+J84+J88+J92+J96+J100+J104+J108+J112</f>
        <v>152</v>
      </c>
      <c r="K272" s="99">
        <f>(136*5+167*4)/9</f>
        <v>149.77777777777777</v>
      </c>
      <c r="L272" s="1">
        <v>152</v>
      </c>
    </row>
    <row r="273" spans="8:12" x14ac:dyDescent="0.25">
      <c r="H273" s="97" t="s">
        <v>166</v>
      </c>
      <c r="I273" s="1">
        <f>I180+I176+I172+I168+I164+I160+I156+I152+I148+I144+I140+I136+I132+I128+I124+I120+I116</f>
        <v>53460</v>
      </c>
      <c r="J273" s="1">
        <f>J180+J176+J172+J168+J164+J160+J156+J152+J148+J144+J140+J136+J132+J128+J124+J120+J116</f>
        <v>53446</v>
      </c>
      <c r="K273" s="10" t="s">
        <v>167</v>
      </c>
      <c r="L273" s="10" t="s">
        <v>168</v>
      </c>
    </row>
  </sheetData>
  <autoFilter ref="B3:O180"/>
  <mergeCells count="325">
    <mergeCell ref="C261:C264"/>
    <mergeCell ref="D261:D264"/>
    <mergeCell ref="E261:E264"/>
    <mergeCell ref="L261:L263"/>
    <mergeCell ref="M261:M264"/>
    <mergeCell ref="N261:N264"/>
    <mergeCell ref="C253:C256"/>
    <mergeCell ref="D253:D256"/>
    <mergeCell ref="E253:E256"/>
    <mergeCell ref="L253:L255"/>
    <mergeCell ref="M253:M256"/>
    <mergeCell ref="C257:C260"/>
    <mergeCell ref="D257:D260"/>
    <mergeCell ref="E257:E260"/>
    <mergeCell ref="L257:L259"/>
    <mergeCell ref="M257:M260"/>
    <mergeCell ref="C245:C248"/>
    <mergeCell ref="D245:D248"/>
    <mergeCell ref="E245:E248"/>
    <mergeCell ref="L245:L247"/>
    <mergeCell ref="M245:M248"/>
    <mergeCell ref="C249:C252"/>
    <mergeCell ref="D249:D252"/>
    <mergeCell ref="E249:E252"/>
    <mergeCell ref="L249:L251"/>
    <mergeCell ref="M249:M252"/>
    <mergeCell ref="C241:C244"/>
    <mergeCell ref="D241:D244"/>
    <mergeCell ref="E241:E244"/>
    <mergeCell ref="L241:L243"/>
    <mergeCell ref="M241:M244"/>
    <mergeCell ref="N241:N244"/>
    <mergeCell ref="C233:C236"/>
    <mergeCell ref="D233:D236"/>
    <mergeCell ref="E233:E236"/>
    <mergeCell ref="L233:L235"/>
    <mergeCell ref="M233:M236"/>
    <mergeCell ref="C237:C240"/>
    <mergeCell ref="D237:D240"/>
    <mergeCell ref="E237:E240"/>
    <mergeCell ref="L237:L239"/>
    <mergeCell ref="M237:M240"/>
    <mergeCell ref="D225:D228"/>
    <mergeCell ref="E225:E228"/>
    <mergeCell ref="L225:L227"/>
    <mergeCell ref="M225:M228"/>
    <mergeCell ref="C229:C232"/>
    <mergeCell ref="D229:D232"/>
    <mergeCell ref="E229:E232"/>
    <mergeCell ref="L229:L231"/>
    <mergeCell ref="M229:M232"/>
    <mergeCell ref="C217:C220"/>
    <mergeCell ref="D217:D220"/>
    <mergeCell ref="E217:E220"/>
    <mergeCell ref="L217:L219"/>
    <mergeCell ref="M217:M220"/>
    <mergeCell ref="D221:D224"/>
    <mergeCell ref="E221:E224"/>
    <mergeCell ref="L221:L223"/>
    <mergeCell ref="M221:M224"/>
    <mergeCell ref="C209:C212"/>
    <mergeCell ref="D209:D212"/>
    <mergeCell ref="E209:E212"/>
    <mergeCell ref="L209:L211"/>
    <mergeCell ref="M209:M212"/>
    <mergeCell ref="C213:C216"/>
    <mergeCell ref="D213:D216"/>
    <mergeCell ref="E213:E216"/>
    <mergeCell ref="L213:L215"/>
    <mergeCell ref="M213:M216"/>
    <mergeCell ref="C201:C204"/>
    <mergeCell ref="D201:D204"/>
    <mergeCell ref="E201:E204"/>
    <mergeCell ref="L201:L203"/>
    <mergeCell ref="M201:M204"/>
    <mergeCell ref="C205:C208"/>
    <mergeCell ref="D205:D208"/>
    <mergeCell ref="E205:E208"/>
    <mergeCell ref="L205:L207"/>
    <mergeCell ref="M205:M208"/>
    <mergeCell ref="L193:L195"/>
    <mergeCell ref="M193:M196"/>
    <mergeCell ref="C197:C200"/>
    <mergeCell ref="D197:D200"/>
    <mergeCell ref="E197:E200"/>
    <mergeCell ref="L197:L199"/>
    <mergeCell ref="M197:M200"/>
    <mergeCell ref="N181:N236"/>
    <mergeCell ref="C185:C188"/>
    <mergeCell ref="D185:D188"/>
    <mergeCell ref="E185:E188"/>
    <mergeCell ref="L185:L187"/>
    <mergeCell ref="M185:M188"/>
    <mergeCell ref="C189:C192"/>
    <mergeCell ref="D189:D192"/>
    <mergeCell ref="E189:E192"/>
    <mergeCell ref="L189:L191"/>
    <mergeCell ref="B181:B264"/>
    <mergeCell ref="C181:C184"/>
    <mergeCell ref="D181:D184"/>
    <mergeCell ref="E181:E184"/>
    <mergeCell ref="L181:L183"/>
    <mergeCell ref="M181:M184"/>
    <mergeCell ref="M189:M192"/>
    <mergeCell ref="C193:C196"/>
    <mergeCell ref="D193:D196"/>
    <mergeCell ref="E193:E196"/>
    <mergeCell ref="C173:C176"/>
    <mergeCell ref="D173:D176"/>
    <mergeCell ref="E173:E176"/>
    <mergeCell ref="L173:L175"/>
    <mergeCell ref="M173:M176"/>
    <mergeCell ref="C177:C180"/>
    <mergeCell ref="D177:D180"/>
    <mergeCell ref="E177:E180"/>
    <mergeCell ref="L177:L179"/>
    <mergeCell ref="M177:M180"/>
    <mergeCell ref="C165:C168"/>
    <mergeCell ref="D165:D168"/>
    <mergeCell ref="E165:E168"/>
    <mergeCell ref="L165:L167"/>
    <mergeCell ref="M165:M168"/>
    <mergeCell ref="C169:C172"/>
    <mergeCell ref="D169:D172"/>
    <mergeCell ref="E169:E172"/>
    <mergeCell ref="L169:L171"/>
    <mergeCell ref="M169:M172"/>
    <mergeCell ref="C157:C160"/>
    <mergeCell ref="D157:D160"/>
    <mergeCell ref="E157:E160"/>
    <mergeCell ref="L157:L159"/>
    <mergeCell ref="M157:M160"/>
    <mergeCell ref="C161:C164"/>
    <mergeCell ref="D161:D164"/>
    <mergeCell ref="E161:E164"/>
    <mergeCell ref="L161:L163"/>
    <mergeCell ref="M161:M164"/>
    <mergeCell ref="C149:C152"/>
    <mergeCell ref="D149:D152"/>
    <mergeCell ref="E149:E152"/>
    <mergeCell ref="L149:L151"/>
    <mergeCell ref="M149:M152"/>
    <mergeCell ref="D153:D156"/>
    <mergeCell ref="E153:E156"/>
    <mergeCell ref="L153:L155"/>
    <mergeCell ref="M153:M156"/>
    <mergeCell ref="C141:C144"/>
    <mergeCell ref="D141:D144"/>
    <mergeCell ref="E141:E144"/>
    <mergeCell ref="L141:L143"/>
    <mergeCell ref="M141:M144"/>
    <mergeCell ref="C145:C148"/>
    <mergeCell ref="D145:D148"/>
    <mergeCell ref="E145:E148"/>
    <mergeCell ref="L145:L147"/>
    <mergeCell ref="M145:M148"/>
    <mergeCell ref="C133:C136"/>
    <mergeCell ref="D133:D136"/>
    <mergeCell ref="E133:E136"/>
    <mergeCell ref="L133:L135"/>
    <mergeCell ref="M133:M136"/>
    <mergeCell ref="C137:C140"/>
    <mergeCell ref="D137:D140"/>
    <mergeCell ref="E137:E140"/>
    <mergeCell ref="L137:L139"/>
    <mergeCell ref="M137:M140"/>
    <mergeCell ref="C125:C128"/>
    <mergeCell ref="D125:D128"/>
    <mergeCell ref="E125:E128"/>
    <mergeCell ref="L125:L127"/>
    <mergeCell ref="M125:M128"/>
    <mergeCell ref="C129:C132"/>
    <mergeCell ref="D129:D132"/>
    <mergeCell ref="E129:E132"/>
    <mergeCell ref="L129:L131"/>
    <mergeCell ref="M129:M132"/>
    <mergeCell ref="C117:C120"/>
    <mergeCell ref="D117:D120"/>
    <mergeCell ref="E117:E120"/>
    <mergeCell ref="L117:L119"/>
    <mergeCell ref="M117:M120"/>
    <mergeCell ref="C121:C124"/>
    <mergeCell ref="D121:D124"/>
    <mergeCell ref="E121:E124"/>
    <mergeCell ref="L121:L123"/>
    <mergeCell ref="M121:M124"/>
    <mergeCell ref="C109:C112"/>
    <mergeCell ref="D109:D112"/>
    <mergeCell ref="E109:E112"/>
    <mergeCell ref="L109:L111"/>
    <mergeCell ref="M109:M112"/>
    <mergeCell ref="C113:C116"/>
    <mergeCell ref="D113:D116"/>
    <mergeCell ref="E113:E116"/>
    <mergeCell ref="L113:L115"/>
    <mergeCell ref="M113:M116"/>
    <mergeCell ref="C101:C104"/>
    <mergeCell ref="D101:D104"/>
    <mergeCell ref="E101:E104"/>
    <mergeCell ref="L101:L103"/>
    <mergeCell ref="M101:M104"/>
    <mergeCell ref="C105:C108"/>
    <mergeCell ref="D105:D108"/>
    <mergeCell ref="E105:E108"/>
    <mergeCell ref="L105:L107"/>
    <mergeCell ref="M105:M108"/>
    <mergeCell ref="C93:C96"/>
    <mergeCell ref="D93:D96"/>
    <mergeCell ref="E93:E96"/>
    <mergeCell ref="L93:L95"/>
    <mergeCell ref="M93:M96"/>
    <mergeCell ref="C97:C100"/>
    <mergeCell ref="D97:D100"/>
    <mergeCell ref="E97:E100"/>
    <mergeCell ref="L97:L99"/>
    <mergeCell ref="M97:M100"/>
    <mergeCell ref="C85:C88"/>
    <mergeCell ref="D85:D88"/>
    <mergeCell ref="E85:E88"/>
    <mergeCell ref="L85:L87"/>
    <mergeCell ref="M85:M88"/>
    <mergeCell ref="C89:C92"/>
    <mergeCell ref="D89:D92"/>
    <mergeCell ref="E89:E92"/>
    <mergeCell ref="L89:L91"/>
    <mergeCell ref="M89:M92"/>
    <mergeCell ref="C77:C80"/>
    <mergeCell ref="D77:D80"/>
    <mergeCell ref="E77:E80"/>
    <mergeCell ref="L77:L79"/>
    <mergeCell ref="M77:M80"/>
    <mergeCell ref="C81:C84"/>
    <mergeCell ref="D81:D84"/>
    <mergeCell ref="E81:E84"/>
    <mergeCell ref="L81:L83"/>
    <mergeCell ref="M81:M84"/>
    <mergeCell ref="C69:C72"/>
    <mergeCell ref="D69:D72"/>
    <mergeCell ref="E69:E72"/>
    <mergeCell ref="L69:L71"/>
    <mergeCell ref="M69:M72"/>
    <mergeCell ref="C73:C76"/>
    <mergeCell ref="D73:D76"/>
    <mergeCell ref="E73:E76"/>
    <mergeCell ref="L73:L75"/>
    <mergeCell ref="M73:M76"/>
    <mergeCell ref="C61:C64"/>
    <mergeCell ref="D61:D64"/>
    <mergeCell ref="E61:E64"/>
    <mergeCell ref="L61:L63"/>
    <mergeCell ref="M61:M64"/>
    <mergeCell ref="C65:C68"/>
    <mergeCell ref="D65:D68"/>
    <mergeCell ref="E65:E68"/>
    <mergeCell ref="L65:L67"/>
    <mergeCell ref="M65:M68"/>
    <mergeCell ref="C53:C56"/>
    <mergeCell ref="D53:D56"/>
    <mergeCell ref="E53:E56"/>
    <mergeCell ref="L53:L55"/>
    <mergeCell ref="M53:M56"/>
    <mergeCell ref="C57:C60"/>
    <mergeCell ref="D57:D60"/>
    <mergeCell ref="E57:E60"/>
    <mergeCell ref="L57:L59"/>
    <mergeCell ref="M57:M60"/>
    <mergeCell ref="C45:C48"/>
    <mergeCell ref="D45:D48"/>
    <mergeCell ref="E45:E48"/>
    <mergeCell ref="L45:L47"/>
    <mergeCell ref="M45:M48"/>
    <mergeCell ref="C49:C52"/>
    <mergeCell ref="D49:D52"/>
    <mergeCell ref="E49:E52"/>
    <mergeCell ref="L49:L51"/>
    <mergeCell ref="M49:M52"/>
    <mergeCell ref="C33:C36"/>
    <mergeCell ref="D33:D36"/>
    <mergeCell ref="E33:E36"/>
    <mergeCell ref="L33:L35"/>
    <mergeCell ref="M33:M36"/>
    <mergeCell ref="C41:C44"/>
    <mergeCell ref="D41:D44"/>
    <mergeCell ref="E41:E44"/>
    <mergeCell ref="L41:L43"/>
    <mergeCell ref="M41:M44"/>
    <mergeCell ref="C25:C28"/>
    <mergeCell ref="D25:D28"/>
    <mergeCell ref="E25:E28"/>
    <mergeCell ref="L25:L27"/>
    <mergeCell ref="M25:M28"/>
    <mergeCell ref="C29:C32"/>
    <mergeCell ref="D29:D32"/>
    <mergeCell ref="E29:E32"/>
    <mergeCell ref="L29:L31"/>
    <mergeCell ref="M29:M32"/>
    <mergeCell ref="C17:C20"/>
    <mergeCell ref="D17:D20"/>
    <mergeCell ref="E17:E20"/>
    <mergeCell ref="L17:L19"/>
    <mergeCell ref="M17:M20"/>
    <mergeCell ref="C21:C24"/>
    <mergeCell ref="D21:D24"/>
    <mergeCell ref="E21:E24"/>
    <mergeCell ref="L21:L23"/>
    <mergeCell ref="M21:M24"/>
    <mergeCell ref="D9:D12"/>
    <mergeCell ref="E9:E12"/>
    <mergeCell ref="L9:L11"/>
    <mergeCell ref="M9:M12"/>
    <mergeCell ref="C13:C16"/>
    <mergeCell ref="D13:D16"/>
    <mergeCell ref="E13:E16"/>
    <mergeCell ref="L13:L15"/>
    <mergeCell ref="M13:M16"/>
    <mergeCell ref="B2:O2"/>
    <mergeCell ref="B5:B180"/>
    <mergeCell ref="C5:C8"/>
    <mergeCell ref="D5:D8"/>
    <mergeCell ref="E5:E8"/>
    <mergeCell ref="L5:L7"/>
    <mergeCell ref="M5:M8"/>
    <mergeCell ref="N5:N180"/>
    <mergeCell ref="O5:O268"/>
    <mergeCell ref="C9:C12"/>
  </mergeCells>
  <pageMargins left="0.19685039370078741" right="0.19685039370078741" top="0.19685039370078741" bottom="0.19685039370078741" header="0.31496062992125984" footer="0.31496062992125984"/>
  <pageSetup paperSize="9" scale="40" fitToWidth="2" orientation="landscape" r:id="rId1"/>
  <rowBreaks count="1" manualBreakCount="1">
    <brk id="156" max="13" man="1"/>
  </rowBreaks>
  <colBreaks count="1" manualBreakCount="1">
    <brk id="15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Q275"/>
  <sheetViews>
    <sheetView view="pageBreakPreview" topLeftCell="C1" zoomScale="80" zoomScaleNormal="70" zoomScaleSheetLayoutView="80" workbookViewId="0">
      <selection activeCell="B3" sqref="B3"/>
    </sheetView>
  </sheetViews>
  <sheetFormatPr defaultColWidth="9.140625" defaultRowHeight="15.75" x14ac:dyDescent="0.25"/>
  <cols>
    <col min="1" max="1" width="2.7109375" style="1" customWidth="1"/>
    <col min="2" max="2" width="21" style="1" customWidth="1"/>
    <col min="3" max="4" width="23.85546875" style="1" customWidth="1"/>
    <col min="5" max="5" width="14.140625" style="1" customWidth="1"/>
    <col min="6" max="6" width="23.85546875" style="96" customWidth="1"/>
    <col min="7" max="7" width="23.85546875" style="1" customWidth="1"/>
    <col min="8" max="8" width="14.85546875" style="1" customWidth="1"/>
    <col min="9" max="9" width="19.85546875" style="1" customWidth="1"/>
    <col min="10" max="10" width="17.85546875" style="1" customWidth="1"/>
    <col min="11" max="12" width="23.85546875" style="1" customWidth="1"/>
    <col min="13" max="13" width="14.85546875" style="1" customWidth="1"/>
    <col min="14" max="14" width="16.5703125" style="1" customWidth="1"/>
    <col min="15" max="15" width="12.140625" style="1" customWidth="1"/>
    <col min="16" max="16384" width="9.140625" style="4"/>
  </cols>
  <sheetData>
    <row r="2" spans="1:1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3" customHeight="1" x14ac:dyDescent="0.25">
      <c r="B3" s="5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5" t="s">
        <v>6</v>
      </c>
      <c r="H3" s="5" t="s">
        <v>7</v>
      </c>
      <c r="I3" s="5" t="s">
        <v>8</v>
      </c>
      <c r="J3" s="8" t="s">
        <v>9</v>
      </c>
      <c r="K3" s="5" t="s">
        <v>10</v>
      </c>
      <c r="L3" s="5" t="s">
        <v>11</v>
      </c>
      <c r="M3" s="9" t="s">
        <v>12</v>
      </c>
      <c r="N3" s="5" t="s">
        <v>13</v>
      </c>
      <c r="O3" s="5"/>
    </row>
    <row r="4" spans="1:15" s="14" customFormat="1" ht="20.25" customHeight="1" x14ac:dyDescent="0.25">
      <c r="A4" s="10"/>
      <c r="B4" s="11">
        <v>1</v>
      </c>
      <c r="C4" s="11">
        <v>2</v>
      </c>
      <c r="D4" s="11">
        <v>2</v>
      </c>
      <c r="E4" s="12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13">
        <v>11</v>
      </c>
      <c r="N4" s="11">
        <v>12</v>
      </c>
      <c r="O4" s="8">
        <v>13</v>
      </c>
    </row>
    <row r="5" spans="1:15" ht="58.5" customHeight="1" x14ac:dyDescent="0.25">
      <c r="B5" s="15" t="s">
        <v>179</v>
      </c>
      <c r="C5" s="16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5" t="s">
        <v>20</v>
      </c>
      <c r="I5" s="20">
        <v>100</v>
      </c>
      <c r="J5" s="21">
        <v>100</v>
      </c>
      <c r="K5" s="22">
        <f>IF(J5/I5*100&gt;100,100,J5/I5*100)</f>
        <v>100</v>
      </c>
      <c r="L5" s="23">
        <f>(K5+K6+K7)/3</f>
        <v>100</v>
      </c>
      <c r="M5" s="24">
        <f>(L5+L8)/2</f>
        <v>100</v>
      </c>
      <c r="N5" s="25" t="s">
        <v>21</v>
      </c>
      <c r="O5" s="26"/>
    </row>
    <row r="6" spans="1:15" ht="58.5" customHeight="1" x14ac:dyDescent="0.25">
      <c r="B6" s="27"/>
      <c r="C6" s="27"/>
      <c r="D6" s="27"/>
      <c r="E6" s="28"/>
      <c r="F6" s="18" t="s">
        <v>18</v>
      </c>
      <c r="G6" s="19" t="s">
        <v>22</v>
      </c>
      <c r="H6" s="5" t="s">
        <v>20</v>
      </c>
      <c r="I6" s="20">
        <v>80</v>
      </c>
      <c r="J6" s="21">
        <v>92.9</v>
      </c>
      <c r="K6" s="22">
        <f t="shared" ref="K6:K122" si="0">IF(J6/I6*100&gt;100,100,J6/I6*100)</f>
        <v>100</v>
      </c>
      <c r="L6" s="29"/>
      <c r="M6" s="30"/>
      <c r="N6" s="113"/>
      <c r="O6" s="31"/>
    </row>
    <row r="7" spans="1:15" ht="58.5" customHeight="1" x14ac:dyDescent="0.25">
      <c r="B7" s="27"/>
      <c r="C7" s="27"/>
      <c r="D7" s="27"/>
      <c r="E7" s="28"/>
      <c r="F7" s="18" t="s">
        <v>18</v>
      </c>
      <c r="G7" s="19" t="s">
        <v>23</v>
      </c>
      <c r="H7" s="5" t="s">
        <v>20</v>
      </c>
      <c r="I7" s="20">
        <v>100</v>
      </c>
      <c r="J7" s="20">
        <v>100</v>
      </c>
      <c r="K7" s="22">
        <f t="shared" si="0"/>
        <v>100</v>
      </c>
      <c r="L7" s="29"/>
      <c r="M7" s="30"/>
      <c r="N7" s="113"/>
      <c r="O7" s="31"/>
    </row>
    <row r="8" spans="1:15" ht="30.75" customHeight="1" x14ac:dyDescent="0.25">
      <c r="B8" s="27"/>
      <c r="C8" s="32"/>
      <c r="D8" s="32"/>
      <c r="E8" s="33"/>
      <c r="F8" s="18" t="s">
        <v>24</v>
      </c>
      <c r="G8" s="34" t="s">
        <v>25</v>
      </c>
      <c r="H8" s="5" t="s">
        <v>26</v>
      </c>
      <c r="I8" s="35">
        <v>16</v>
      </c>
      <c r="J8" s="35">
        <v>16</v>
      </c>
      <c r="K8" s="22">
        <f t="shared" si="0"/>
        <v>100</v>
      </c>
      <c r="L8" s="36">
        <f>K8</f>
        <v>100</v>
      </c>
      <c r="M8" s="30"/>
      <c r="N8" s="113"/>
      <c r="O8" s="31"/>
    </row>
    <row r="9" spans="1:15" ht="30.75" hidden="1" customHeight="1" x14ac:dyDescent="0.25">
      <c r="B9" s="27"/>
      <c r="C9" s="16" t="s">
        <v>27</v>
      </c>
      <c r="D9" s="16" t="s">
        <v>28</v>
      </c>
      <c r="E9" s="17" t="s">
        <v>17</v>
      </c>
      <c r="F9" s="18" t="s">
        <v>18</v>
      </c>
      <c r="G9" s="19" t="s">
        <v>19</v>
      </c>
      <c r="H9" s="5" t="s">
        <v>20</v>
      </c>
      <c r="I9" s="20"/>
      <c r="J9" s="21"/>
      <c r="K9" s="22" t="e">
        <f>IF(J9/I9*100&gt;100,100,J9/I9*100)</f>
        <v>#DIV/0!</v>
      </c>
      <c r="L9" s="23" t="e">
        <f>(K9+K10+K11)/2</f>
        <v>#DIV/0!</v>
      </c>
      <c r="M9" s="24" t="e">
        <f>(L9+L12)/2</f>
        <v>#DIV/0!</v>
      </c>
      <c r="N9" s="113"/>
      <c r="O9" s="31"/>
    </row>
    <row r="10" spans="1:15" ht="30.75" hidden="1" customHeight="1" x14ac:dyDescent="0.25">
      <c r="B10" s="27"/>
      <c r="C10" s="27"/>
      <c r="D10" s="27"/>
      <c r="E10" s="28"/>
      <c r="F10" s="18" t="s">
        <v>18</v>
      </c>
      <c r="G10" s="19" t="s">
        <v>22</v>
      </c>
      <c r="H10" s="5" t="s">
        <v>20</v>
      </c>
      <c r="I10" s="20"/>
      <c r="J10" s="21"/>
      <c r="K10" s="22" t="e">
        <f>IF(J10/I10*100&gt;100,100,J10/I10*100)</f>
        <v>#DIV/0!</v>
      </c>
      <c r="L10" s="29"/>
      <c r="M10" s="30"/>
      <c r="N10" s="113"/>
      <c r="O10" s="31"/>
    </row>
    <row r="11" spans="1:15" ht="30.75" hidden="1" customHeight="1" x14ac:dyDescent="0.25">
      <c r="B11" s="27"/>
      <c r="C11" s="27"/>
      <c r="D11" s="27"/>
      <c r="E11" s="28"/>
      <c r="F11" s="18" t="s">
        <v>18</v>
      </c>
      <c r="G11" s="19" t="s">
        <v>23</v>
      </c>
      <c r="H11" s="5" t="s">
        <v>20</v>
      </c>
      <c r="I11" s="20"/>
      <c r="J11" s="20"/>
      <c r="K11" s="22"/>
      <c r="L11" s="29"/>
      <c r="M11" s="30"/>
      <c r="N11" s="113"/>
      <c r="O11" s="31"/>
    </row>
    <row r="12" spans="1:15" ht="59.25" hidden="1" customHeight="1" x14ac:dyDescent="0.25">
      <c r="B12" s="27"/>
      <c r="C12" s="32"/>
      <c r="D12" s="32"/>
      <c r="E12" s="33"/>
      <c r="F12" s="18" t="s">
        <v>24</v>
      </c>
      <c r="G12" s="34" t="s">
        <v>25</v>
      </c>
      <c r="H12" s="5" t="s">
        <v>26</v>
      </c>
      <c r="I12" s="37"/>
      <c r="J12" s="38"/>
      <c r="K12" s="22" t="e">
        <f>IF(J12/I12*100&gt;100,100,J12/I12*100)</f>
        <v>#DIV/0!</v>
      </c>
      <c r="L12" s="36" t="e">
        <f>K12</f>
        <v>#DIV/0!</v>
      </c>
      <c r="M12" s="30"/>
      <c r="N12" s="113"/>
      <c r="O12" s="31"/>
    </row>
    <row r="13" spans="1:15" ht="30.75" hidden="1" customHeight="1" x14ac:dyDescent="0.25">
      <c r="B13" s="27"/>
      <c r="C13" s="16" t="s">
        <v>29</v>
      </c>
      <c r="D13" s="16" t="s">
        <v>30</v>
      </c>
      <c r="E13" s="17" t="s">
        <v>17</v>
      </c>
      <c r="F13" s="18" t="s">
        <v>18</v>
      </c>
      <c r="G13" s="19" t="s">
        <v>19</v>
      </c>
      <c r="H13" s="5" t="s">
        <v>20</v>
      </c>
      <c r="I13" s="20"/>
      <c r="J13" s="21"/>
      <c r="K13" s="22" t="e">
        <f>IF(J13/I13*100&gt;100,100,J13/I13*100)</f>
        <v>#DIV/0!</v>
      </c>
      <c r="L13" s="23" t="e">
        <f>(K13+K14+K15)/2</f>
        <v>#DIV/0!</v>
      </c>
      <c r="M13" s="24" t="e">
        <f>(L13+L16)/2</f>
        <v>#DIV/0!</v>
      </c>
      <c r="N13" s="113"/>
      <c r="O13" s="31"/>
    </row>
    <row r="14" spans="1:15" ht="30.75" hidden="1" customHeight="1" x14ac:dyDescent="0.25">
      <c r="B14" s="27"/>
      <c r="C14" s="27"/>
      <c r="D14" s="27"/>
      <c r="E14" s="28"/>
      <c r="F14" s="18" t="s">
        <v>18</v>
      </c>
      <c r="G14" s="19" t="s">
        <v>22</v>
      </c>
      <c r="H14" s="5" t="s">
        <v>20</v>
      </c>
      <c r="I14" s="20"/>
      <c r="J14" s="21"/>
      <c r="K14" s="22" t="e">
        <f>IF(J14/I14*100&gt;100,100,J14/I14*100)</f>
        <v>#DIV/0!</v>
      </c>
      <c r="L14" s="29"/>
      <c r="M14" s="30"/>
      <c r="N14" s="113"/>
      <c r="O14" s="31"/>
    </row>
    <row r="15" spans="1:15" ht="30.75" hidden="1" customHeight="1" x14ac:dyDescent="0.25">
      <c r="B15" s="27"/>
      <c r="C15" s="27"/>
      <c r="D15" s="27"/>
      <c r="E15" s="28"/>
      <c r="F15" s="18" t="s">
        <v>18</v>
      </c>
      <c r="G15" s="19" t="s">
        <v>23</v>
      </c>
      <c r="H15" s="5" t="s">
        <v>20</v>
      </c>
      <c r="I15" s="20"/>
      <c r="J15" s="20"/>
      <c r="K15" s="22"/>
      <c r="L15" s="29"/>
      <c r="M15" s="30"/>
      <c r="N15" s="113"/>
      <c r="O15" s="31"/>
    </row>
    <row r="16" spans="1:15" ht="104.25" hidden="1" customHeight="1" x14ac:dyDescent="0.25">
      <c r="B16" s="27"/>
      <c r="C16" s="32"/>
      <c r="D16" s="32"/>
      <c r="E16" s="33"/>
      <c r="F16" s="18" t="s">
        <v>24</v>
      </c>
      <c r="G16" s="34" t="s">
        <v>25</v>
      </c>
      <c r="H16" s="5" t="s">
        <v>26</v>
      </c>
      <c r="I16" s="37"/>
      <c r="J16" s="38"/>
      <c r="K16" s="22" t="e">
        <f>IF(J16/I16*100&gt;100,100,J16/I16*100)</f>
        <v>#DIV/0!</v>
      </c>
      <c r="L16" s="36" t="e">
        <f>K16</f>
        <v>#DIV/0!</v>
      </c>
      <c r="M16" s="30"/>
      <c r="N16" s="113"/>
      <c r="O16" s="31"/>
    </row>
    <row r="17" spans="2:15" ht="30.75" hidden="1" customHeight="1" x14ac:dyDescent="0.25">
      <c r="B17" s="27"/>
      <c r="C17" s="16" t="s">
        <v>31</v>
      </c>
      <c r="D17" s="16" t="s">
        <v>32</v>
      </c>
      <c r="E17" s="17" t="s">
        <v>17</v>
      </c>
      <c r="F17" s="18" t="s">
        <v>18</v>
      </c>
      <c r="G17" s="19" t="s">
        <v>19</v>
      </c>
      <c r="H17" s="5" t="s">
        <v>20</v>
      </c>
      <c r="I17" s="20"/>
      <c r="J17" s="21"/>
      <c r="K17" s="22" t="e">
        <f>IF(J17/I17*100&gt;100,100,J17/I17*100)</f>
        <v>#DIV/0!</v>
      </c>
      <c r="L17" s="23" t="e">
        <f>(K17+K18+K19)/2</f>
        <v>#DIV/0!</v>
      </c>
      <c r="M17" s="24" t="e">
        <f>(L17+L20)/2</f>
        <v>#DIV/0!</v>
      </c>
      <c r="N17" s="113"/>
      <c r="O17" s="31"/>
    </row>
    <row r="18" spans="2:15" ht="30.75" hidden="1" customHeight="1" x14ac:dyDescent="0.25">
      <c r="B18" s="27"/>
      <c r="C18" s="27"/>
      <c r="D18" s="27"/>
      <c r="E18" s="28"/>
      <c r="F18" s="18" t="s">
        <v>18</v>
      </c>
      <c r="G18" s="19" t="s">
        <v>22</v>
      </c>
      <c r="H18" s="5" t="s">
        <v>20</v>
      </c>
      <c r="I18" s="20"/>
      <c r="J18" s="21"/>
      <c r="K18" s="22" t="e">
        <f>IF(J18/I18*100&gt;100,100,J18/I18*100)</f>
        <v>#DIV/0!</v>
      </c>
      <c r="L18" s="29"/>
      <c r="M18" s="30"/>
      <c r="N18" s="113"/>
      <c r="O18" s="31"/>
    </row>
    <row r="19" spans="2:15" ht="30.75" hidden="1" customHeight="1" x14ac:dyDescent="0.25">
      <c r="B19" s="27"/>
      <c r="C19" s="27"/>
      <c r="D19" s="27"/>
      <c r="E19" s="28"/>
      <c r="F19" s="18" t="s">
        <v>18</v>
      </c>
      <c r="G19" s="19" t="s">
        <v>23</v>
      </c>
      <c r="H19" s="5" t="s">
        <v>20</v>
      </c>
      <c r="I19" s="20"/>
      <c r="J19" s="20"/>
      <c r="K19" s="22"/>
      <c r="L19" s="29"/>
      <c r="M19" s="30"/>
      <c r="N19" s="113"/>
      <c r="O19" s="31"/>
    </row>
    <row r="20" spans="2:15" ht="93" hidden="1" customHeight="1" x14ac:dyDescent="0.25">
      <c r="B20" s="27"/>
      <c r="C20" s="32"/>
      <c r="D20" s="32"/>
      <c r="E20" s="33"/>
      <c r="F20" s="18" t="s">
        <v>24</v>
      </c>
      <c r="G20" s="34" t="s">
        <v>25</v>
      </c>
      <c r="H20" s="5" t="s">
        <v>26</v>
      </c>
      <c r="I20" s="37"/>
      <c r="J20" s="38"/>
      <c r="K20" s="22" t="e">
        <f>IF(J20/I20*100&gt;100,100,J20/I20*100)</f>
        <v>#DIV/0!</v>
      </c>
      <c r="L20" s="36" t="e">
        <f>K20</f>
        <v>#DIV/0!</v>
      </c>
      <c r="M20" s="30"/>
      <c r="N20" s="113"/>
      <c r="O20" s="31"/>
    </row>
    <row r="21" spans="2:15" ht="58.5" hidden="1" customHeight="1" x14ac:dyDescent="0.25">
      <c r="B21" s="27"/>
      <c r="C21" s="16" t="s">
        <v>33</v>
      </c>
      <c r="D21" s="16" t="s">
        <v>34</v>
      </c>
      <c r="E21" s="17" t="s">
        <v>17</v>
      </c>
      <c r="F21" s="18" t="s">
        <v>18</v>
      </c>
      <c r="G21" s="19" t="s">
        <v>19</v>
      </c>
      <c r="H21" s="5" t="s">
        <v>20</v>
      </c>
      <c r="I21" s="20"/>
      <c r="J21" s="21"/>
      <c r="K21" s="22" t="e">
        <f t="shared" si="0"/>
        <v>#DIV/0!</v>
      </c>
      <c r="L21" s="23" t="e">
        <f>(K21+K22+K23)/3</f>
        <v>#DIV/0!</v>
      </c>
      <c r="M21" s="24" t="e">
        <f>(L21+L24)/2</f>
        <v>#DIV/0!</v>
      </c>
      <c r="N21" s="113"/>
      <c r="O21" s="31"/>
    </row>
    <row r="22" spans="2:15" ht="58.5" hidden="1" customHeight="1" x14ac:dyDescent="0.25">
      <c r="B22" s="27"/>
      <c r="C22" s="27"/>
      <c r="D22" s="27"/>
      <c r="E22" s="28"/>
      <c r="F22" s="18" t="s">
        <v>18</v>
      </c>
      <c r="G22" s="19" t="s">
        <v>22</v>
      </c>
      <c r="H22" s="5" t="s">
        <v>20</v>
      </c>
      <c r="I22" s="20"/>
      <c r="J22" s="21"/>
      <c r="K22" s="22" t="e">
        <f t="shared" si="0"/>
        <v>#DIV/0!</v>
      </c>
      <c r="L22" s="29"/>
      <c r="M22" s="30"/>
      <c r="N22" s="113"/>
      <c r="O22" s="31"/>
    </row>
    <row r="23" spans="2:15" ht="58.5" hidden="1" customHeight="1" x14ac:dyDescent="0.25">
      <c r="B23" s="27"/>
      <c r="C23" s="27"/>
      <c r="D23" s="27"/>
      <c r="E23" s="28"/>
      <c r="F23" s="18" t="s">
        <v>18</v>
      </c>
      <c r="G23" s="19" t="s">
        <v>23</v>
      </c>
      <c r="H23" s="5" t="s">
        <v>20</v>
      </c>
      <c r="I23" s="20"/>
      <c r="J23" s="20"/>
      <c r="K23" s="22" t="e">
        <f t="shared" si="0"/>
        <v>#DIV/0!</v>
      </c>
      <c r="L23" s="29"/>
      <c r="M23" s="30"/>
      <c r="N23" s="113"/>
      <c r="O23" s="31"/>
    </row>
    <row r="24" spans="2:15" ht="31.5" hidden="1" customHeight="1" x14ac:dyDescent="0.25">
      <c r="B24" s="27"/>
      <c r="C24" s="32"/>
      <c r="D24" s="32"/>
      <c r="E24" s="33"/>
      <c r="F24" s="18" t="s">
        <v>24</v>
      </c>
      <c r="G24" s="34" t="s">
        <v>25</v>
      </c>
      <c r="H24" s="5" t="s">
        <v>26</v>
      </c>
      <c r="I24" s="37"/>
      <c r="J24" s="38"/>
      <c r="K24" s="22" t="e">
        <f t="shared" si="0"/>
        <v>#DIV/0!</v>
      </c>
      <c r="L24" s="36" t="e">
        <f>K24</f>
        <v>#DIV/0!</v>
      </c>
      <c r="M24" s="30"/>
      <c r="N24" s="113"/>
      <c r="O24" s="31"/>
    </row>
    <row r="25" spans="2:15" ht="58.5" hidden="1" customHeight="1" x14ac:dyDescent="0.25">
      <c r="B25" s="27"/>
      <c r="C25" s="16"/>
      <c r="D25" s="16" t="s">
        <v>35</v>
      </c>
      <c r="E25" s="17" t="s">
        <v>17</v>
      </c>
      <c r="F25" s="18" t="s">
        <v>18</v>
      </c>
      <c r="G25" s="19" t="s">
        <v>19</v>
      </c>
      <c r="H25" s="5" t="s">
        <v>20</v>
      </c>
      <c r="I25" s="20"/>
      <c r="J25" s="21"/>
      <c r="K25" s="22" t="e">
        <f t="shared" si="0"/>
        <v>#DIV/0!</v>
      </c>
      <c r="L25" s="23" t="e">
        <f>(K25+K26+K27)/3</f>
        <v>#DIV/0!</v>
      </c>
      <c r="M25" s="24" t="e">
        <f>(L25+L28)/2</f>
        <v>#DIV/0!</v>
      </c>
      <c r="N25" s="113"/>
      <c r="O25" s="31"/>
    </row>
    <row r="26" spans="2:15" ht="58.5" hidden="1" customHeight="1" x14ac:dyDescent="0.25">
      <c r="B26" s="27"/>
      <c r="C26" s="27"/>
      <c r="D26" s="27"/>
      <c r="E26" s="28"/>
      <c r="F26" s="18" t="s">
        <v>18</v>
      </c>
      <c r="G26" s="19" t="s">
        <v>22</v>
      </c>
      <c r="H26" s="5" t="s">
        <v>20</v>
      </c>
      <c r="I26" s="20"/>
      <c r="J26" s="21"/>
      <c r="K26" s="22" t="e">
        <f t="shared" si="0"/>
        <v>#DIV/0!</v>
      </c>
      <c r="L26" s="29"/>
      <c r="M26" s="30"/>
      <c r="N26" s="113"/>
      <c r="O26" s="31"/>
    </row>
    <row r="27" spans="2:15" ht="58.5" hidden="1" customHeight="1" x14ac:dyDescent="0.25">
      <c r="B27" s="27"/>
      <c r="C27" s="27"/>
      <c r="D27" s="27"/>
      <c r="E27" s="28"/>
      <c r="F27" s="18" t="s">
        <v>18</v>
      </c>
      <c r="G27" s="19" t="s">
        <v>23</v>
      </c>
      <c r="H27" s="5" t="s">
        <v>20</v>
      </c>
      <c r="I27" s="20"/>
      <c r="J27" s="20"/>
      <c r="K27" s="22" t="e">
        <f t="shared" si="0"/>
        <v>#DIV/0!</v>
      </c>
      <c r="L27" s="29"/>
      <c r="M27" s="30"/>
      <c r="N27" s="113"/>
      <c r="O27" s="31"/>
    </row>
    <row r="28" spans="2:15" ht="31.5" hidden="1" customHeight="1" x14ac:dyDescent="0.25">
      <c r="B28" s="27"/>
      <c r="C28" s="32"/>
      <c r="D28" s="32"/>
      <c r="E28" s="33"/>
      <c r="F28" s="18" t="s">
        <v>24</v>
      </c>
      <c r="G28" s="34" t="s">
        <v>25</v>
      </c>
      <c r="H28" s="5" t="s">
        <v>26</v>
      </c>
      <c r="I28" s="37"/>
      <c r="J28" s="38"/>
      <c r="K28" s="22" t="e">
        <f t="shared" si="0"/>
        <v>#DIV/0!</v>
      </c>
      <c r="L28" s="36" t="e">
        <f>K28</f>
        <v>#DIV/0!</v>
      </c>
      <c r="M28" s="30"/>
      <c r="N28" s="113"/>
      <c r="O28" s="31"/>
    </row>
    <row r="29" spans="2:15" ht="58.5" customHeight="1" x14ac:dyDescent="0.25">
      <c r="B29" s="27"/>
      <c r="C29" s="16" t="s">
        <v>36</v>
      </c>
      <c r="D29" s="16" t="s">
        <v>37</v>
      </c>
      <c r="E29" s="39" t="s">
        <v>17</v>
      </c>
      <c r="F29" s="5" t="s">
        <v>18</v>
      </c>
      <c r="G29" s="19" t="s">
        <v>19</v>
      </c>
      <c r="H29" s="5" t="s">
        <v>20</v>
      </c>
      <c r="I29" s="20">
        <v>100</v>
      </c>
      <c r="J29" s="21">
        <v>100</v>
      </c>
      <c r="K29" s="22">
        <f t="shared" si="0"/>
        <v>100</v>
      </c>
      <c r="L29" s="23">
        <f>(K29+K30+K31)/3</f>
        <v>100</v>
      </c>
      <c r="M29" s="24">
        <f>(L29+L32)/2</f>
        <v>99.629629629629619</v>
      </c>
      <c r="N29" s="113"/>
      <c r="O29" s="31"/>
    </row>
    <row r="30" spans="2:15" ht="58.5" customHeight="1" x14ac:dyDescent="0.25">
      <c r="B30" s="27"/>
      <c r="C30" s="27"/>
      <c r="D30" s="27"/>
      <c r="E30" s="40"/>
      <c r="F30" s="5" t="s">
        <v>18</v>
      </c>
      <c r="G30" s="19" t="s">
        <v>22</v>
      </c>
      <c r="H30" s="5" t="s">
        <v>20</v>
      </c>
      <c r="I30" s="20">
        <v>80</v>
      </c>
      <c r="J30" s="21">
        <v>84.2</v>
      </c>
      <c r="K30" s="22">
        <f t="shared" si="0"/>
        <v>100</v>
      </c>
      <c r="L30" s="29"/>
      <c r="M30" s="30"/>
      <c r="N30" s="113"/>
      <c r="O30" s="31"/>
    </row>
    <row r="31" spans="2:15" ht="58.5" customHeight="1" x14ac:dyDescent="0.25">
      <c r="B31" s="27"/>
      <c r="C31" s="27"/>
      <c r="D31" s="27"/>
      <c r="E31" s="40"/>
      <c r="F31" s="5" t="s">
        <v>18</v>
      </c>
      <c r="G31" s="19" t="s">
        <v>23</v>
      </c>
      <c r="H31" s="5" t="s">
        <v>20</v>
      </c>
      <c r="I31" s="20">
        <v>100</v>
      </c>
      <c r="J31" s="20">
        <v>100</v>
      </c>
      <c r="K31" s="22">
        <f t="shared" si="0"/>
        <v>100</v>
      </c>
      <c r="L31" s="29"/>
      <c r="M31" s="30"/>
      <c r="N31" s="113"/>
      <c r="O31" s="31"/>
    </row>
    <row r="32" spans="2:15" ht="31.5" customHeight="1" x14ac:dyDescent="0.25">
      <c r="B32" s="27"/>
      <c r="C32" s="32"/>
      <c r="D32" s="32"/>
      <c r="E32" s="41"/>
      <c r="F32" s="5" t="s">
        <v>24</v>
      </c>
      <c r="G32" s="34" t="s">
        <v>25</v>
      </c>
      <c r="H32" s="5" t="s">
        <v>26</v>
      </c>
      <c r="I32" s="35">
        <v>270</v>
      </c>
      <c r="J32" s="35">
        <v>268</v>
      </c>
      <c r="K32" s="22">
        <f t="shared" si="0"/>
        <v>99.259259259259252</v>
      </c>
      <c r="L32" s="36">
        <f>K32</f>
        <v>99.259259259259252</v>
      </c>
      <c r="M32" s="30"/>
      <c r="N32" s="113"/>
      <c r="O32" s="31"/>
    </row>
    <row r="33" spans="2:15" ht="58.5" hidden="1" customHeight="1" x14ac:dyDescent="0.25">
      <c r="B33" s="27"/>
      <c r="C33" s="16" t="s">
        <v>38</v>
      </c>
      <c r="D33" s="16" t="s">
        <v>39</v>
      </c>
      <c r="E33" s="39" t="s">
        <v>17</v>
      </c>
      <c r="F33" s="5" t="s">
        <v>18</v>
      </c>
      <c r="G33" s="19" t="s">
        <v>19</v>
      </c>
      <c r="H33" s="5" t="s">
        <v>20</v>
      </c>
      <c r="I33" s="20"/>
      <c r="J33" s="21"/>
      <c r="K33" s="22" t="e">
        <f t="shared" si="0"/>
        <v>#DIV/0!</v>
      </c>
      <c r="L33" s="23" t="e">
        <f>(K33+K34+K35)/3</f>
        <v>#DIV/0!</v>
      </c>
      <c r="M33" s="24" t="e">
        <f>(L33+L36)/2</f>
        <v>#DIV/0!</v>
      </c>
      <c r="N33" s="113"/>
      <c r="O33" s="31"/>
    </row>
    <row r="34" spans="2:15" ht="58.5" hidden="1" customHeight="1" x14ac:dyDescent="0.25">
      <c r="B34" s="27"/>
      <c r="C34" s="27"/>
      <c r="D34" s="27"/>
      <c r="E34" s="40"/>
      <c r="F34" s="5" t="s">
        <v>18</v>
      </c>
      <c r="G34" s="19" t="s">
        <v>22</v>
      </c>
      <c r="H34" s="5" t="s">
        <v>20</v>
      </c>
      <c r="I34" s="20"/>
      <c r="J34" s="21"/>
      <c r="K34" s="22" t="e">
        <f t="shared" si="0"/>
        <v>#DIV/0!</v>
      </c>
      <c r="L34" s="29"/>
      <c r="M34" s="30"/>
      <c r="N34" s="113"/>
      <c r="O34" s="31"/>
    </row>
    <row r="35" spans="2:15" ht="58.5" hidden="1" customHeight="1" x14ac:dyDescent="0.25">
      <c r="B35" s="27"/>
      <c r="C35" s="27"/>
      <c r="D35" s="27"/>
      <c r="E35" s="40"/>
      <c r="F35" s="5" t="s">
        <v>18</v>
      </c>
      <c r="G35" s="19" t="s">
        <v>23</v>
      </c>
      <c r="H35" s="5" t="s">
        <v>20</v>
      </c>
      <c r="I35" s="20"/>
      <c r="J35" s="20"/>
      <c r="K35" s="22" t="e">
        <f t="shared" si="0"/>
        <v>#DIV/0!</v>
      </c>
      <c r="L35" s="29"/>
      <c r="M35" s="30"/>
      <c r="N35" s="113"/>
      <c r="O35" s="31"/>
    </row>
    <row r="36" spans="2:15" ht="33.75" hidden="1" customHeight="1" x14ac:dyDescent="0.25">
      <c r="B36" s="27"/>
      <c r="C36" s="32"/>
      <c r="D36" s="32"/>
      <c r="E36" s="41"/>
      <c r="F36" s="5" t="s">
        <v>24</v>
      </c>
      <c r="G36" s="34" t="s">
        <v>25</v>
      </c>
      <c r="H36" s="5" t="s">
        <v>26</v>
      </c>
      <c r="I36" s="43"/>
      <c r="J36" s="38"/>
      <c r="K36" s="22" t="e">
        <f t="shared" si="0"/>
        <v>#DIV/0!</v>
      </c>
      <c r="L36" s="36" t="e">
        <f>K36</f>
        <v>#DIV/0!</v>
      </c>
      <c r="M36" s="30"/>
      <c r="N36" s="113"/>
      <c r="O36" s="31"/>
    </row>
    <row r="37" spans="2:15" ht="33.75" hidden="1" customHeight="1" x14ac:dyDescent="0.25">
      <c r="B37" s="27"/>
      <c r="C37" s="44" t="s">
        <v>40</v>
      </c>
      <c r="D37" s="44"/>
      <c r="E37" s="45"/>
      <c r="F37" s="5"/>
      <c r="G37" s="34"/>
      <c r="H37" s="5"/>
      <c r="I37" s="43"/>
      <c r="J37" s="38"/>
      <c r="K37" s="22"/>
      <c r="L37" s="36"/>
      <c r="M37" s="46"/>
      <c r="N37" s="113"/>
      <c r="O37" s="31"/>
    </row>
    <row r="38" spans="2:15" ht="33.75" hidden="1" customHeight="1" x14ac:dyDescent="0.25">
      <c r="B38" s="27"/>
      <c r="C38" s="44"/>
      <c r="D38" s="44"/>
      <c r="E38" s="45"/>
      <c r="F38" s="5"/>
      <c r="G38" s="34"/>
      <c r="H38" s="5"/>
      <c r="I38" s="43"/>
      <c r="J38" s="38"/>
      <c r="K38" s="22"/>
      <c r="L38" s="36"/>
      <c r="M38" s="46"/>
      <c r="N38" s="113"/>
      <c r="O38" s="31"/>
    </row>
    <row r="39" spans="2:15" ht="33.75" hidden="1" customHeight="1" x14ac:dyDescent="0.25">
      <c r="B39" s="27"/>
      <c r="C39" s="44"/>
      <c r="D39" s="44"/>
      <c r="E39" s="45"/>
      <c r="F39" s="5"/>
      <c r="G39" s="34"/>
      <c r="H39" s="5"/>
      <c r="I39" s="43"/>
      <c r="J39" s="38"/>
      <c r="K39" s="22"/>
      <c r="L39" s="36"/>
      <c r="M39" s="46"/>
      <c r="N39" s="113"/>
      <c r="O39" s="31"/>
    </row>
    <row r="40" spans="2:15" ht="33.75" hidden="1" customHeight="1" x14ac:dyDescent="0.25">
      <c r="B40" s="27"/>
      <c r="C40" s="44"/>
      <c r="D40" s="44"/>
      <c r="E40" s="45"/>
      <c r="F40" s="5"/>
      <c r="G40" s="34"/>
      <c r="H40" s="5"/>
      <c r="I40" s="43"/>
      <c r="J40" s="38"/>
      <c r="K40" s="22"/>
      <c r="L40" s="36"/>
      <c r="M40" s="46"/>
      <c r="N40" s="113"/>
      <c r="O40" s="31"/>
    </row>
    <row r="41" spans="2:15" ht="58.5" customHeight="1" x14ac:dyDescent="0.25">
      <c r="B41" s="47"/>
      <c r="C41" s="16" t="s">
        <v>41</v>
      </c>
      <c r="D41" s="16" t="s">
        <v>42</v>
      </c>
      <c r="E41" s="39" t="s">
        <v>17</v>
      </c>
      <c r="F41" s="5" t="s">
        <v>18</v>
      </c>
      <c r="G41" s="19" t="s">
        <v>19</v>
      </c>
      <c r="H41" s="5" t="s">
        <v>20</v>
      </c>
      <c r="I41" s="20">
        <v>100</v>
      </c>
      <c r="J41" s="21">
        <v>100</v>
      </c>
      <c r="K41" s="22">
        <f t="shared" si="0"/>
        <v>100</v>
      </c>
      <c r="L41" s="23">
        <f>(K41+K42+K43)/3</f>
        <v>100</v>
      </c>
      <c r="M41" s="24">
        <f>(L41+L44)/2</f>
        <v>100</v>
      </c>
      <c r="N41" s="113"/>
      <c r="O41" s="31"/>
    </row>
    <row r="42" spans="2:15" ht="58.5" customHeight="1" x14ac:dyDescent="0.25">
      <c r="B42" s="47"/>
      <c r="C42" s="27"/>
      <c r="D42" s="27"/>
      <c r="E42" s="48"/>
      <c r="F42" s="5" t="s">
        <v>18</v>
      </c>
      <c r="G42" s="19" t="s">
        <v>22</v>
      </c>
      <c r="H42" s="5" t="s">
        <v>20</v>
      </c>
      <c r="I42" s="20">
        <v>85</v>
      </c>
      <c r="J42" s="21">
        <v>100</v>
      </c>
      <c r="K42" s="22">
        <f t="shared" si="0"/>
        <v>100</v>
      </c>
      <c r="L42" s="29"/>
      <c r="M42" s="30"/>
      <c r="N42" s="113"/>
      <c r="O42" s="31"/>
    </row>
    <row r="43" spans="2:15" ht="58.5" customHeight="1" x14ac:dyDescent="0.25">
      <c r="B43" s="47"/>
      <c r="C43" s="27"/>
      <c r="D43" s="27"/>
      <c r="E43" s="48"/>
      <c r="F43" s="5" t="s">
        <v>18</v>
      </c>
      <c r="G43" s="19" t="s">
        <v>23</v>
      </c>
      <c r="H43" s="5" t="s">
        <v>20</v>
      </c>
      <c r="I43" s="20">
        <v>98</v>
      </c>
      <c r="J43" s="20">
        <v>100</v>
      </c>
      <c r="K43" s="22">
        <f t="shared" si="0"/>
        <v>100</v>
      </c>
      <c r="L43" s="29"/>
      <c r="M43" s="30"/>
      <c r="N43" s="113"/>
      <c r="O43" s="31"/>
    </row>
    <row r="44" spans="2:15" ht="33" customHeight="1" x14ac:dyDescent="0.25">
      <c r="B44" s="47"/>
      <c r="C44" s="32"/>
      <c r="D44" s="32"/>
      <c r="E44" s="49"/>
      <c r="F44" s="5" t="s">
        <v>24</v>
      </c>
      <c r="G44" s="34" t="s">
        <v>25</v>
      </c>
      <c r="H44" s="5" t="s">
        <v>26</v>
      </c>
      <c r="I44" s="35">
        <v>2</v>
      </c>
      <c r="J44" s="35">
        <v>2.5</v>
      </c>
      <c r="K44" s="22">
        <f t="shared" si="0"/>
        <v>100</v>
      </c>
      <c r="L44" s="36">
        <f>K44</f>
        <v>100</v>
      </c>
      <c r="M44" s="30"/>
      <c r="N44" s="113"/>
      <c r="O44" s="31"/>
    </row>
    <row r="45" spans="2:15" ht="57" hidden="1" customHeight="1" x14ac:dyDescent="0.25">
      <c r="B45" s="47"/>
      <c r="C45" s="16" t="s">
        <v>43</v>
      </c>
      <c r="D45" s="16" t="s">
        <v>44</v>
      </c>
      <c r="E45" s="39" t="s">
        <v>17</v>
      </c>
      <c r="F45" s="5" t="s">
        <v>18</v>
      </c>
      <c r="G45" s="19" t="s">
        <v>19</v>
      </c>
      <c r="H45" s="5" t="s">
        <v>20</v>
      </c>
      <c r="I45" s="20"/>
      <c r="J45" s="21"/>
      <c r="K45" s="22" t="e">
        <f t="shared" si="0"/>
        <v>#DIV/0!</v>
      </c>
      <c r="L45" s="23" t="e">
        <f>(K45+K46+K47)/3</f>
        <v>#DIV/0!</v>
      </c>
      <c r="M45" s="24" t="e">
        <f>(L45+L48)/2</f>
        <v>#DIV/0!</v>
      </c>
      <c r="N45" s="113"/>
      <c r="O45" s="31"/>
    </row>
    <row r="46" spans="2:15" ht="57" hidden="1" customHeight="1" x14ac:dyDescent="0.25">
      <c r="B46" s="47"/>
      <c r="C46" s="27"/>
      <c r="D46" s="27"/>
      <c r="E46" s="48"/>
      <c r="F46" s="5" t="s">
        <v>18</v>
      </c>
      <c r="G46" s="19" t="s">
        <v>22</v>
      </c>
      <c r="H46" s="5" t="s">
        <v>20</v>
      </c>
      <c r="I46" s="20"/>
      <c r="J46" s="21"/>
      <c r="K46" s="22" t="e">
        <f t="shared" si="0"/>
        <v>#DIV/0!</v>
      </c>
      <c r="L46" s="29"/>
      <c r="M46" s="30"/>
      <c r="N46" s="113"/>
      <c r="O46" s="31"/>
    </row>
    <row r="47" spans="2:15" ht="57" hidden="1" customHeight="1" x14ac:dyDescent="0.25">
      <c r="B47" s="47"/>
      <c r="C47" s="27"/>
      <c r="D47" s="27"/>
      <c r="E47" s="48"/>
      <c r="F47" s="5" t="s">
        <v>18</v>
      </c>
      <c r="G47" s="19" t="s">
        <v>23</v>
      </c>
      <c r="H47" s="5" t="s">
        <v>20</v>
      </c>
      <c r="I47" s="20"/>
      <c r="J47" s="20"/>
      <c r="K47" s="22" t="e">
        <f t="shared" si="0"/>
        <v>#DIV/0!</v>
      </c>
      <c r="L47" s="29"/>
      <c r="M47" s="30"/>
      <c r="N47" s="113"/>
      <c r="O47" s="31"/>
    </row>
    <row r="48" spans="2:15" ht="57" hidden="1" customHeight="1" x14ac:dyDescent="0.25">
      <c r="B48" s="47"/>
      <c r="C48" s="32"/>
      <c r="D48" s="32"/>
      <c r="E48" s="49"/>
      <c r="F48" s="5" t="s">
        <v>24</v>
      </c>
      <c r="G48" s="34" t="s">
        <v>25</v>
      </c>
      <c r="H48" s="5" t="s">
        <v>26</v>
      </c>
      <c r="I48" s="43"/>
      <c r="J48" s="38"/>
      <c r="K48" s="22" t="e">
        <f t="shared" si="0"/>
        <v>#DIV/0!</v>
      </c>
      <c r="L48" s="36" t="e">
        <f>K48</f>
        <v>#DIV/0!</v>
      </c>
      <c r="M48" s="30"/>
      <c r="N48" s="113"/>
      <c r="O48" s="31"/>
    </row>
    <row r="49" spans="2:15" ht="33" hidden="1" customHeight="1" x14ac:dyDescent="0.25">
      <c r="B49" s="47"/>
      <c r="C49" s="16" t="s">
        <v>43</v>
      </c>
      <c r="D49" s="16" t="s">
        <v>45</v>
      </c>
      <c r="E49" s="39" t="s">
        <v>17</v>
      </c>
      <c r="F49" s="5" t="s">
        <v>18</v>
      </c>
      <c r="G49" s="19" t="s">
        <v>19</v>
      </c>
      <c r="H49" s="5" t="s">
        <v>20</v>
      </c>
      <c r="I49" s="20"/>
      <c r="J49" s="21"/>
      <c r="K49" s="22" t="e">
        <f t="shared" si="0"/>
        <v>#DIV/0!</v>
      </c>
      <c r="L49" s="23" t="e">
        <f>(K49+K50+K51)/3</f>
        <v>#DIV/0!</v>
      </c>
      <c r="M49" s="24" t="e">
        <f>(L49+L52)/2</f>
        <v>#DIV/0!</v>
      </c>
      <c r="N49" s="113"/>
      <c r="O49" s="31"/>
    </row>
    <row r="50" spans="2:15" ht="33" hidden="1" customHeight="1" x14ac:dyDescent="0.25">
      <c r="B50" s="47"/>
      <c r="C50" s="27"/>
      <c r="D50" s="27"/>
      <c r="E50" s="48"/>
      <c r="F50" s="5" t="s">
        <v>18</v>
      </c>
      <c r="G50" s="19" t="s">
        <v>22</v>
      </c>
      <c r="H50" s="5" t="s">
        <v>20</v>
      </c>
      <c r="I50" s="20"/>
      <c r="J50" s="21"/>
      <c r="K50" s="22" t="e">
        <f t="shared" si="0"/>
        <v>#DIV/0!</v>
      </c>
      <c r="L50" s="29"/>
      <c r="M50" s="30"/>
      <c r="N50" s="113"/>
      <c r="O50" s="31"/>
    </row>
    <row r="51" spans="2:15" ht="33" hidden="1" customHeight="1" x14ac:dyDescent="0.25">
      <c r="B51" s="47"/>
      <c r="C51" s="27"/>
      <c r="D51" s="27"/>
      <c r="E51" s="48"/>
      <c r="F51" s="5" t="s">
        <v>18</v>
      </c>
      <c r="G51" s="19" t="s">
        <v>23</v>
      </c>
      <c r="H51" s="5" t="s">
        <v>20</v>
      </c>
      <c r="I51" s="20"/>
      <c r="J51" s="20"/>
      <c r="K51" s="22" t="e">
        <f t="shared" si="0"/>
        <v>#DIV/0!</v>
      </c>
      <c r="L51" s="29"/>
      <c r="M51" s="30"/>
      <c r="N51" s="113"/>
      <c r="O51" s="31"/>
    </row>
    <row r="52" spans="2:15" ht="33" hidden="1" customHeight="1" x14ac:dyDescent="0.25">
      <c r="B52" s="47"/>
      <c r="C52" s="32"/>
      <c r="D52" s="32"/>
      <c r="E52" s="49"/>
      <c r="F52" s="5" t="s">
        <v>24</v>
      </c>
      <c r="G52" s="34" t="s">
        <v>25</v>
      </c>
      <c r="H52" s="5" t="s">
        <v>26</v>
      </c>
      <c r="I52" s="43"/>
      <c r="J52" s="38"/>
      <c r="K52" s="22" t="e">
        <f t="shared" si="0"/>
        <v>#DIV/0!</v>
      </c>
      <c r="L52" s="36" t="e">
        <f>K52</f>
        <v>#DIV/0!</v>
      </c>
      <c r="M52" s="30"/>
      <c r="N52" s="113"/>
      <c r="O52" s="31"/>
    </row>
    <row r="53" spans="2:15" ht="33" hidden="1" customHeight="1" x14ac:dyDescent="0.25">
      <c r="B53" s="47"/>
      <c r="C53" s="16" t="s">
        <v>46</v>
      </c>
      <c r="D53" s="16" t="s">
        <v>47</v>
      </c>
      <c r="E53" s="39" t="s">
        <v>17</v>
      </c>
      <c r="F53" s="5" t="s">
        <v>18</v>
      </c>
      <c r="G53" s="19" t="s">
        <v>19</v>
      </c>
      <c r="H53" s="5" t="s">
        <v>20</v>
      </c>
      <c r="I53" s="20"/>
      <c r="J53" s="21"/>
      <c r="K53" s="22" t="e">
        <f t="shared" si="0"/>
        <v>#DIV/0!</v>
      </c>
      <c r="L53" s="23" t="e">
        <f>(K53+K54+K55)/3</f>
        <v>#DIV/0!</v>
      </c>
      <c r="M53" s="24" t="e">
        <f>(L53+L56)/2</f>
        <v>#DIV/0!</v>
      </c>
      <c r="N53" s="113"/>
      <c r="O53" s="31"/>
    </row>
    <row r="54" spans="2:15" ht="33" hidden="1" customHeight="1" x14ac:dyDescent="0.25">
      <c r="B54" s="47"/>
      <c r="C54" s="27"/>
      <c r="D54" s="27"/>
      <c r="E54" s="48"/>
      <c r="F54" s="5" t="s">
        <v>18</v>
      </c>
      <c r="G54" s="19" t="s">
        <v>22</v>
      </c>
      <c r="H54" s="5" t="s">
        <v>20</v>
      </c>
      <c r="I54" s="20"/>
      <c r="J54" s="21"/>
      <c r="K54" s="22" t="e">
        <f t="shared" si="0"/>
        <v>#DIV/0!</v>
      </c>
      <c r="L54" s="29"/>
      <c r="M54" s="30"/>
      <c r="N54" s="113"/>
      <c r="O54" s="31"/>
    </row>
    <row r="55" spans="2:15" ht="33" hidden="1" customHeight="1" x14ac:dyDescent="0.25">
      <c r="B55" s="47"/>
      <c r="C55" s="27"/>
      <c r="D55" s="27"/>
      <c r="E55" s="48"/>
      <c r="F55" s="5" t="s">
        <v>18</v>
      </c>
      <c r="G55" s="19" t="s">
        <v>23</v>
      </c>
      <c r="H55" s="5" t="s">
        <v>20</v>
      </c>
      <c r="I55" s="20"/>
      <c r="J55" s="20"/>
      <c r="K55" s="22" t="e">
        <f t="shared" si="0"/>
        <v>#DIV/0!</v>
      </c>
      <c r="L55" s="29"/>
      <c r="M55" s="30"/>
      <c r="N55" s="113"/>
      <c r="O55" s="31"/>
    </row>
    <row r="56" spans="2:15" ht="69" hidden="1" customHeight="1" x14ac:dyDescent="0.25">
      <c r="B56" s="47"/>
      <c r="C56" s="32"/>
      <c r="D56" s="32"/>
      <c r="E56" s="49"/>
      <c r="F56" s="5" t="s">
        <v>24</v>
      </c>
      <c r="G56" s="34" t="s">
        <v>25</v>
      </c>
      <c r="H56" s="5" t="s">
        <v>26</v>
      </c>
      <c r="I56" s="43"/>
      <c r="J56" s="38"/>
      <c r="K56" s="22" t="e">
        <f t="shared" si="0"/>
        <v>#DIV/0!</v>
      </c>
      <c r="L56" s="36" t="e">
        <f>K56</f>
        <v>#DIV/0!</v>
      </c>
      <c r="M56" s="30"/>
      <c r="N56" s="113"/>
      <c r="O56" s="31"/>
    </row>
    <row r="57" spans="2:15" ht="58.5" hidden="1" customHeight="1" x14ac:dyDescent="0.25">
      <c r="B57" s="47"/>
      <c r="C57" s="16" t="s">
        <v>48</v>
      </c>
      <c r="D57" s="16" t="s">
        <v>49</v>
      </c>
      <c r="E57" s="39" t="s">
        <v>17</v>
      </c>
      <c r="F57" s="5" t="s">
        <v>18</v>
      </c>
      <c r="G57" s="19" t="s">
        <v>19</v>
      </c>
      <c r="H57" s="5" t="s">
        <v>20</v>
      </c>
      <c r="I57" s="20"/>
      <c r="J57" s="21"/>
      <c r="K57" s="22" t="e">
        <f t="shared" si="0"/>
        <v>#DIV/0!</v>
      </c>
      <c r="L57" s="23" t="e">
        <f>(K57+K58+K59)/3</f>
        <v>#DIV/0!</v>
      </c>
      <c r="M57" s="24" t="e">
        <f>(L57+L60)/2</f>
        <v>#DIV/0!</v>
      </c>
      <c r="N57" s="113"/>
      <c r="O57" s="31"/>
    </row>
    <row r="58" spans="2:15" ht="58.5" hidden="1" customHeight="1" x14ac:dyDescent="0.25">
      <c r="B58" s="47"/>
      <c r="C58" s="27"/>
      <c r="D58" s="27"/>
      <c r="E58" s="48"/>
      <c r="F58" s="5" t="s">
        <v>18</v>
      </c>
      <c r="G58" s="19" t="s">
        <v>50</v>
      </c>
      <c r="H58" s="5" t="s">
        <v>20</v>
      </c>
      <c r="I58" s="20"/>
      <c r="J58" s="21"/>
      <c r="K58" s="22" t="e">
        <f t="shared" si="0"/>
        <v>#DIV/0!</v>
      </c>
      <c r="L58" s="29"/>
      <c r="M58" s="30"/>
      <c r="N58" s="113"/>
      <c r="O58" s="31"/>
    </row>
    <row r="59" spans="2:15" ht="58.5" hidden="1" customHeight="1" x14ac:dyDescent="0.25">
      <c r="B59" s="47"/>
      <c r="C59" s="27"/>
      <c r="D59" s="27"/>
      <c r="E59" s="48"/>
      <c r="F59" s="5" t="s">
        <v>18</v>
      </c>
      <c r="G59" s="19" t="s">
        <v>51</v>
      </c>
      <c r="H59" s="5" t="s">
        <v>20</v>
      </c>
      <c r="I59" s="20"/>
      <c r="J59" s="20"/>
      <c r="K59" s="22" t="e">
        <f t="shared" si="0"/>
        <v>#DIV/0!</v>
      </c>
      <c r="L59" s="29"/>
      <c r="M59" s="30"/>
      <c r="N59" s="113"/>
      <c r="O59" s="31"/>
    </row>
    <row r="60" spans="2:15" ht="57.75" hidden="1" customHeight="1" x14ac:dyDescent="0.25">
      <c r="B60" s="47"/>
      <c r="C60" s="32"/>
      <c r="D60" s="32"/>
      <c r="E60" s="49"/>
      <c r="F60" s="5" t="s">
        <v>24</v>
      </c>
      <c r="G60" s="34" t="s">
        <v>25</v>
      </c>
      <c r="H60" s="5" t="s">
        <v>26</v>
      </c>
      <c r="I60" s="38"/>
      <c r="J60" s="43"/>
      <c r="K60" s="22" t="e">
        <f t="shared" si="0"/>
        <v>#DIV/0!</v>
      </c>
      <c r="L60" s="36" t="e">
        <f>K60</f>
        <v>#DIV/0!</v>
      </c>
      <c r="M60" s="30"/>
      <c r="N60" s="113"/>
      <c r="O60" s="31"/>
    </row>
    <row r="61" spans="2:15" ht="58.5" customHeight="1" x14ac:dyDescent="0.25">
      <c r="B61" s="47"/>
      <c r="C61" s="16" t="s">
        <v>52</v>
      </c>
      <c r="D61" s="16" t="s">
        <v>53</v>
      </c>
      <c r="E61" s="39" t="s">
        <v>17</v>
      </c>
      <c r="F61" s="5" t="s">
        <v>18</v>
      </c>
      <c r="G61" s="19" t="s">
        <v>19</v>
      </c>
      <c r="H61" s="5" t="s">
        <v>20</v>
      </c>
      <c r="I61" s="50">
        <v>100</v>
      </c>
      <c r="J61" s="21">
        <v>100</v>
      </c>
      <c r="K61" s="22">
        <f t="shared" si="0"/>
        <v>100</v>
      </c>
      <c r="L61" s="23">
        <f>(K61+K62+K63)/3</f>
        <v>100</v>
      </c>
      <c r="M61" s="24">
        <f>(L61+L64)/2</f>
        <v>99.090909090909093</v>
      </c>
      <c r="N61" s="113"/>
      <c r="O61" s="31"/>
    </row>
    <row r="62" spans="2:15" ht="58.5" customHeight="1" x14ac:dyDescent="0.25">
      <c r="B62" s="47"/>
      <c r="C62" s="27"/>
      <c r="D62" s="27"/>
      <c r="E62" s="48"/>
      <c r="F62" s="5" t="s">
        <v>18</v>
      </c>
      <c r="G62" s="19" t="s">
        <v>50</v>
      </c>
      <c r="H62" s="5" t="s">
        <v>20</v>
      </c>
      <c r="I62" s="50">
        <v>85</v>
      </c>
      <c r="J62" s="21">
        <v>100</v>
      </c>
      <c r="K62" s="22">
        <f t="shared" si="0"/>
        <v>100</v>
      </c>
      <c r="L62" s="29"/>
      <c r="M62" s="30"/>
      <c r="N62" s="113"/>
      <c r="O62" s="31"/>
    </row>
    <row r="63" spans="2:15" ht="58.5" customHeight="1" x14ac:dyDescent="0.25">
      <c r="B63" s="47"/>
      <c r="C63" s="27"/>
      <c r="D63" s="27"/>
      <c r="E63" s="48"/>
      <c r="F63" s="5" t="s">
        <v>18</v>
      </c>
      <c r="G63" s="19" t="s">
        <v>51</v>
      </c>
      <c r="H63" s="5" t="s">
        <v>20</v>
      </c>
      <c r="I63" s="50">
        <v>98</v>
      </c>
      <c r="J63" s="20">
        <v>100</v>
      </c>
      <c r="K63" s="22">
        <f t="shared" si="0"/>
        <v>100</v>
      </c>
      <c r="L63" s="29"/>
      <c r="M63" s="30"/>
      <c r="N63" s="113"/>
      <c r="O63" s="31"/>
    </row>
    <row r="64" spans="2:15" ht="41.25" customHeight="1" x14ac:dyDescent="0.25">
      <c r="B64" s="47"/>
      <c r="C64" s="32"/>
      <c r="D64" s="32"/>
      <c r="E64" s="49"/>
      <c r="F64" s="5" t="s">
        <v>24</v>
      </c>
      <c r="G64" s="34" t="s">
        <v>25</v>
      </c>
      <c r="H64" s="5" t="s">
        <v>26</v>
      </c>
      <c r="I64" s="35">
        <v>3.6666666666666665</v>
      </c>
      <c r="J64" s="35">
        <v>3.6</v>
      </c>
      <c r="K64" s="22">
        <f t="shared" si="0"/>
        <v>98.181818181818187</v>
      </c>
      <c r="L64" s="36">
        <f>K64</f>
        <v>98.181818181818187</v>
      </c>
      <c r="M64" s="30"/>
      <c r="N64" s="113"/>
      <c r="O64" s="31"/>
    </row>
    <row r="65" spans="2:15" ht="58.5" hidden="1" customHeight="1" x14ac:dyDescent="0.25">
      <c r="B65" s="47"/>
      <c r="C65" s="16" t="s">
        <v>54</v>
      </c>
      <c r="D65" s="16" t="s">
        <v>55</v>
      </c>
      <c r="E65" s="39" t="s">
        <v>17</v>
      </c>
      <c r="F65" s="5" t="s">
        <v>18</v>
      </c>
      <c r="G65" s="19" t="s">
        <v>19</v>
      </c>
      <c r="H65" s="5" t="s">
        <v>20</v>
      </c>
      <c r="I65" s="50"/>
      <c r="J65" s="21"/>
      <c r="K65" s="22" t="e">
        <f t="shared" si="0"/>
        <v>#DIV/0!</v>
      </c>
      <c r="L65" s="23" t="e">
        <f>(K65+K66+K67)/3</f>
        <v>#DIV/0!</v>
      </c>
      <c r="M65" s="24" t="e">
        <f>(L65+L68)/2</f>
        <v>#DIV/0!</v>
      </c>
      <c r="N65" s="113"/>
      <c r="O65" s="31"/>
    </row>
    <row r="66" spans="2:15" ht="58.5" hidden="1" customHeight="1" x14ac:dyDescent="0.25">
      <c r="B66" s="47"/>
      <c r="C66" s="27"/>
      <c r="D66" s="27"/>
      <c r="E66" s="48"/>
      <c r="F66" s="5" t="s">
        <v>18</v>
      </c>
      <c r="G66" s="19" t="s">
        <v>50</v>
      </c>
      <c r="H66" s="5" t="s">
        <v>20</v>
      </c>
      <c r="I66" s="50"/>
      <c r="J66" s="21"/>
      <c r="K66" s="22" t="e">
        <f t="shared" si="0"/>
        <v>#DIV/0!</v>
      </c>
      <c r="L66" s="29"/>
      <c r="M66" s="30"/>
      <c r="N66" s="113"/>
      <c r="O66" s="31"/>
    </row>
    <row r="67" spans="2:15" ht="58.5" hidden="1" customHeight="1" x14ac:dyDescent="0.25">
      <c r="B67" s="47"/>
      <c r="C67" s="27"/>
      <c r="D67" s="27"/>
      <c r="E67" s="48"/>
      <c r="F67" s="5" t="s">
        <v>18</v>
      </c>
      <c r="G67" s="19" t="s">
        <v>51</v>
      </c>
      <c r="H67" s="5" t="s">
        <v>20</v>
      </c>
      <c r="I67" s="50"/>
      <c r="J67" s="20"/>
      <c r="K67" s="22" t="e">
        <f t="shared" si="0"/>
        <v>#DIV/0!</v>
      </c>
      <c r="L67" s="29"/>
      <c r="M67" s="30"/>
      <c r="N67" s="113"/>
      <c r="O67" s="31"/>
    </row>
    <row r="68" spans="2:15" ht="41.25" hidden="1" customHeight="1" x14ac:dyDescent="0.25">
      <c r="B68" s="47"/>
      <c r="C68" s="32"/>
      <c r="D68" s="32"/>
      <c r="E68" s="49"/>
      <c r="F68" s="5" t="s">
        <v>24</v>
      </c>
      <c r="G68" s="34" t="s">
        <v>25</v>
      </c>
      <c r="H68" s="5" t="s">
        <v>26</v>
      </c>
      <c r="I68" s="43"/>
      <c r="J68" s="38"/>
      <c r="K68" s="22" t="e">
        <f t="shared" si="0"/>
        <v>#DIV/0!</v>
      </c>
      <c r="L68" s="36" t="e">
        <f>K68</f>
        <v>#DIV/0!</v>
      </c>
      <c r="M68" s="30"/>
      <c r="N68" s="113"/>
      <c r="O68" s="31"/>
    </row>
    <row r="69" spans="2:15" ht="58.5" customHeight="1" x14ac:dyDescent="0.25">
      <c r="B69" s="47"/>
      <c r="C69" s="16" t="s">
        <v>56</v>
      </c>
      <c r="D69" s="16" t="s">
        <v>57</v>
      </c>
      <c r="E69" s="39" t="s">
        <v>17</v>
      </c>
      <c r="F69" s="5" t="s">
        <v>18</v>
      </c>
      <c r="G69" s="19" t="s">
        <v>19</v>
      </c>
      <c r="H69" s="5" t="s">
        <v>20</v>
      </c>
      <c r="I69" s="20">
        <v>100</v>
      </c>
      <c r="J69" s="21">
        <v>100</v>
      </c>
      <c r="K69" s="22">
        <f t="shared" si="0"/>
        <v>100</v>
      </c>
      <c r="L69" s="23">
        <f>(K69+K70+K71)/3</f>
        <v>98.027210884353735</v>
      </c>
      <c r="M69" s="24">
        <f>(L69+L72)/2</f>
        <v>98.722210173064767</v>
      </c>
      <c r="N69" s="113"/>
      <c r="O69" s="31"/>
    </row>
    <row r="70" spans="2:15" ht="58.5" customHeight="1" x14ac:dyDescent="0.25">
      <c r="B70" s="47"/>
      <c r="C70" s="27"/>
      <c r="D70" s="27"/>
      <c r="E70" s="48"/>
      <c r="F70" s="5" t="s">
        <v>18</v>
      </c>
      <c r="G70" s="19" t="s">
        <v>50</v>
      </c>
      <c r="H70" s="5" t="s">
        <v>20</v>
      </c>
      <c r="I70" s="20">
        <v>85</v>
      </c>
      <c r="J70" s="21">
        <v>94.3</v>
      </c>
      <c r="K70" s="22">
        <f t="shared" si="0"/>
        <v>100</v>
      </c>
      <c r="L70" s="29"/>
      <c r="M70" s="30"/>
      <c r="N70" s="113"/>
      <c r="O70" s="31"/>
    </row>
    <row r="71" spans="2:15" ht="58.5" customHeight="1" x14ac:dyDescent="0.25">
      <c r="B71" s="47"/>
      <c r="C71" s="27"/>
      <c r="D71" s="27"/>
      <c r="E71" s="48"/>
      <c r="F71" s="5" t="s">
        <v>18</v>
      </c>
      <c r="G71" s="19" t="s">
        <v>51</v>
      </c>
      <c r="H71" s="5" t="s">
        <v>20</v>
      </c>
      <c r="I71" s="20">
        <v>98</v>
      </c>
      <c r="J71" s="20">
        <v>92.2</v>
      </c>
      <c r="K71" s="22">
        <f t="shared" si="0"/>
        <v>94.081632653061234</v>
      </c>
      <c r="L71" s="29"/>
      <c r="M71" s="30"/>
      <c r="N71" s="113"/>
      <c r="O71" s="31"/>
    </row>
    <row r="72" spans="2:15" ht="31.5" customHeight="1" x14ac:dyDescent="0.25">
      <c r="B72" s="47"/>
      <c r="C72" s="32"/>
      <c r="D72" s="32"/>
      <c r="E72" s="49"/>
      <c r="F72" s="5" t="s">
        <v>24</v>
      </c>
      <c r="G72" s="34" t="s">
        <v>25</v>
      </c>
      <c r="H72" s="5" t="s">
        <v>26</v>
      </c>
      <c r="I72" s="35">
        <v>291.7</v>
      </c>
      <c r="J72" s="35">
        <v>290</v>
      </c>
      <c r="K72" s="22">
        <f t="shared" si="0"/>
        <v>99.417209461775798</v>
      </c>
      <c r="L72" s="36">
        <f>K72</f>
        <v>99.417209461775798</v>
      </c>
      <c r="M72" s="30"/>
      <c r="N72" s="113"/>
      <c r="O72" s="31"/>
    </row>
    <row r="73" spans="2:15" ht="58.5" hidden="1" customHeight="1" x14ac:dyDescent="0.25">
      <c r="B73" s="47"/>
      <c r="C73" s="16" t="s">
        <v>58</v>
      </c>
      <c r="D73" s="16" t="s">
        <v>59</v>
      </c>
      <c r="E73" s="39" t="s">
        <v>17</v>
      </c>
      <c r="F73" s="5" t="s">
        <v>18</v>
      </c>
      <c r="G73" s="19" t="s">
        <v>19</v>
      </c>
      <c r="H73" s="5" t="s">
        <v>20</v>
      </c>
      <c r="I73" s="50"/>
      <c r="J73" s="21"/>
      <c r="K73" s="22" t="e">
        <f t="shared" si="0"/>
        <v>#DIV/0!</v>
      </c>
      <c r="L73" s="23" t="e">
        <f>(K73+K74+K75)/2</f>
        <v>#DIV/0!</v>
      </c>
      <c r="M73" s="24" t="e">
        <f>(L73+L76)/2</f>
        <v>#DIV/0!</v>
      </c>
      <c r="N73" s="113"/>
      <c r="O73" s="31"/>
    </row>
    <row r="74" spans="2:15" ht="58.5" hidden="1" customHeight="1" x14ac:dyDescent="0.25">
      <c r="B74" s="47"/>
      <c r="C74" s="27"/>
      <c r="D74" s="27"/>
      <c r="E74" s="48"/>
      <c r="F74" s="5" t="s">
        <v>18</v>
      </c>
      <c r="G74" s="19" t="s">
        <v>50</v>
      </c>
      <c r="H74" s="5" t="s">
        <v>20</v>
      </c>
      <c r="I74" s="50"/>
      <c r="J74" s="21"/>
      <c r="K74" s="22" t="e">
        <f t="shared" si="0"/>
        <v>#DIV/0!</v>
      </c>
      <c r="L74" s="29"/>
      <c r="M74" s="30"/>
      <c r="N74" s="113"/>
      <c r="O74" s="31"/>
    </row>
    <row r="75" spans="2:15" ht="58.5" hidden="1" customHeight="1" x14ac:dyDescent="0.25">
      <c r="B75" s="47"/>
      <c r="C75" s="27"/>
      <c r="D75" s="27"/>
      <c r="E75" s="48"/>
      <c r="F75" s="5" t="s">
        <v>18</v>
      </c>
      <c r="G75" s="19" t="s">
        <v>51</v>
      </c>
      <c r="H75" s="5" t="s">
        <v>20</v>
      </c>
      <c r="I75" s="50"/>
      <c r="J75" s="20"/>
      <c r="K75" s="22"/>
      <c r="L75" s="29"/>
      <c r="M75" s="30"/>
      <c r="N75" s="113"/>
      <c r="O75" s="31"/>
    </row>
    <row r="76" spans="2:15" ht="31.5" hidden="1" customHeight="1" x14ac:dyDescent="0.25">
      <c r="B76" s="47"/>
      <c r="C76" s="32"/>
      <c r="D76" s="32"/>
      <c r="E76" s="49"/>
      <c r="F76" s="5" t="s">
        <v>24</v>
      </c>
      <c r="G76" s="34" t="s">
        <v>25</v>
      </c>
      <c r="H76" s="5" t="s">
        <v>26</v>
      </c>
      <c r="I76" s="38"/>
      <c r="J76" s="43"/>
      <c r="K76" s="22" t="e">
        <f t="shared" si="0"/>
        <v>#DIV/0!</v>
      </c>
      <c r="L76" s="36" t="e">
        <f>K76</f>
        <v>#DIV/0!</v>
      </c>
      <c r="M76" s="30"/>
      <c r="N76" s="113"/>
      <c r="O76" s="31"/>
    </row>
    <row r="77" spans="2:15" ht="58.5" customHeight="1" x14ac:dyDescent="0.25">
      <c r="B77" s="47"/>
      <c r="C77" s="16" t="s">
        <v>60</v>
      </c>
      <c r="D77" s="16" t="s">
        <v>61</v>
      </c>
      <c r="E77" s="39" t="s">
        <v>17</v>
      </c>
      <c r="F77" s="5" t="s">
        <v>18</v>
      </c>
      <c r="G77" s="19" t="s">
        <v>19</v>
      </c>
      <c r="H77" s="5" t="s">
        <v>20</v>
      </c>
      <c r="I77" s="20">
        <v>100</v>
      </c>
      <c r="J77" s="21">
        <v>100</v>
      </c>
      <c r="K77" s="22">
        <f t="shared" si="0"/>
        <v>100</v>
      </c>
      <c r="L77" s="23">
        <f>(K77+K78+K79)/2</f>
        <v>100</v>
      </c>
      <c r="M77" s="24">
        <f>(L77+L80)/2</f>
        <v>100</v>
      </c>
      <c r="N77" s="113"/>
      <c r="O77" s="31"/>
    </row>
    <row r="78" spans="2:15" ht="58.5" customHeight="1" x14ac:dyDescent="0.25">
      <c r="B78" s="47"/>
      <c r="C78" s="27"/>
      <c r="D78" s="27"/>
      <c r="E78" s="48"/>
      <c r="F78" s="5" t="s">
        <v>18</v>
      </c>
      <c r="G78" s="19" t="s">
        <v>22</v>
      </c>
      <c r="H78" s="5" t="s">
        <v>20</v>
      </c>
      <c r="I78" s="20">
        <v>98</v>
      </c>
      <c r="J78" s="21">
        <v>100</v>
      </c>
      <c r="K78" s="22">
        <f t="shared" si="0"/>
        <v>100</v>
      </c>
      <c r="L78" s="29"/>
      <c r="M78" s="30"/>
      <c r="N78" s="113"/>
      <c r="O78" s="31"/>
    </row>
    <row r="79" spans="2:15" ht="58.5" customHeight="1" x14ac:dyDescent="0.25">
      <c r="B79" s="47"/>
      <c r="C79" s="27"/>
      <c r="D79" s="27"/>
      <c r="E79" s="48"/>
      <c r="F79" s="5" t="s">
        <v>18</v>
      </c>
      <c r="G79" s="19" t="s">
        <v>62</v>
      </c>
      <c r="H79" s="5" t="s">
        <v>20</v>
      </c>
      <c r="I79" s="20"/>
      <c r="J79" s="20"/>
      <c r="K79" s="22">
        <v>0</v>
      </c>
      <c r="L79" s="29"/>
      <c r="M79" s="30"/>
      <c r="N79" s="113"/>
      <c r="O79" s="31"/>
    </row>
    <row r="80" spans="2:15" ht="40.5" customHeight="1" x14ac:dyDescent="0.25">
      <c r="B80" s="47"/>
      <c r="C80" s="32"/>
      <c r="D80" s="32"/>
      <c r="E80" s="49"/>
      <c r="F80" s="5" t="s">
        <v>24</v>
      </c>
      <c r="G80" s="34" t="s">
        <v>25</v>
      </c>
      <c r="H80" s="5" t="s">
        <v>26</v>
      </c>
      <c r="I80" s="38">
        <v>1</v>
      </c>
      <c r="J80" s="38">
        <v>1</v>
      </c>
      <c r="K80" s="22">
        <f t="shared" si="0"/>
        <v>100</v>
      </c>
      <c r="L80" s="36">
        <f>K80</f>
        <v>100</v>
      </c>
      <c r="M80" s="30"/>
      <c r="N80" s="113"/>
      <c r="O80" s="31"/>
    </row>
    <row r="81" spans="2:15" ht="58.5" hidden="1" customHeight="1" x14ac:dyDescent="0.25">
      <c r="B81" s="47"/>
      <c r="C81" s="16" t="s">
        <v>63</v>
      </c>
      <c r="D81" s="16" t="s">
        <v>64</v>
      </c>
      <c r="E81" s="39" t="s">
        <v>17</v>
      </c>
      <c r="F81" s="5" t="s">
        <v>18</v>
      </c>
      <c r="G81" s="19" t="s">
        <v>19</v>
      </c>
      <c r="H81" s="5" t="s">
        <v>20</v>
      </c>
      <c r="I81" s="20"/>
      <c r="J81" s="21"/>
      <c r="K81" s="22" t="e">
        <f t="shared" si="0"/>
        <v>#DIV/0!</v>
      </c>
      <c r="L81" s="23" t="e">
        <f>(K81+K82+K83)/3</f>
        <v>#DIV/0!</v>
      </c>
      <c r="M81" s="24" t="e">
        <f>(L81+L84)/2</f>
        <v>#DIV/0!</v>
      </c>
      <c r="N81" s="113"/>
      <c r="O81" s="31"/>
    </row>
    <row r="82" spans="2:15" ht="58.5" hidden="1" customHeight="1" x14ac:dyDescent="0.25">
      <c r="B82" s="47"/>
      <c r="C82" s="27"/>
      <c r="D82" s="27"/>
      <c r="E82" s="48"/>
      <c r="F82" s="5" t="s">
        <v>18</v>
      </c>
      <c r="G82" s="19" t="s">
        <v>22</v>
      </c>
      <c r="H82" s="5" t="s">
        <v>20</v>
      </c>
      <c r="I82" s="20"/>
      <c r="J82" s="21"/>
      <c r="K82" s="22" t="e">
        <f t="shared" si="0"/>
        <v>#DIV/0!</v>
      </c>
      <c r="L82" s="29"/>
      <c r="M82" s="30"/>
      <c r="N82" s="113"/>
      <c r="O82" s="31"/>
    </row>
    <row r="83" spans="2:15" ht="58.5" hidden="1" customHeight="1" x14ac:dyDescent="0.25">
      <c r="B83" s="47"/>
      <c r="C83" s="27"/>
      <c r="D83" s="27"/>
      <c r="E83" s="48"/>
      <c r="F83" s="5" t="s">
        <v>18</v>
      </c>
      <c r="G83" s="19" t="s">
        <v>62</v>
      </c>
      <c r="H83" s="5" t="s">
        <v>20</v>
      </c>
      <c r="I83" s="20"/>
      <c r="J83" s="20"/>
      <c r="K83" s="22" t="e">
        <f t="shared" si="0"/>
        <v>#DIV/0!</v>
      </c>
      <c r="L83" s="29"/>
      <c r="M83" s="30"/>
      <c r="N83" s="113"/>
      <c r="O83" s="31"/>
    </row>
    <row r="84" spans="2:15" ht="40.5" hidden="1" customHeight="1" x14ac:dyDescent="0.25">
      <c r="B84" s="47"/>
      <c r="C84" s="32"/>
      <c r="D84" s="32"/>
      <c r="E84" s="49"/>
      <c r="F84" s="5" t="s">
        <v>24</v>
      </c>
      <c r="G84" s="34" t="s">
        <v>25</v>
      </c>
      <c r="H84" s="5" t="s">
        <v>26</v>
      </c>
      <c r="I84" s="43"/>
      <c r="J84" s="38"/>
      <c r="K84" s="22" t="e">
        <f t="shared" si="0"/>
        <v>#DIV/0!</v>
      </c>
      <c r="L84" s="36" t="e">
        <f>K84</f>
        <v>#DIV/0!</v>
      </c>
      <c r="M84" s="30"/>
      <c r="N84" s="113"/>
      <c r="O84" s="31"/>
    </row>
    <row r="85" spans="2:15" ht="58.5" hidden="1" customHeight="1" x14ac:dyDescent="0.25">
      <c r="B85" s="47"/>
      <c r="C85" s="16" t="s">
        <v>65</v>
      </c>
      <c r="D85" s="16" t="s">
        <v>66</v>
      </c>
      <c r="E85" s="39" t="s">
        <v>17</v>
      </c>
      <c r="F85" s="5" t="s">
        <v>18</v>
      </c>
      <c r="G85" s="19" t="s">
        <v>19</v>
      </c>
      <c r="H85" s="5" t="s">
        <v>20</v>
      </c>
      <c r="I85" s="20"/>
      <c r="J85" s="21"/>
      <c r="K85" s="22" t="e">
        <f t="shared" si="0"/>
        <v>#DIV/0!</v>
      </c>
      <c r="L85" s="23" t="e">
        <f>(K85+K86+K87)/3</f>
        <v>#DIV/0!</v>
      </c>
      <c r="M85" s="24" t="e">
        <f>(L85+L88)/2</f>
        <v>#DIV/0!</v>
      </c>
      <c r="N85" s="113"/>
      <c r="O85" s="31"/>
    </row>
    <row r="86" spans="2:15" ht="58.5" hidden="1" customHeight="1" x14ac:dyDescent="0.25">
      <c r="B86" s="47"/>
      <c r="C86" s="27"/>
      <c r="D86" s="27"/>
      <c r="E86" s="48"/>
      <c r="F86" s="5" t="s">
        <v>18</v>
      </c>
      <c r="G86" s="19" t="s">
        <v>22</v>
      </c>
      <c r="H86" s="5" t="s">
        <v>20</v>
      </c>
      <c r="I86" s="20"/>
      <c r="J86" s="21"/>
      <c r="K86" s="22" t="e">
        <f t="shared" si="0"/>
        <v>#DIV/0!</v>
      </c>
      <c r="L86" s="29"/>
      <c r="M86" s="30"/>
      <c r="N86" s="113"/>
      <c r="O86" s="31"/>
    </row>
    <row r="87" spans="2:15" ht="58.5" hidden="1" customHeight="1" x14ac:dyDescent="0.25">
      <c r="B87" s="47"/>
      <c r="C87" s="27"/>
      <c r="D87" s="27"/>
      <c r="E87" s="48"/>
      <c r="F87" s="5" t="s">
        <v>18</v>
      </c>
      <c r="G87" s="19" t="s">
        <v>62</v>
      </c>
      <c r="H87" s="5" t="s">
        <v>20</v>
      </c>
      <c r="I87" s="20"/>
      <c r="J87" s="20"/>
      <c r="K87" s="22" t="e">
        <f t="shared" si="0"/>
        <v>#DIV/0!</v>
      </c>
      <c r="L87" s="29"/>
      <c r="M87" s="30"/>
      <c r="N87" s="113"/>
      <c r="O87" s="31"/>
    </row>
    <row r="88" spans="2:15" ht="40.5" hidden="1" customHeight="1" x14ac:dyDescent="0.25">
      <c r="B88" s="47"/>
      <c r="C88" s="32"/>
      <c r="D88" s="32"/>
      <c r="E88" s="49"/>
      <c r="F88" s="5" t="s">
        <v>24</v>
      </c>
      <c r="G88" s="34" t="s">
        <v>25</v>
      </c>
      <c r="H88" s="5" t="s">
        <v>26</v>
      </c>
      <c r="I88" s="43"/>
      <c r="J88" s="38"/>
      <c r="K88" s="22" t="e">
        <f t="shared" si="0"/>
        <v>#DIV/0!</v>
      </c>
      <c r="L88" s="36" t="e">
        <f>K88</f>
        <v>#DIV/0!</v>
      </c>
      <c r="M88" s="30"/>
      <c r="N88" s="113"/>
      <c r="O88" s="31"/>
    </row>
    <row r="89" spans="2:15" ht="40.5" hidden="1" customHeight="1" x14ac:dyDescent="0.25">
      <c r="B89" s="47"/>
      <c r="C89" s="16" t="s">
        <v>67</v>
      </c>
      <c r="D89" s="16" t="s">
        <v>68</v>
      </c>
      <c r="E89" s="39" t="s">
        <v>17</v>
      </c>
      <c r="F89" s="5" t="s">
        <v>18</v>
      </c>
      <c r="G89" s="19" t="s">
        <v>19</v>
      </c>
      <c r="H89" s="5" t="s">
        <v>20</v>
      </c>
      <c r="I89" s="20"/>
      <c r="J89" s="21"/>
      <c r="K89" s="22" t="e">
        <f t="shared" si="0"/>
        <v>#DIV/0!</v>
      </c>
      <c r="L89" s="23" t="e">
        <f>(K89+K90+K91)/2</f>
        <v>#DIV/0!</v>
      </c>
      <c r="M89" s="24" t="e">
        <f>(L89+L92)/2</f>
        <v>#DIV/0!</v>
      </c>
      <c r="N89" s="113"/>
      <c r="O89" s="31"/>
    </row>
    <row r="90" spans="2:15" ht="40.5" hidden="1" customHeight="1" x14ac:dyDescent="0.25">
      <c r="B90" s="47"/>
      <c r="C90" s="27"/>
      <c r="D90" s="27"/>
      <c r="E90" s="48"/>
      <c r="F90" s="5" t="s">
        <v>18</v>
      </c>
      <c r="G90" s="19" t="s">
        <v>22</v>
      </c>
      <c r="H90" s="5" t="s">
        <v>20</v>
      </c>
      <c r="I90" s="20"/>
      <c r="J90" s="21"/>
      <c r="K90" s="22" t="e">
        <f t="shared" si="0"/>
        <v>#DIV/0!</v>
      </c>
      <c r="L90" s="29"/>
      <c r="M90" s="30"/>
      <c r="N90" s="113"/>
      <c r="O90" s="31"/>
    </row>
    <row r="91" spans="2:15" ht="40.5" hidden="1" customHeight="1" x14ac:dyDescent="0.25">
      <c r="B91" s="47"/>
      <c r="C91" s="27"/>
      <c r="D91" s="27"/>
      <c r="E91" s="48"/>
      <c r="F91" s="5" t="s">
        <v>18</v>
      </c>
      <c r="G91" s="19" t="s">
        <v>62</v>
      </c>
      <c r="H91" s="5" t="s">
        <v>20</v>
      </c>
      <c r="I91" s="20"/>
      <c r="J91" s="20"/>
      <c r="K91" s="22"/>
      <c r="L91" s="29"/>
      <c r="M91" s="30"/>
      <c r="N91" s="113"/>
      <c r="O91" s="31"/>
    </row>
    <row r="92" spans="2:15" ht="60.75" hidden="1" customHeight="1" x14ac:dyDescent="0.25">
      <c r="B92" s="47"/>
      <c r="C92" s="32"/>
      <c r="D92" s="32"/>
      <c r="E92" s="49"/>
      <c r="F92" s="5" t="s">
        <v>24</v>
      </c>
      <c r="G92" s="34" t="s">
        <v>25</v>
      </c>
      <c r="H92" s="5" t="s">
        <v>26</v>
      </c>
      <c r="I92" s="38"/>
      <c r="J92" s="38"/>
      <c r="K92" s="22" t="e">
        <f>IF(J92/I92*100&gt;100,100,J92/I92*100)</f>
        <v>#DIV/0!</v>
      </c>
      <c r="L92" s="36" t="e">
        <f>K92</f>
        <v>#DIV/0!</v>
      </c>
      <c r="M92" s="30"/>
      <c r="N92" s="113"/>
      <c r="O92" s="31"/>
    </row>
    <row r="93" spans="2:15" ht="58.5" hidden="1" customHeight="1" x14ac:dyDescent="0.25">
      <c r="B93" s="47"/>
      <c r="C93" s="16" t="s">
        <v>69</v>
      </c>
      <c r="D93" s="16" t="s">
        <v>70</v>
      </c>
      <c r="E93" s="39" t="s">
        <v>17</v>
      </c>
      <c r="F93" s="5" t="s">
        <v>18</v>
      </c>
      <c r="G93" s="19" t="s">
        <v>19</v>
      </c>
      <c r="H93" s="5" t="s">
        <v>20</v>
      </c>
      <c r="I93" s="20"/>
      <c r="J93" s="21"/>
      <c r="K93" s="22" t="e">
        <f t="shared" si="0"/>
        <v>#DIV/0!</v>
      </c>
      <c r="L93" s="23" t="e">
        <f>(K93+K94+K95)/2</f>
        <v>#DIV/0!</v>
      </c>
      <c r="M93" s="24" t="e">
        <f>(L93+L96)/2</f>
        <v>#DIV/0!</v>
      </c>
      <c r="N93" s="113"/>
      <c r="O93" s="31"/>
    </row>
    <row r="94" spans="2:15" ht="58.5" hidden="1" customHeight="1" x14ac:dyDescent="0.25">
      <c r="B94" s="47"/>
      <c r="C94" s="27"/>
      <c r="D94" s="27"/>
      <c r="E94" s="48"/>
      <c r="F94" s="5" t="s">
        <v>18</v>
      </c>
      <c r="G94" s="19" t="s">
        <v>22</v>
      </c>
      <c r="H94" s="5" t="s">
        <v>20</v>
      </c>
      <c r="I94" s="20"/>
      <c r="J94" s="21"/>
      <c r="K94" s="22" t="e">
        <f t="shared" si="0"/>
        <v>#DIV/0!</v>
      </c>
      <c r="L94" s="29"/>
      <c r="M94" s="30"/>
      <c r="N94" s="113"/>
      <c r="O94" s="31"/>
    </row>
    <row r="95" spans="2:15" ht="58.5" hidden="1" customHeight="1" x14ac:dyDescent="0.25">
      <c r="B95" s="47"/>
      <c r="C95" s="27"/>
      <c r="D95" s="27"/>
      <c r="E95" s="48"/>
      <c r="F95" s="5" t="s">
        <v>18</v>
      </c>
      <c r="G95" s="19" t="s">
        <v>62</v>
      </c>
      <c r="H95" s="5" t="s">
        <v>20</v>
      </c>
      <c r="I95" s="20"/>
      <c r="J95" s="20"/>
      <c r="K95" s="22"/>
      <c r="L95" s="29"/>
      <c r="M95" s="30"/>
      <c r="N95" s="113"/>
      <c r="O95" s="31"/>
    </row>
    <row r="96" spans="2:15" ht="64.5" hidden="1" customHeight="1" x14ac:dyDescent="0.25">
      <c r="B96" s="47"/>
      <c r="C96" s="32"/>
      <c r="D96" s="32"/>
      <c r="E96" s="49"/>
      <c r="F96" s="5" t="s">
        <v>24</v>
      </c>
      <c r="G96" s="34" t="s">
        <v>25</v>
      </c>
      <c r="H96" s="5" t="s">
        <v>26</v>
      </c>
      <c r="I96" s="38"/>
      <c r="J96" s="38"/>
      <c r="K96" s="22" t="e">
        <f t="shared" si="0"/>
        <v>#DIV/0!</v>
      </c>
      <c r="L96" s="36" t="e">
        <f>K96</f>
        <v>#DIV/0!</v>
      </c>
      <c r="M96" s="30"/>
      <c r="N96" s="113"/>
      <c r="O96" s="31"/>
    </row>
    <row r="97" spans="2:15" ht="58.5" hidden="1" customHeight="1" x14ac:dyDescent="0.25">
      <c r="B97" s="47"/>
      <c r="C97" s="16" t="s">
        <v>71</v>
      </c>
      <c r="D97" s="16" t="s">
        <v>72</v>
      </c>
      <c r="E97" s="39" t="s">
        <v>17</v>
      </c>
      <c r="F97" s="5" t="s">
        <v>18</v>
      </c>
      <c r="G97" s="19" t="s">
        <v>19</v>
      </c>
      <c r="H97" s="5" t="s">
        <v>20</v>
      </c>
      <c r="I97" s="20"/>
      <c r="J97" s="21"/>
      <c r="K97" s="22" t="e">
        <f t="shared" si="0"/>
        <v>#DIV/0!</v>
      </c>
      <c r="L97" s="23" t="e">
        <f>(K97+K98+K99)/3</f>
        <v>#DIV/0!</v>
      </c>
      <c r="M97" s="24" t="e">
        <f>(L97+L100)/2</f>
        <v>#DIV/0!</v>
      </c>
      <c r="N97" s="113"/>
      <c r="O97" s="31"/>
    </row>
    <row r="98" spans="2:15" ht="58.5" hidden="1" customHeight="1" x14ac:dyDescent="0.25">
      <c r="B98" s="47"/>
      <c r="C98" s="27"/>
      <c r="D98" s="27"/>
      <c r="E98" s="40"/>
      <c r="F98" s="5" t="s">
        <v>18</v>
      </c>
      <c r="G98" s="19" t="s">
        <v>22</v>
      </c>
      <c r="H98" s="5" t="s">
        <v>20</v>
      </c>
      <c r="I98" s="20"/>
      <c r="J98" s="21"/>
      <c r="K98" s="22" t="e">
        <f t="shared" si="0"/>
        <v>#DIV/0!</v>
      </c>
      <c r="L98" s="29"/>
      <c r="M98" s="30"/>
      <c r="N98" s="113"/>
      <c r="O98" s="31"/>
    </row>
    <row r="99" spans="2:15" ht="58.5" hidden="1" customHeight="1" x14ac:dyDescent="0.25">
      <c r="B99" s="47"/>
      <c r="C99" s="27"/>
      <c r="D99" s="27"/>
      <c r="E99" s="40"/>
      <c r="F99" s="5" t="s">
        <v>18</v>
      </c>
      <c r="G99" s="19" t="s">
        <v>62</v>
      </c>
      <c r="H99" s="5" t="s">
        <v>20</v>
      </c>
      <c r="I99" s="20"/>
      <c r="J99" s="20"/>
      <c r="K99" s="22" t="e">
        <f t="shared" si="0"/>
        <v>#DIV/0!</v>
      </c>
      <c r="L99" s="29"/>
      <c r="M99" s="30"/>
      <c r="N99" s="113"/>
      <c r="O99" s="31"/>
    </row>
    <row r="100" spans="2:15" ht="43.5" hidden="1" customHeight="1" x14ac:dyDescent="0.25">
      <c r="B100" s="47"/>
      <c r="C100" s="32"/>
      <c r="D100" s="32"/>
      <c r="E100" s="41"/>
      <c r="F100" s="5" t="s">
        <v>24</v>
      </c>
      <c r="G100" s="34" t="s">
        <v>25</v>
      </c>
      <c r="H100" s="5" t="s">
        <v>26</v>
      </c>
      <c r="I100" s="43"/>
      <c r="J100" s="38"/>
      <c r="K100" s="22" t="e">
        <f t="shared" si="0"/>
        <v>#DIV/0!</v>
      </c>
      <c r="L100" s="36" t="e">
        <f>K100</f>
        <v>#DIV/0!</v>
      </c>
      <c r="M100" s="30"/>
      <c r="N100" s="113"/>
      <c r="O100" s="31"/>
    </row>
    <row r="101" spans="2:15" ht="58.5" customHeight="1" x14ac:dyDescent="0.25">
      <c r="B101" s="47"/>
      <c r="C101" s="16" t="s">
        <v>73</v>
      </c>
      <c r="D101" s="16" t="s">
        <v>74</v>
      </c>
      <c r="E101" s="39" t="s">
        <v>17</v>
      </c>
      <c r="F101" s="5" t="s">
        <v>18</v>
      </c>
      <c r="G101" s="19" t="s">
        <v>19</v>
      </c>
      <c r="H101" s="5" t="s">
        <v>20</v>
      </c>
      <c r="I101" s="20">
        <v>100</v>
      </c>
      <c r="J101" s="21">
        <v>100</v>
      </c>
      <c r="K101" s="22">
        <f t="shared" si="0"/>
        <v>100</v>
      </c>
      <c r="L101" s="23">
        <f>(K101+K102+K103)/2</f>
        <v>100</v>
      </c>
      <c r="M101" s="24">
        <f>(L101+L104)/2</f>
        <v>97.142857142857139</v>
      </c>
      <c r="N101" s="113"/>
      <c r="O101" s="31"/>
    </row>
    <row r="102" spans="2:15" ht="58.5" customHeight="1" x14ac:dyDescent="0.25">
      <c r="B102" s="47"/>
      <c r="C102" s="27"/>
      <c r="D102" s="27"/>
      <c r="E102" s="40"/>
      <c r="F102" s="5" t="s">
        <v>18</v>
      </c>
      <c r="G102" s="19" t="s">
        <v>22</v>
      </c>
      <c r="H102" s="5" t="s">
        <v>20</v>
      </c>
      <c r="I102" s="20">
        <v>98</v>
      </c>
      <c r="J102" s="51">
        <v>100</v>
      </c>
      <c r="K102" s="22">
        <f t="shared" si="0"/>
        <v>100</v>
      </c>
      <c r="L102" s="29"/>
      <c r="M102" s="30"/>
      <c r="N102" s="113"/>
      <c r="O102" s="31"/>
    </row>
    <row r="103" spans="2:15" ht="58.5" customHeight="1" x14ac:dyDescent="0.25">
      <c r="B103" s="47"/>
      <c r="C103" s="27"/>
      <c r="D103" s="27"/>
      <c r="E103" s="40"/>
      <c r="F103" s="5" t="s">
        <v>18</v>
      </c>
      <c r="G103" s="19" t="s">
        <v>62</v>
      </c>
      <c r="H103" s="5" t="s">
        <v>20</v>
      </c>
      <c r="I103" s="20"/>
      <c r="J103" s="51"/>
      <c r="K103" s="22"/>
      <c r="L103" s="29"/>
      <c r="M103" s="30"/>
      <c r="N103" s="113"/>
      <c r="O103" s="31"/>
    </row>
    <row r="104" spans="2:15" ht="22.5" customHeight="1" x14ac:dyDescent="0.25">
      <c r="B104" s="47"/>
      <c r="C104" s="32"/>
      <c r="D104" s="32"/>
      <c r="E104" s="41"/>
      <c r="F104" s="5" t="s">
        <v>24</v>
      </c>
      <c r="G104" s="34" t="s">
        <v>25</v>
      </c>
      <c r="H104" s="5" t="s">
        <v>26</v>
      </c>
      <c r="I104" s="35">
        <v>35</v>
      </c>
      <c r="J104" s="43">
        <v>33</v>
      </c>
      <c r="K104" s="22">
        <f t="shared" si="0"/>
        <v>94.285714285714278</v>
      </c>
      <c r="L104" s="36">
        <f>K104</f>
        <v>94.285714285714278</v>
      </c>
      <c r="M104" s="30"/>
      <c r="N104" s="113"/>
      <c r="O104" s="31"/>
    </row>
    <row r="105" spans="2:15" ht="58.5" customHeight="1" x14ac:dyDescent="0.25">
      <c r="B105" s="47"/>
      <c r="C105" s="16" t="s">
        <v>75</v>
      </c>
      <c r="D105" s="16" t="s">
        <v>76</v>
      </c>
      <c r="E105" s="39" t="s">
        <v>17</v>
      </c>
      <c r="F105" s="5" t="s">
        <v>18</v>
      </c>
      <c r="G105" s="19" t="s">
        <v>19</v>
      </c>
      <c r="H105" s="5" t="s">
        <v>20</v>
      </c>
      <c r="I105" s="20">
        <v>100</v>
      </c>
      <c r="J105" s="21">
        <v>100</v>
      </c>
      <c r="K105" s="22">
        <f t="shared" si="0"/>
        <v>100</v>
      </c>
      <c r="L105" s="23">
        <f>(K105+K106+K107)/3</f>
        <v>100</v>
      </c>
      <c r="M105" s="24">
        <f>(L105+L108)/2</f>
        <v>95.3125</v>
      </c>
      <c r="N105" s="113"/>
      <c r="O105" s="31"/>
    </row>
    <row r="106" spans="2:15" ht="58.5" customHeight="1" x14ac:dyDescent="0.25">
      <c r="B106" s="47"/>
      <c r="C106" s="27"/>
      <c r="D106" s="27"/>
      <c r="E106" s="40"/>
      <c r="F106" s="5" t="s">
        <v>18</v>
      </c>
      <c r="G106" s="19" t="s">
        <v>22</v>
      </c>
      <c r="H106" s="5" t="s">
        <v>20</v>
      </c>
      <c r="I106" s="8">
        <v>98</v>
      </c>
      <c r="J106" s="21">
        <v>100</v>
      </c>
      <c r="K106" s="22">
        <f t="shared" si="0"/>
        <v>100</v>
      </c>
      <c r="L106" s="29"/>
      <c r="M106" s="30"/>
      <c r="N106" s="113"/>
      <c r="O106" s="31"/>
    </row>
    <row r="107" spans="2:15" ht="58.5" customHeight="1" x14ac:dyDescent="0.25">
      <c r="B107" s="47"/>
      <c r="C107" s="27"/>
      <c r="D107" s="27"/>
      <c r="E107" s="40"/>
      <c r="F107" s="5" t="s">
        <v>18</v>
      </c>
      <c r="G107" s="19" t="s">
        <v>62</v>
      </c>
      <c r="H107" s="5" t="s">
        <v>20</v>
      </c>
      <c r="I107" s="52">
        <v>70</v>
      </c>
      <c r="J107" s="20">
        <v>100</v>
      </c>
      <c r="K107" s="22">
        <f t="shared" si="0"/>
        <v>100</v>
      </c>
      <c r="L107" s="29"/>
      <c r="M107" s="30"/>
      <c r="N107" s="113"/>
      <c r="O107" s="31"/>
    </row>
    <row r="108" spans="2:15" ht="48.75" customHeight="1" x14ac:dyDescent="0.25">
      <c r="B108" s="47"/>
      <c r="C108" s="32"/>
      <c r="D108" s="32"/>
      <c r="E108" s="41"/>
      <c r="F108" s="5" t="s">
        <v>24</v>
      </c>
      <c r="G108" s="34" t="s">
        <v>25</v>
      </c>
      <c r="H108" s="5" t="s">
        <v>26</v>
      </c>
      <c r="I108" s="35">
        <v>16</v>
      </c>
      <c r="J108" s="35">
        <v>14.5</v>
      </c>
      <c r="K108" s="22">
        <f t="shared" si="0"/>
        <v>90.625</v>
      </c>
      <c r="L108" s="36">
        <f>K108</f>
        <v>90.625</v>
      </c>
      <c r="M108" s="30"/>
      <c r="N108" s="113"/>
      <c r="O108" s="31"/>
    </row>
    <row r="109" spans="2:15" ht="58.5" hidden="1" customHeight="1" x14ac:dyDescent="0.25">
      <c r="B109" s="47"/>
      <c r="C109" s="16" t="s">
        <v>77</v>
      </c>
      <c r="D109" s="16" t="s">
        <v>78</v>
      </c>
      <c r="E109" s="39" t="s">
        <v>17</v>
      </c>
      <c r="F109" s="5" t="s">
        <v>18</v>
      </c>
      <c r="G109" s="19" t="s">
        <v>19</v>
      </c>
      <c r="H109" s="5" t="s">
        <v>20</v>
      </c>
      <c r="I109" s="20"/>
      <c r="J109" s="21"/>
      <c r="K109" s="22" t="e">
        <f t="shared" si="0"/>
        <v>#DIV/0!</v>
      </c>
      <c r="L109" s="23" t="e">
        <f>(K109+K110+K111)/3</f>
        <v>#DIV/0!</v>
      </c>
      <c r="M109" s="24" t="e">
        <f>(L109+L112)/2</f>
        <v>#DIV/0!</v>
      </c>
      <c r="N109" s="113"/>
      <c r="O109" s="31"/>
    </row>
    <row r="110" spans="2:15" ht="58.5" hidden="1" customHeight="1" x14ac:dyDescent="0.25">
      <c r="B110" s="47"/>
      <c r="C110" s="27"/>
      <c r="D110" s="27"/>
      <c r="E110" s="40"/>
      <c r="F110" s="5" t="s">
        <v>18</v>
      </c>
      <c r="G110" s="19" t="s">
        <v>22</v>
      </c>
      <c r="H110" s="5" t="s">
        <v>20</v>
      </c>
      <c r="I110" s="20"/>
      <c r="J110" s="21"/>
      <c r="K110" s="22" t="e">
        <f t="shared" si="0"/>
        <v>#DIV/0!</v>
      </c>
      <c r="L110" s="29"/>
      <c r="M110" s="30"/>
      <c r="N110" s="113"/>
      <c r="O110" s="31"/>
    </row>
    <row r="111" spans="2:15" ht="58.5" hidden="1" customHeight="1" x14ac:dyDescent="0.25">
      <c r="B111" s="47"/>
      <c r="C111" s="27"/>
      <c r="D111" s="27"/>
      <c r="E111" s="40"/>
      <c r="F111" s="5" t="s">
        <v>18</v>
      </c>
      <c r="G111" s="19" t="s">
        <v>62</v>
      </c>
      <c r="H111" s="5" t="s">
        <v>20</v>
      </c>
      <c r="I111" s="20"/>
      <c r="J111" s="20"/>
      <c r="K111" s="22" t="e">
        <f t="shared" si="0"/>
        <v>#DIV/0!</v>
      </c>
      <c r="L111" s="29"/>
      <c r="M111" s="30"/>
      <c r="N111" s="113"/>
      <c r="O111" s="31"/>
    </row>
    <row r="112" spans="2:15" ht="44.25" hidden="1" customHeight="1" x14ac:dyDescent="0.25">
      <c r="B112" s="47"/>
      <c r="C112" s="32"/>
      <c r="D112" s="32"/>
      <c r="E112" s="41"/>
      <c r="F112" s="5" t="s">
        <v>24</v>
      </c>
      <c r="G112" s="34" t="s">
        <v>25</v>
      </c>
      <c r="H112" s="5" t="s">
        <v>26</v>
      </c>
      <c r="I112" s="43"/>
      <c r="J112" s="38"/>
      <c r="K112" s="22" t="e">
        <f t="shared" si="0"/>
        <v>#DIV/0!</v>
      </c>
      <c r="L112" s="36" t="e">
        <f>K112</f>
        <v>#DIV/0!</v>
      </c>
      <c r="M112" s="30"/>
      <c r="N112" s="113"/>
      <c r="O112" s="31"/>
    </row>
    <row r="113" spans="2:15" ht="58.5" hidden="1" customHeight="1" x14ac:dyDescent="0.25">
      <c r="B113" s="47"/>
      <c r="C113" s="16" t="s">
        <v>79</v>
      </c>
      <c r="D113" s="16" t="s">
        <v>80</v>
      </c>
      <c r="E113" s="39" t="s">
        <v>17</v>
      </c>
      <c r="F113" s="5" t="s">
        <v>18</v>
      </c>
      <c r="G113" s="19" t="s">
        <v>81</v>
      </c>
      <c r="H113" s="5" t="s">
        <v>20</v>
      </c>
      <c r="I113" s="20"/>
      <c r="J113" s="21"/>
      <c r="K113" s="22" t="e">
        <f t="shared" si="0"/>
        <v>#DIV/0!</v>
      </c>
      <c r="L113" s="23" t="e">
        <f>(K113+K114+K115)/3</f>
        <v>#DIV/0!</v>
      </c>
      <c r="M113" s="24" t="e">
        <f>(L113+L116)/2</f>
        <v>#DIV/0!</v>
      </c>
      <c r="N113" s="113"/>
      <c r="O113" s="31"/>
    </row>
    <row r="114" spans="2:15" ht="58.5" hidden="1" customHeight="1" x14ac:dyDescent="0.25">
      <c r="B114" s="47"/>
      <c r="C114" s="27"/>
      <c r="D114" s="27"/>
      <c r="E114" s="40"/>
      <c r="F114" s="5" t="s">
        <v>18</v>
      </c>
      <c r="G114" s="19" t="s">
        <v>82</v>
      </c>
      <c r="H114" s="5" t="s">
        <v>20</v>
      </c>
      <c r="I114" s="20"/>
      <c r="J114" s="21"/>
      <c r="K114" s="22" t="e">
        <f t="shared" si="0"/>
        <v>#DIV/0!</v>
      </c>
      <c r="L114" s="29"/>
      <c r="M114" s="30"/>
      <c r="N114" s="113"/>
      <c r="O114" s="31"/>
    </row>
    <row r="115" spans="2:15" ht="58.5" hidden="1" customHeight="1" x14ac:dyDescent="0.25">
      <c r="B115" s="47"/>
      <c r="C115" s="27"/>
      <c r="D115" s="27"/>
      <c r="E115" s="40"/>
      <c r="F115" s="5" t="s">
        <v>18</v>
      </c>
      <c r="G115" s="19" t="s">
        <v>50</v>
      </c>
      <c r="H115" s="5" t="s">
        <v>20</v>
      </c>
      <c r="I115" s="20"/>
      <c r="J115" s="20"/>
      <c r="K115" s="22" t="e">
        <f t="shared" si="0"/>
        <v>#DIV/0!</v>
      </c>
      <c r="L115" s="29"/>
      <c r="M115" s="30"/>
      <c r="N115" s="113"/>
      <c r="O115" s="31"/>
    </row>
    <row r="116" spans="2:15" ht="42.75" hidden="1" customHeight="1" x14ac:dyDescent="0.25">
      <c r="B116" s="47"/>
      <c r="C116" s="32"/>
      <c r="D116" s="32"/>
      <c r="E116" s="41"/>
      <c r="F116" s="5" t="s">
        <v>24</v>
      </c>
      <c r="G116" s="34" t="s">
        <v>25</v>
      </c>
      <c r="H116" s="5" t="s">
        <v>83</v>
      </c>
      <c r="I116" s="43"/>
      <c r="J116" s="38"/>
      <c r="K116" s="22" t="e">
        <f t="shared" si="0"/>
        <v>#DIV/0!</v>
      </c>
      <c r="L116" s="36" t="e">
        <f>K116</f>
        <v>#DIV/0!</v>
      </c>
      <c r="M116" s="30"/>
      <c r="N116" s="113"/>
      <c r="O116" s="31"/>
    </row>
    <row r="117" spans="2:15" ht="58.5" hidden="1" customHeight="1" x14ac:dyDescent="0.25">
      <c r="B117" s="47"/>
      <c r="C117" s="16" t="s">
        <v>84</v>
      </c>
      <c r="D117" s="16" t="s">
        <v>85</v>
      </c>
      <c r="E117" s="39" t="s">
        <v>17</v>
      </c>
      <c r="F117" s="5" t="s">
        <v>18</v>
      </c>
      <c r="G117" s="19" t="s">
        <v>81</v>
      </c>
      <c r="H117" s="5" t="s">
        <v>20</v>
      </c>
      <c r="I117" s="20"/>
      <c r="J117" s="21"/>
      <c r="K117" s="22" t="e">
        <f t="shared" si="0"/>
        <v>#DIV/0!</v>
      </c>
      <c r="L117" s="23" t="e">
        <f>(K117+K118+K119)/3</f>
        <v>#DIV/0!</v>
      </c>
      <c r="M117" s="24" t="e">
        <f>(L117+L120)/2</f>
        <v>#DIV/0!</v>
      </c>
      <c r="N117" s="113"/>
      <c r="O117" s="31"/>
    </row>
    <row r="118" spans="2:15" ht="58.5" hidden="1" customHeight="1" x14ac:dyDescent="0.25">
      <c r="B118" s="47"/>
      <c r="C118" s="27"/>
      <c r="D118" s="27"/>
      <c r="E118" s="40"/>
      <c r="F118" s="5" t="s">
        <v>18</v>
      </c>
      <c r="G118" s="19" t="s">
        <v>82</v>
      </c>
      <c r="H118" s="5" t="s">
        <v>20</v>
      </c>
      <c r="I118" s="20"/>
      <c r="J118" s="21"/>
      <c r="K118" s="22" t="e">
        <f t="shared" si="0"/>
        <v>#DIV/0!</v>
      </c>
      <c r="L118" s="29"/>
      <c r="M118" s="30"/>
      <c r="N118" s="113"/>
      <c r="O118" s="31"/>
    </row>
    <row r="119" spans="2:15" ht="58.5" hidden="1" customHeight="1" x14ac:dyDescent="0.25">
      <c r="B119" s="47"/>
      <c r="C119" s="27"/>
      <c r="D119" s="27"/>
      <c r="E119" s="40"/>
      <c r="F119" s="5" t="s">
        <v>18</v>
      </c>
      <c r="G119" s="19" t="s">
        <v>50</v>
      </c>
      <c r="H119" s="5" t="s">
        <v>20</v>
      </c>
      <c r="I119" s="20"/>
      <c r="J119" s="20"/>
      <c r="K119" s="22" t="e">
        <f t="shared" si="0"/>
        <v>#DIV/0!</v>
      </c>
      <c r="L119" s="29"/>
      <c r="M119" s="30"/>
      <c r="N119" s="113"/>
      <c r="O119" s="31"/>
    </row>
    <row r="120" spans="2:15" ht="42.75" hidden="1" customHeight="1" x14ac:dyDescent="0.25">
      <c r="B120" s="47"/>
      <c r="C120" s="32"/>
      <c r="D120" s="32"/>
      <c r="E120" s="41"/>
      <c r="F120" s="5" t="s">
        <v>24</v>
      </c>
      <c r="G120" s="34" t="s">
        <v>25</v>
      </c>
      <c r="H120" s="5" t="s">
        <v>83</v>
      </c>
      <c r="I120" s="43"/>
      <c r="J120" s="38"/>
      <c r="K120" s="22" t="e">
        <f t="shared" si="0"/>
        <v>#DIV/0!</v>
      </c>
      <c r="L120" s="36" t="e">
        <f>K120</f>
        <v>#DIV/0!</v>
      </c>
      <c r="M120" s="30"/>
      <c r="N120" s="113"/>
      <c r="O120" s="31"/>
    </row>
    <row r="121" spans="2:15" ht="58.5" hidden="1" customHeight="1" x14ac:dyDescent="0.25">
      <c r="B121" s="47"/>
      <c r="C121" s="16" t="s">
        <v>86</v>
      </c>
      <c r="D121" s="16" t="s">
        <v>87</v>
      </c>
      <c r="E121" s="39" t="s">
        <v>17</v>
      </c>
      <c r="F121" s="5" t="s">
        <v>18</v>
      </c>
      <c r="G121" s="19" t="s">
        <v>81</v>
      </c>
      <c r="H121" s="5" t="s">
        <v>20</v>
      </c>
      <c r="I121" s="20"/>
      <c r="J121" s="21"/>
      <c r="K121" s="22" t="e">
        <f t="shared" si="0"/>
        <v>#DIV/0!</v>
      </c>
      <c r="L121" s="23" t="e">
        <f>(K121+K122+K123)/3</f>
        <v>#DIV/0!</v>
      </c>
      <c r="M121" s="24" t="e">
        <f>(L121+L124)/2</f>
        <v>#DIV/0!</v>
      </c>
      <c r="N121" s="113"/>
      <c r="O121" s="31"/>
    </row>
    <row r="122" spans="2:15" ht="58.5" hidden="1" customHeight="1" x14ac:dyDescent="0.25">
      <c r="B122" s="47"/>
      <c r="C122" s="27"/>
      <c r="D122" s="27"/>
      <c r="E122" s="40"/>
      <c r="F122" s="5" t="s">
        <v>18</v>
      </c>
      <c r="G122" s="19" t="s">
        <v>82</v>
      </c>
      <c r="H122" s="5" t="s">
        <v>20</v>
      </c>
      <c r="I122" s="20"/>
      <c r="J122" s="21"/>
      <c r="K122" s="22" t="e">
        <f t="shared" si="0"/>
        <v>#DIV/0!</v>
      </c>
      <c r="L122" s="29"/>
      <c r="M122" s="30"/>
      <c r="N122" s="113"/>
      <c r="O122" s="31"/>
    </row>
    <row r="123" spans="2:15" ht="58.5" hidden="1" customHeight="1" x14ac:dyDescent="0.25">
      <c r="B123" s="47"/>
      <c r="C123" s="27"/>
      <c r="D123" s="27"/>
      <c r="E123" s="40"/>
      <c r="F123" s="5" t="s">
        <v>18</v>
      </c>
      <c r="G123" s="19" t="s">
        <v>50</v>
      </c>
      <c r="H123" s="5" t="s">
        <v>20</v>
      </c>
      <c r="I123" s="20"/>
      <c r="J123" s="20"/>
      <c r="K123" s="22" t="e">
        <f t="shared" ref="K123:K176" si="1">IF(J123/I123*100&gt;100,100,J123/I123*100)</f>
        <v>#DIV/0!</v>
      </c>
      <c r="L123" s="29"/>
      <c r="M123" s="30"/>
      <c r="N123" s="113"/>
      <c r="O123" s="31"/>
    </row>
    <row r="124" spans="2:15" ht="40.5" hidden="1" customHeight="1" x14ac:dyDescent="0.25">
      <c r="B124" s="47"/>
      <c r="C124" s="32"/>
      <c r="D124" s="32"/>
      <c r="E124" s="41"/>
      <c r="F124" s="5" t="s">
        <v>24</v>
      </c>
      <c r="G124" s="34" t="s">
        <v>25</v>
      </c>
      <c r="H124" s="5" t="s">
        <v>83</v>
      </c>
      <c r="I124" s="35"/>
      <c r="J124" s="35"/>
      <c r="K124" s="22" t="e">
        <f t="shared" si="1"/>
        <v>#DIV/0!</v>
      </c>
      <c r="L124" s="36" t="e">
        <f>K124</f>
        <v>#DIV/0!</v>
      </c>
      <c r="M124" s="30"/>
      <c r="N124" s="113"/>
      <c r="O124" s="31"/>
    </row>
    <row r="125" spans="2:15" ht="58.5" hidden="1" customHeight="1" x14ac:dyDescent="0.25">
      <c r="B125" s="47"/>
      <c r="C125" s="16" t="s">
        <v>88</v>
      </c>
      <c r="D125" s="16" t="s">
        <v>89</v>
      </c>
      <c r="E125" s="39" t="s">
        <v>17</v>
      </c>
      <c r="F125" s="5" t="s">
        <v>18</v>
      </c>
      <c r="G125" s="19" t="s">
        <v>81</v>
      </c>
      <c r="H125" s="5" t="s">
        <v>20</v>
      </c>
      <c r="I125" s="20"/>
      <c r="J125" s="21"/>
      <c r="K125" s="22" t="e">
        <f t="shared" si="1"/>
        <v>#DIV/0!</v>
      </c>
      <c r="L125" s="23" t="e">
        <f>(K125+K126+K127)/3</f>
        <v>#DIV/0!</v>
      </c>
      <c r="M125" s="24" t="e">
        <f>(L125+L128)/2</f>
        <v>#DIV/0!</v>
      </c>
      <c r="N125" s="113"/>
      <c r="O125" s="31"/>
    </row>
    <row r="126" spans="2:15" ht="58.5" hidden="1" customHeight="1" x14ac:dyDescent="0.25">
      <c r="B126" s="47"/>
      <c r="C126" s="27"/>
      <c r="D126" s="27"/>
      <c r="E126" s="40"/>
      <c r="F126" s="5" t="s">
        <v>18</v>
      </c>
      <c r="G126" s="19" t="s">
        <v>82</v>
      </c>
      <c r="H126" s="5" t="s">
        <v>20</v>
      </c>
      <c r="I126" s="20"/>
      <c r="J126" s="21"/>
      <c r="K126" s="22" t="e">
        <f t="shared" si="1"/>
        <v>#DIV/0!</v>
      </c>
      <c r="L126" s="29"/>
      <c r="M126" s="30"/>
      <c r="N126" s="113"/>
      <c r="O126" s="31"/>
    </row>
    <row r="127" spans="2:15" ht="58.5" hidden="1" customHeight="1" x14ac:dyDescent="0.25">
      <c r="B127" s="47"/>
      <c r="C127" s="27"/>
      <c r="D127" s="27"/>
      <c r="E127" s="40"/>
      <c r="F127" s="5" t="s">
        <v>18</v>
      </c>
      <c r="G127" s="19" t="s">
        <v>50</v>
      </c>
      <c r="H127" s="5" t="s">
        <v>20</v>
      </c>
      <c r="I127" s="20"/>
      <c r="J127" s="20"/>
      <c r="K127" s="22" t="e">
        <f t="shared" si="1"/>
        <v>#DIV/0!</v>
      </c>
      <c r="L127" s="29"/>
      <c r="M127" s="30"/>
      <c r="N127" s="113"/>
      <c r="O127" s="31"/>
    </row>
    <row r="128" spans="2:15" ht="38.25" hidden="1" customHeight="1" x14ac:dyDescent="0.25">
      <c r="B128" s="47"/>
      <c r="C128" s="32"/>
      <c r="D128" s="32"/>
      <c r="E128" s="41"/>
      <c r="F128" s="5" t="s">
        <v>24</v>
      </c>
      <c r="G128" s="34" t="s">
        <v>25</v>
      </c>
      <c r="H128" s="5" t="s">
        <v>83</v>
      </c>
      <c r="I128" s="43"/>
      <c r="J128" s="38"/>
      <c r="K128" s="22" t="e">
        <f t="shared" si="1"/>
        <v>#DIV/0!</v>
      </c>
      <c r="L128" s="36" t="e">
        <f>K128</f>
        <v>#DIV/0!</v>
      </c>
      <c r="M128" s="30"/>
      <c r="N128" s="113"/>
      <c r="O128" s="31"/>
    </row>
    <row r="129" spans="2:15" ht="58.5" hidden="1" customHeight="1" x14ac:dyDescent="0.25">
      <c r="B129" s="47"/>
      <c r="C129" s="16" t="s">
        <v>90</v>
      </c>
      <c r="D129" s="16" t="s">
        <v>91</v>
      </c>
      <c r="E129" s="39" t="s">
        <v>17</v>
      </c>
      <c r="F129" s="5" t="s">
        <v>18</v>
      </c>
      <c r="G129" s="19" t="s">
        <v>81</v>
      </c>
      <c r="H129" s="5" t="s">
        <v>20</v>
      </c>
      <c r="I129" s="20"/>
      <c r="J129" s="21"/>
      <c r="K129" s="22" t="e">
        <f t="shared" si="1"/>
        <v>#DIV/0!</v>
      </c>
      <c r="L129" s="23" t="e">
        <f>(K129+K130+K131)/3</f>
        <v>#DIV/0!</v>
      </c>
      <c r="M129" s="24" t="e">
        <f>(L129+L132)/2</f>
        <v>#DIV/0!</v>
      </c>
      <c r="N129" s="113"/>
      <c r="O129" s="31"/>
    </row>
    <row r="130" spans="2:15" ht="58.5" hidden="1" customHeight="1" x14ac:dyDescent="0.25">
      <c r="B130" s="47"/>
      <c r="C130" s="27"/>
      <c r="D130" s="27"/>
      <c r="E130" s="40"/>
      <c r="F130" s="5" t="s">
        <v>18</v>
      </c>
      <c r="G130" s="19" t="s">
        <v>82</v>
      </c>
      <c r="H130" s="5" t="s">
        <v>20</v>
      </c>
      <c r="I130" s="20"/>
      <c r="J130" s="21"/>
      <c r="K130" s="22" t="e">
        <f t="shared" si="1"/>
        <v>#DIV/0!</v>
      </c>
      <c r="L130" s="29"/>
      <c r="M130" s="30"/>
      <c r="N130" s="113"/>
      <c r="O130" s="31"/>
    </row>
    <row r="131" spans="2:15" ht="58.5" hidden="1" customHeight="1" x14ac:dyDescent="0.25">
      <c r="B131" s="47"/>
      <c r="C131" s="27"/>
      <c r="D131" s="27"/>
      <c r="E131" s="40"/>
      <c r="F131" s="5" t="s">
        <v>18</v>
      </c>
      <c r="G131" s="19" t="s">
        <v>50</v>
      </c>
      <c r="H131" s="5" t="s">
        <v>20</v>
      </c>
      <c r="I131" s="20"/>
      <c r="J131" s="20"/>
      <c r="K131" s="22" t="e">
        <f t="shared" si="1"/>
        <v>#DIV/0!</v>
      </c>
      <c r="L131" s="29"/>
      <c r="M131" s="30"/>
      <c r="N131" s="113"/>
      <c r="O131" s="31"/>
    </row>
    <row r="132" spans="2:15" ht="36.75" hidden="1" customHeight="1" x14ac:dyDescent="0.25">
      <c r="B132" s="47"/>
      <c r="C132" s="32"/>
      <c r="D132" s="32"/>
      <c r="E132" s="41"/>
      <c r="F132" s="5" t="s">
        <v>24</v>
      </c>
      <c r="G132" s="34" t="s">
        <v>25</v>
      </c>
      <c r="H132" s="5" t="s">
        <v>83</v>
      </c>
      <c r="I132" s="43"/>
      <c r="J132" s="38"/>
      <c r="K132" s="22" t="e">
        <f t="shared" si="1"/>
        <v>#DIV/0!</v>
      </c>
      <c r="L132" s="36" t="e">
        <f>K132</f>
        <v>#DIV/0!</v>
      </c>
      <c r="M132" s="30"/>
      <c r="N132" s="113"/>
      <c r="O132" s="31"/>
    </row>
    <row r="133" spans="2:15" ht="58.5" hidden="1" customHeight="1" x14ac:dyDescent="0.25">
      <c r="B133" s="47"/>
      <c r="C133" s="16" t="s">
        <v>92</v>
      </c>
      <c r="D133" s="16" t="s">
        <v>93</v>
      </c>
      <c r="E133" s="39" t="s">
        <v>17</v>
      </c>
      <c r="F133" s="5" t="s">
        <v>18</v>
      </c>
      <c r="G133" s="19" t="s">
        <v>81</v>
      </c>
      <c r="H133" s="5" t="s">
        <v>20</v>
      </c>
      <c r="I133" s="20"/>
      <c r="J133" s="21"/>
      <c r="K133" s="22" t="e">
        <f t="shared" si="1"/>
        <v>#DIV/0!</v>
      </c>
      <c r="L133" s="23" t="e">
        <f>(K133+K134+K135)/3</f>
        <v>#DIV/0!</v>
      </c>
      <c r="M133" s="24" t="e">
        <f>(L133+L136)/2</f>
        <v>#DIV/0!</v>
      </c>
      <c r="N133" s="113"/>
      <c r="O133" s="31"/>
    </row>
    <row r="134" spans="2:15" ht="58.5" hidden="1" customHeight="1" x14ac:dyDescent="0.25">
      <c r="B134" s="47"/>
      <c r="C134" s="27"/>
      <c r="D134" s="27"/>
      <c r="E134" s="40"/>
      <c r="F134" s="5" t="s">
        <v>18</v>
      </c>
      <c r="G134" s="19" t="s">
        <v>82</v>
      </c>
      <c r="H134" s="5" t="s">
        <v>20</v>
      </c>
      <c r="I134" s="20"/>
      <c r="J134" s="21"/>
      <c r="K134" s="22" t="e">
        <f t="shared" si="1"/>
        <v>#DIV/0!</v>
      </c>
      <c r="L134" s="29"/>
      <c r="M134" s="30"/>
      <c r="N134" s="113"/>
      <c r="O134" s="31"/>
    </row>
    <row r="135" spans="2:15" ht="58.5" hidden="1" customHeight="1" x14ac:dyDescent="0.25">
      <c r="B135" s="47"/>
      <c r="C135" s="27"/>
      <c r="D135" s="27"/>
      <c r="E135" s="40"/>
      <c r="F135" s="5" t="s">
        <v>18</v>
      </c>
      <c r="G135" s="19" t="s">
        <v>50</v>
      </c>
      <c r="H135" s="5" t="s">
        <v>20</v>
      </c>
      <c r="I135" s="20"/>
      <c r="J135" s="20"/>
      <c r="K135" s="22" t="e">
        <f t="shared" si="1"/>
        <v>#DIV/0!</v>
      </c>
      <c r="L135" s="29"/>
      <c r="M135" s="30"/>
      <c r="N135" s="113"/>
      <c r="O135" s="31"/>
    </row>
    <row r="136" spans="2:15" ht="36.75" hidden="1" customHeight="1" x14ac:dyDescent="0.25">
      <c r="B136" s="47"/>
      <c r="C136" s="32"/>
      <c r="D136" s="32"/>
      <c r="E136" s="41"/>
      <c r="F136" s="5" t="s">
        <v>24</v>
      </c>
      <c r="G136" s="34" t="s">
        <v>25</v>
      </c>
      <c r="H136" s="5" t="s">
        <v>83</v>
      </c>
      <c r="I136" s="43"/>
      <c r="J136" s="38"/>
      <c r="K136" s="22" t="e">
        <f t="shared" si="1"/>
        <v>#DIV/0!</v>
      </c>
      <c r="L136" s="36" t="e">
        <f>K136</f>
        <v>#DIV/0!</v>
      </c>
      <c r="M136" s="30"/>
      <c r="N136" s="113"/>
      <c r="O136" s="31"/>
    </row>
    <row r="137" spans="2:15" ht="58.5" hidden="1" customHeight="1" x14ac:dyDescent="0.25">
      <c r="B137" s="47"/>
      <c r="C137" s="16" t="s">
        <v>94</v>
      </c>
      <c r="D137" s="16" t="s">
        <v>95</v>
      </c>
      <c r="E137" s="39" t="s">
        <v>17</v>
      </c>
      <c r="F137" s="5" t="s">
        <v>18</v>
      </c>
      <c r="G137" s="19" t="s">
        <v>81</v>
      </c>
      <c r="H137" s="5" t="s">
        <v>20</v>
      </c>
      <c r="I137" s="20"/>
      <c r="J137" s="21"/>
      <c r="K137" s="22" t="e">
        <f t="shared" si="1"/>
        <v>#DIV/0!</v>
      </c>
      <c r="L137" s="23" t="e">
        <f>(K137+K138+K139)/3</f>
        <v>#DIV/0!</v>
      </c>
      <c r="M137" s="24" t="e">
        <f>(L137+L140)/2</f>
        <v>#DIV/0!</v>
      </c>
      <c r="N137" s="113"/>
      <c r="O137" s="31"/>
    </row>
    <row r="138" spans="2:15" ht="58.5" hidden="1" customHeight="1" x14ac:dyDescent="0.25">
      <c r="B138" s="47"/>
      <c r="C138" s="27"/>
      <c r="D138" s="27"/>
      <c r="E138" s="40"/>
      <c r="F138" s="5" t="s">
        <v>18</v>
      </c>
      <c r="G138" s="19" t="s">
        <v>82</v>
      </c>
      <c r="H138" s="5" t="s">
        <v>20</v>
      </c>
      <c r="I138" s="20"/>
      <c r="J138" s="21"/>
      <c r="K138" s="22" t="e">
        <f t="shared" si="1"/>
        <v>#DIV/0!</v>
      </c>
      <c r="L138" s="29"/>
      <c r="M138" s="30"/>
      <c r="N138" s="113"/>
      <c r="O138" s="31"/>
    </row>
    <row r="139" spans="2:15" ht="58.5" hidden="1" customHeight="1" x14ac:dyDescent="0.25">
      <c r="B139" s="47"/>
      <c r="C139" s="27"/>
      <c r="D139" s="27"/>
      <c r="E139" s="40"/>
      <c r="F139" s="5" t="s">
        <v>18</v>
      </c>
      <c r="G139" s="19" t="s">
        <v>50</v>
      </c>
      <c r="H139" s="5" t="s">
        <v>20</v>
      </c>
      <c r="I139" s="20"/>
      <c r="J139" s="20"/>
      <c r="K139" s="22" t="e">
        <f t="shared" si="1"/>
        <v>#DIV/0!</v>
      </c>
      <c r="L139" s="29"/>
      <c r="M139" s="30"/>
      <c r="N139" s="113"/>
      <c r="O139" s="31"/>
    </row>
    <row r="140" spans="2:15" ht="39" hidden="1" customHeight="1" x14ac:dyDescent="0.25">
      <c r="B140" s="47"/>
      <c r="C140" s="32"/>
      <c r="D140" s="32"/>
      <c r="E140" s="41"/>
      <c r="F140" s="5" t="s">
        <v>24</v>
      </c>
      <c r="G140" s="34" t="s">
        <v>25</v>
      </c>
      <c r="H140" s="5" t="s">
        <v>83</v>
      </c>
      <c r="I140" s="43"/>
      <c r="J140" s="38"/>
      <c r="K140" s="22" t="e">
        <f t="shared" si="1"/>
        <v>#DIV/0!</v>
      </c>
      <c r="L140" s="36" t="e">
        <f>K140</f>
        <v>#DIV/0!</v>
      </c>
      <c r="M140" s="30"/>
      <c r="N140" s="113"/>
      <c r="O140" s="31"/>
    </row>
    <row r="141" spans="2:15" ht="58.5" hidden="1" customHeight="1" x14ac:dyDescent="0.25">
      <c r="B141" s="47"/>
      <c r="C141" s="16" t="s">
        <v>96</v>
      </c>
      <c r="D141" s="16" t="s">
        <v>97</v>
      </c>
      <c r="E141" s="39" t="s">
        <v>17</v>
      </c>
      <c r="F141" s="5" t="s">
        <v>18</v>
      </c>
      <c r="G141" s="19" t="s">
        <v>81</v>
      </c>
      <c r="H141" s="5" t="s">
        <v>20</v>
      </c>
      <c r="I141" s="20"/>
      <c r="J141" s="21"/>
      <c r="K141" s="22" t="e">
        <f t="shared" si="1"/>
        <v>#DIV/0!</v>
      </c>
      <c r="L141" s="23" t="e">
        <f>(K141+K142+K143)/3</f>
        <v>#DIV/0!</v>
      </c>
      <c r="M141" s="24" t="e">
        <f>(L141+L144)/2</f>
        <v>#DIV/0!</v>
      </c>
      <c r="N141" s="113"/>
      <c r="O141" s="31"/>
    </row>
    <row r="142" spans="2:15" ht="58.5" hidden="1" customHeight="1" x14ac:dyDescent="0.25">
      <c r="B142" s="47"/>
      <c r="C142" s="27"/>
      <c r="D142" s="27"/>
      <c r="E142" s="40"/>
      <c r="F142" s="5" t="s">
        <v>18</v>
      </c>
      <c r="G142" s="19" t="s">
        <v>82</v>
      </c>
      <c r="H142" s="5" t="s">
        <v>20</v>
      </c>
      <c r="I142" s="20"/>
      <c r="J142" s="21"/>
      <c r="K142" s="22" t="e">
        <f t="shared" si="1"/>
        <v>#DIV/0!</v>
      </c>
      <c r="L142" s="29"/>
      <c r="M142" s="30"/>
      <c r="N142" s="113"/>
      <c r="O142" s="31"/>
    </row>
    <row r="143" spans="2:15" ht="58.5" hidden="1" customHeight="1" x14ac:dyDescent="0.25">
      <c r="B143" s="47"/>
      <c r="C143" s="27"/>
      <c r="D143" s="27"/>
      <c r="E143" s="40"/>
      <c r="F143" s="5" t="s">
        <v>18</v>
      </c>
      <c r="G143" s="19" t="s">
        <v>50</v>
      </c>
      <c r="H143" s="5" t="s">
        <v>20</v>
      </c>
      <c r="I143" s="20"/>
      <c r="J143" s="20"/>
      <c r="K143" s="22" t="e">
        <f t="shared" si="1"/>
        <v>#DIV/0!</v>
      </c>
      <c r="L143" s="29"/>
      <c r="M143" s="30"/>
      <c r="N143" s="113"/>
      <c r="O143" s="31"/>
    </row>
    <row r="144" spans="2:15" ht="38.25" hidden="1" customHeight="1" x14ac:dyDescent="0.25">
      <c r="B144" s="47"/>
      <c r="C144" s="32"/>
      <c r="D144" s="32"/>
      <c r="E144" s="41"/>
      <c r="F144" s="5" t="s">
        <v>24</v>
      </c>
      <c r="G144" s="34" t="s">
        <v>25</v>
      </c>
      <c r="H144" s="5" t="s">
        <v>83</v>
      </c>
      <c r="I144" s="43"/>
      <c r="J144" s="38"/>
      <c r="K144" s="22" t="e">
        <f t="shared" si="1"/>
        <v>#DIV/0!</v>
      </c>
      <c r="L144" s="36" t="e">
        <f>K144</f>
        <v>#DIV/0!</v>
      </c>
      <c r="M144" s="30"/>
      <c r="N144" s="113"/>
      <c r="O144" s="31"/>
    </row>
    <row r="145" spans="2:15" ht="58.5" hidden="1" customHeight="1" x14ac:dyDescent="0.25">
      <c r="B145" s="47"/>
      <c r="C145" s="16" t="s">
        <v>98</v>
      </c>
      <c r="D145" s="16" t="s">
        <v>99</v>
      </c>
      <c r="E145" s="39" t="s">
        <v>17</v>
      </c>
      <c r="F145" s="5" t="s">
        <v>18</v>
      </c>
      <c r="G145" s="19" t="s">
        <v>81</v>
      </c>
      <c r="H145" s="5" t="s">
        <v>20</v>
      </c>
      <c r="I145" s="20"/>
      <c r="J145" s="21"/>
      <c r="K145" s="22" t="e">
        <f t="shared" si="1"/>
        <v>#DIV/0!</v>
      </c>
      <c r="L145" s="23" t="e">
        <f>(K145+K146+K147)/3</f>
        <v>#DIV/0!</v>
      </c>
      <c r="M145" s="24" t="e">
        <f>(L145+L148)/2</f>
        <v>#DIV/0!</v>
      </c>
      <c r="N145" s="113"/>
      <c r="O145" s="31"/>
    </row>
    <row r="146" spans="2:15" ht="58.5" hidden="1" customHeight="1" x14ac:dyDescent="0.25">
      <c r="B146" s="47"/>
      <c r="C146" s="27"/>
      <c r="D146" s="27"/>
      <c r="E146" s="40"/>
      <c r="F146" s="5" t="s">
        <v>18</v>
      </c>
      <c r="G146" s="19" t="s">
        <v>82</v>
      </c>
      <c r="H146" s="5" t="s">
        <v>20</v>
      </c>
      <c r="I146" s="20"/>
      <c r="J146" s="21"/>
      <c r="K146" s="22" t="e">
        <f t="shared" si="1"/>
        <v>#DIV/0!</v>
      </c>
      <c r="L146" s="29"/>
      <c r="M146" s="30"/>
      <c r="N146" s="113"/>
      <c r="O146" s="31"/>
    </row>
    <row r="147" spans="2:15" ht="58.5" hidden="1" customHeight="1" x14ac:dyDescent="0.25">
      <c r="B147" s="47"/>
      <c r="C147" s="27"/>
      <c r="D147" s="27"/>
      <c r="E147" s="40"/>
      <c r="F147" s="5" t="s">
        <v>18</v>
      </c>
      <c r="G147" s="19" t="s">
        <v>50</v>
      </c>
      <c r="H147" s="5" t="s">
        <v>20</v>
      </c>
      <c r="I147" s="20"/>
      <c r="J147" s="20"/>
      <c r="K147" s="22" t="e">
        <f t="shared" si="1"/>
        <v>#DIV/0!</v>
      </c>
      <c r="L147" s="29"/>
      <c r="M147" s="30"/>
      <c r="N147" s="113"/>
      <c r="O147" s="31"/>
    </row>
    <row r="148" spans="2:15" ht="42.75" hidden="1" customHeight="1" x14ac:dyDescent="0.25">
      <c r="B148" s="47"/>
      <c r="C148" s="32"/>
      <c r="D148" s="32"/>
      <c r="E148" s="41"/>
      <c r="F148" s="5" t="s">
        <v>24</v>
      </c>
      <c r="G148" s="34" t="s">
        <v>25</v>
      </c>
      <c r="H148" s="5" t="s">
        <v>83</v>
      </c>
      <c r="I148" s="43"/>
      <c r="J148" s="38"/>
      <c r="K148" s="22" t="e">
        <f t="shared" si="1"/>
        <v>#DIV/0!</v>
      </c>
      <c r="L148" s="36" t="e">
        <f>K148</f>
        <v>#DIV/0!</v>
      </c>
      <c r="M148" s="30"/>
      <c r="N148" s="113"/>
      <c r="O148" s="31"/>
    </row>
    <row r="149" spans="2:15" ht="58.5" hidden="1" customHeight="1" x14ac:dyDescent="0.25">
      <c r="B149" s="47"/>
      <c r="C149" s="16" t="s">
        <v>100</v>
      </c>
      <c r="D149" s="16" t="s">
        <v>101</v>
      </c>
      <c r="E149" s="39" t="s">
        <v>17</v>
      </c>
      <c r="F149" s="5" t="s">
        <v>18</v>
      </c>
      <c r="G149" s="19" t="s">
        <v>81</v>
      </c>
      <c r="H149" s="5" t="s">
        <v>20</v>
      </c>
      <c r="I149" s="20"/>
      <c r="J149" s="21"/>
      <c r="K149" s="22" t="e">
        <f t="shared" si="1"/>
        <v>#DIV/0!</v>
      </c>
      <c r="L149" s="23" t="e">
        <f>(K149+K150+K151)/3</f>
        <v>#DIV/0!</v>
      </c>
      <c r="M149" s="24" t="e">
        <f>(L149+L152)/2</f>
        <v>#DIV/0!</v>
      </c>
      <c r="N149" s="113"/>
      <c r="O149" s="31"/>
    </row>
    <row r="150" spans="2:15" ht="58.5" hidden="1" customHeight="1" x14ac:dyDescent="0.25">
      <c r="B150" s="47"/>
      <c r="C150" s="27"/>
      <c r="D150" s="27"/>
      <c r="E150" s="40"/>
      <c r="F150" s="5" t="s">
        <v>18</v>
      </c>
      <c r="G150" s="19" t="s">
        <v>82</v>
      </c>
      <c r="H150" s="5" t="s">
        <v>20</v>
      </c>
      <c r="I150" s="20"/>
      <c r="J150" s="21"/>
      <c r="K150" s="22" t="e">
        <f t="shared" si="1"/>
        <v>#DIV/0!</v>
      </c>
      <c r="L150" s="29"/>
      <c r="M150" s="30"/>
      <c r="N150" s="113"/>
      <c r="O150" s="31"/>
    </row>
    <row r="151" spans="2:15" ht="58.5" hidden="1" customHeight="1" x14ac:dyDescent="0.25">
      <c r="B151" s="47"/>
      <c r="C151" s="27"/>
      <c r="D151" s="27"/>
      <c r="E151" s="40"/>
      <c r="F151" s="5" t="s">
        <v>18</v>
      </c>
      <c r="G151" s="19" t="s">
        <v>50</v>
      </c>
      <c r="H151" s="5" t="s">
        <v>20</v>
      </c>
      <c r="I151" s="20"/>
      <c r="J151" s="20"/>
      <c r="K151" s="22" t="e">
        <f t="shared" si="1"/>
        <v>#DIV/0!</v>
      </c>
      <c r="L151" s="29"/>
      <c r="M151" s="30"/>
      <c r="N151" s="113"/>
      <c r="O151" s="31"/>
    </row>
    <row r="152" spans="2:15" ht="36.75" hidden="1" customHeight="1" x14ac:dyDescent="0.25">
      <c r="B152" s="47"/>
      <c r="C152" s="32"/>
      <c r="D152" s="32"/>
      <c r="E152" s="41"/>
      <c r="F152" s="5" t="s">
        <v>24</v>
      </c>
      <c r="G152" s="34" t="s">
        <v>25</v>
      </c>
      <c r="H152" s="5" t="s">
        <v>83</v>
      </c>
      <c r="I152" s="43"/>
      <c r="J152" s="38"/>
      <c r="K152" s="22" t="e">
        <f t="shared" si="1"/>
        <v>#DIV/0!</v>
      </c>
      <c r="L152" s="36" t="e">
        <f>K152</f>
        <v>#DIV/0!</v>
      </c>
      <c r="M152" s="30"/>
      <c r="N152" s="113"/>
      <c r="O152" s="31"/>
    </row>
    <row r="153" spans="2:15" ht="58.5" hidden="1" customHeight="1" x14ac:dyDescent="0.25">
      <c r="B153" s="47"/>
      <c r="C153" s="53" t="s">
        <v>102</v>
      </c>
      <c r="D153" s="16" t="s">
        <v>103</v>
      </c>
      <c r="E153" s="39" t="s">
        <v>17</v>
      </c>
      <c r="F153" s="5" t="s">
        <v>18</v>
      </c>
      <c r="G153" s="19" t="s">
        <v>81</v>
      </c>
      <c r="H153" s="5" t="s">
        <v>20</v>
      </c>
      <c r="I153" s="20"/>
      <c r="J153" s="21"/>
      <c r="K153" s="22" t="e">
        <f t="shared" si="1"/>
        <v>#DIV/0!</v>
      </c>
      <c r="L153" s="23" t="e">
        <f>(K153+K154+K155)/3</f>
        <v>#DIV/0!</v>
      </c>
      <c r="M153" s="24" t="e">
        <f>(L153+L156)/2</f>
        <v>#DIV/0!</v>
      </c>
      <c r="N153" s="113"/>
      <c r="O153" s="31"/>
    </row>
    <row r="154" spans="2:15" ht="58.5" hidden="1" customHeight="1" x14ac:dyDescent="0.25">
      <c r="B154" s="47"/>
      <c r="C154" s="54"/>
      <c r="D154" s="27"/>
      <c r="E154" s="40"/>
      <c r="F154" s="5" t="s">
        <v>18</v>
      </c>
      <c r="G154" s="19" t="s">
        <v>82</v>
      </c>
      <c r="H154" s="5" t="s">
        <v>20</v>
      </c>
      <c r="I154" s="20"/>
      <c r="J154" s="21"/>
      <c r="K154" s="22" t="e">
        <f t="shared" si="1"/>
        <v>#DIV/0!</v>
      </c>
      <c r="L154" s="29"/>
      <c r="M154" s="30"/>
      <c r="N154" s="113"/>
      <c r="O154" s="31"/>
    </row>
    <row r="155" spans="2:15" ht="58.5" hidden="1" customHeight="1" x14ac:dyDescent="0.25">
      <c r="B155" s="47"/>
      <c r="C155" s="54"/>
      <c r="D155" s="27"/>
      <c r="E155" s="40"/>
      <c r="F155" s="5" t="s">
        <v>18</v>
      </c>
      <c r="G155" s="19" t="s">
        <v>50</v>
      </c>
      <c r="H155" s="5" t="s">
        <v>20</v>
      </c>
      <c r="I155" s="20"/>
      <c r="J155" s="20"/>
      <c r="K155" s="22" t="e">
        <f t="shared" si="1"/>
        <v>#DIV/0!</v>
      </c>
      <c r="L155" s="29"/>
      <c r="M155" s="30"/>
      <c r="N155" s="113"/>
      <c r="O155" s="31"/>
    </row>
    <row r="156" spans="2:15" ht="39" hidden="1" customHeight="1" x14ac:dyDescent="0.25">
      <c r="B156" s="47"/>
      <c r="C156" s="55"/>
      <c r="D156" s="32"/>
      <c r="E156" s="41"/>
      <c r="F156" s="5" t="s">
        <v>24</v>
      </c>
      <c r="G156" s="34" t="s">
        <v>25</v>
      </c>
      <c r="H156" s="5" t="s">
        <v>83</v>
      </c>
      <c r="I156" s="43"/>
      <c r="J156" s="38"/>
      <c r="K156" s="22" t="e">
        <f t="shared" si="1"/>
        <v>#DIV/0!</v>
      </c>
      <c r="L156" s="36" t="e">
        <f>K156</f>
        <v>#DIV/0!</v>
      </c>
      <c r="M156" s="30"/>
      <c r="N156" s="113"/>
      <c r="O156" s="31"/>
    </row>
    <row r="157" spans="2:15" ht="58.5" hidden="1" customHeight="1" x14ac:dyDescent="0.25">
      <c r="B157" s="47"/>
      <c r="C157" s="16" t="s">
        <v>104</v>
      </c>
      <c r="D157" s="16" t="s">
        <v>105</v>
      </c>
      <c r="E157" s="39" t="s">
        <v>17</v>
      </c>
      <c r="F157" s="5" t="s">
        <v>18</v>
      </c>
      <c r="G157" s="19" t="s">
        <v>81</v>
      </c>
      <c r="H157" s="5" t="s">
        <v>20</v>
      </c>
      <c r="I157" s="20"/>
      <c r="J157" s="21"/>
      <c r="K157" s="22" t="e">
        <f t="shared" si="1"/>
        <v>#DIV/0!</v>
      </c>
      <c r="L157" s="23" t="e">
        <f>(K157+K158+K159)/3</f>
        <v>#DIV/0!</v>
      </c>
      <c r="M157" s="24" t="e">
        <f>(L157+L160)/2</f>
        <v>#DIV/0!</v>
      </c>
      <c r="N157" s="113"/>
      <c r="O157" s="31"/>
    </row>
    <row r="158" spans="2:15" ht="58.5" hidden="1" customHeight="1" x14ac:dyDescent="0.25">
      <c r="B158" s="47"/>
      <c r="C158" s="56"/>
      <c r="D158" s="27"/>
      <c r="E158" s="40"/>
      <c r="F158" s="5" t="s">
        <v>18</v>
      </c>
      <c r="G158" s="19" t="s">
        <v>82</v>
      </c>
      <c r="H158" s="5" t="s">
        <v>20</v>
      </c>
      <c r="I158" s="20"/>
      <c r="J158" s="21"/>
      <c r="K158" s="22" t="e">
        <f t="shared" si="1"/>
        <v>#DIV/0!</v>
      </c>
      <c r="L158" s="29"/>
      <c r="M158" s="30"/>
      <c r="N158" s="113"/>
      <c r="O158" s="31"/>
    </row>
    <row r="159" spans="2:15" ht="58.5" hidden="1" customHeight="1" x14ac:dyDescent="0.25">
      <c r="B159" s="47"/>
      <c r="C159" s="56"/>
      <c r="D159" s="27"/>
      <c r="E159" s="40"/>
      <c r="F159" s="5" t="s">
        <v>18</v>
      </c>
      <c r="G159" s="19" t="s">
        <v>50</v>
      </c>
      <c r="H159" s="5" t="s">
        <v>20</v>
      </c>
      <c r="I159" s="20"/>
      <c r="J159" s="20"/>
      <c r="K159" s="22" t="e">
        <f t="shared" si="1"/>
        <v>#DIV/0!</v>
      </c>
      <c r="L159" s="29"/>
      <c r="M159" s="30"/>
      <c r="N159" s="113"/>
      <c r="O159" s="31"/>
    </row>
    <row r="160" spans="2:15" ht="38.25" hidden="1" customHeight="1" x14ac:dyDescent="0.25">
      <c r="B160" s="47"/>
      <c r="C160" s="57"/>
      <c r="D160" s="32"/>
      <c r="E160" s="41"/>
      <c r="F160" s="5" t="s">
        <v>24</v>
      </c>
      <c r="G160" s="34" t="s">
        <v>25</v>
      </c>
      <c r="H160" s="5" t="s">
        <v>83</v>
      </c>
      <c r="I160" s="43"/>
      <c r="J160" s="43"/>
      <c r="K160" s="22" t="e">
        <f t="shared" si="1"/>
        <v>#DIV/0!</v>
      </c>
      <c r="L160" s="36" t="e">
        <f>K160</f>
        <v>#DIV/0!</v>
      </c>
      <c r="M160" s="30"/>
      <c r="N160" s="113"/>
      <c r="O160" s="31"/>
    </row>
    <row r="161" spans="2:15" ht="58.5" customHeight="1" x14ac:dyDescent="0.25">
      <c r="B161" s="47"/>
      <c r="C161" s="16" t="s">
        <v>106</v>
      </c>
      <c r="D161" s="16" t="s">
        <v>107</v>
      </c>
      <c r="E161" s="39" t="s">
        <v>17</v>
      </c>
      <c r="F161" s="5" t="s">
        <v>18</v>
      </c>
      <c r="G161" s="19" t="s">
        <v>81</v>
      </c>
      <c r="H161" s="5" t="s">
        <v>20</v>
      </c>
      <c r="I161" s="20">
        <v>13</v>
      </c>
      <c r="J161" s="21">
        <v>13.3</v>
      </c>
      <c r="K161" s="22">
        <f t="shared" si="1"/>
        <v>100</v>
      </c>
      <c r="L161" s="23">
        <f>(K161+K162+K163)/3</f>
        <v>100</v>
      </c>
      <c r="M161" s="24">
        <f>(L161+L164)/2</f>
        <v>100</v>
      </c>
      <c r="N161" s="113"/>
      <c r="O161" s="31"/>
    </row>
    <row r="162" spans="2:15" ht="58.5" customHeight="1" x14ac:dyDescent="0.25">
      <c r="B162" s="47"/>
      <c r="C162" s="56"/>
      <c r="D162" s="27"/>
      <c r="E162" s="40"/>
      <c r="F162" s="5" t="s">
        <v>18</v>
      </c>
      <c r="G162" s="19" t="s">
        <v>82</v>
      </c>
      <c r="H162" s="5" t="s">
        <v>20</v>
      </c>
      <c r="I162" s="20">
        <v>1</v>
      </c>
      <c r="J162" s="21">
        <v>6.7</v>
      </c>
      <c r="K162" s="22">
        <f t="shared" si="1"/>
        <v>100</v>
      </c>
      <c r="L162" s="29"/>
      <c r="M162" s="30"/>
      <c r="N162" s="113"/>
      <c r="O162" s="31"/>
    </row>
    <row r="163" spans="2:15" ht="58.5" customHeight="1" x14ac:dyDescent="0.25">
      <c r="B163" s="47"/>
      <c r="C163" s="56"/>
      <c r="D163" s="27"/>
      <c r="E163" s="40"/>
      <c r="F163" s="5" t="s">
        <v>18</v>
      </c>
      <c r="G163" s="19" t="s">
        <v>50</v>
      </c>
      <c r="H163" s="5" t="s">
        <v>20</v>
      </c>
      <c r="I163" s="20">
        <v>90</v>
      </c>
      <c r="J163" s="20">
        <v>100</v>
      </c>
      <c r="K163" s="22">
        <f t="shared" si="1"/>
        <v>100</v>
      </c>
      <c r="L163" s="29"/>
      <c r="M163" s="30"/>
      <c r="N163" s="113"/>
      <c r="O163" s="31"/>
    </row>
    <row r="164" spans="2:15" ht="38.25" customHeight="1" x14ac:dyDescent="0.25">
      <c r="B164" s="47"/>
      <c r="C164" s="57"/>
      <c r="D164" s="32"/>
      <c r="E164" s="41"/>
      <c r="F164" s="5" t="s">
        <v>24</v>
      </c>
      <c r="G164" s="34" t="s">
        <v>25</v>
      </c>
      <c r="H164" s="5" t="s">
        <v>83</v>
      </c>
      <c r="I164" s="35">
        <v>5675</v>
      </c>
      <c r="J164" s="35">
        <v>5675</v>
      </c>
      <c r="K164" s="22">
        <f t="shared" si="1"/>
        <v>100</v>
      </c>
      <c r="L164" s="36">
        <f>K164</f>
        <v>100</v>
      </c>
      <c r="M164" s="30"/>
      <c r="N164" s="113"/>
      <c r="O164" s="31"/>
    </row>
    <row r="165" spans="2:15" ht="58.5" customHeight="1" x14ac:dyDescent="0.25">
      <c r="B165" s="47"/>
      <c r="C165" s="16" t="s">
        <v>108</v>
      </c>
      <c r="D165" s="16" t="s">
        <v>109</v>
      </c>
      <c r="E165" s="39" t="s">
        <v>17</v>
      </c>
      <c r="F165" s="5" t="s">
        <v>18</v>
      </c>
      <c r="G165" s="19" t="s">
        <v>81</v>
      </c>
      <c r="H165" s="5" t="s">
        <v>20</v>
      </c>
      <c r="I165" s="20">
        <v>9</v>
      </c>
      <c r="J165" s="21">
        <v>9.6</v>
      </c>
      <c r="K165" s="22">
        <f t="shared" si="1"/>
        <v>100</v>
      </c>
      <c r="L165" s="23">
        <f>(K165+K166+K167)/3</f>
        <v>100</v>
      </c>
      <c r="M165" s="24">
        <f>(L165+L168)/2</f>
        <v>100</v>
      </c>
      <c r="N165" s="113"/>
      <c r="O165" s="31"/>
    </row>
    <row r="166" spans="2:15" ht="58.5" customHeight="1" x14ac:dyDescent="0.25">
      <c r="B166" s="47"/>
      <c r="C166" s="56"/>
      <c r="D166" s="27"/>
      <c r="E166" s="40"/>
      <c r="F166" s="5" t="s">
        <v>18</v>
      </c>
      <c r="G166" s="19" t="s">
        <v>82</v>
      </c>
      <c r="H166" s="5" t="s">
        <v>20</v>
      </c>
      <c r="I166" s="20">
        <v>1</v>
      </c>
      <c r="J166" s="21">
        <v>3.7</v>
      </c>
      <c r="K166" s="22">
        <f t="shared" si="1"/>
        <v>100</v>
      </c>
      <c r="L166" s="29"/>
      <c r="M166" s="30"/>
      <c r="N166" s="113"/>
      <c r="O166" s="31"/>
    </row>
    <row r="167" spans="2:15" ht="58.5" customHeight="1" x14ac:dyDescent="0.25">
      <c r="B167" s="47"/>
      <c r="C167" s="56"/>
      <c r="D167" s="27"/>
      <c r="E167" s="40"/>
      <c r="F167" s="5" t="s">
        <v>18</v>
      </c>
      <c r="G167" s="19" t="s">
        <v>50</v>
      </c>
      <c r="H167" s="5" t="s">
        <v>20</v>
      </c>
      <c r="I167" s="20">
        <v>90</v>
      </c>
      <c r="J167" s="20">
        <v>100</v>
      </c>
      <c r="K167" s="22">
        <f t="shared" si="1"/>
        <v>100</v>
      </c>
      <c r="L167" s="29"/>
      <c r="M167" s="30"/>
      <c r="N167" s="113"/>
      <c r="O167" s="31"/>
    </row>
    <row r="168" spans="2:15" ht="38.25" customHeight="1" x14ac:dyDescent="0.25">
      <c r="B168" s="47"/>
      <c r="C168" s="57"/>
      <c r="D168" s="32"/>
      <c r="E168" s="41"/>
      <c r="F168" s="5" t="s">
        <v>24</v>
      </c>
      <c r="G168" s="34" t="s">
        <v>25</v>
      </c>
      <c r="H168" s="5" t="s">
        <v>83</v>
      </c>
      <c r="I168" s="35">
        <f>6483+733</f>
        <v>7216</v>
      </c>
      <c r="J168" s="35">
        <f>6483+733</f>
        <v>7216</v>
      </c>
      <c r="K168" s="22">
        <f t="shared" si="1"/>
        <v>100</v>
      </c>
      <c r="L168" s="36">
        <f>K168</f>
        <v>100</v>
      </c>
      <c r="M168" s="30"/>
      <c r="N168" s="113"/>
      <c r="O168" s="31"/>
    </row>
    <row r="169" spans="2:15" ht="58.5" hidden="1" customHeight="1" x14ac:dyDescent="0.25">
      <c r="B169" s="47"/>
      <c r="C169" s="16" t="s">
        <v>110</v>
      </c>
      <c r="D169" s="16" t="s">
        <v>111</v>
      </c>
      <c r="E169" s="39" t="s">
        <v>17</v>
      </c>
      <c r="F169" s="5" t="s">
        <v>18</v>
      </c>
      <c r="G169" s="19" t="s">
        <v>81</v>
      </c>
      <c r="H169" s="5" t="s">
        <v>20</v>
      </c>
      <c r="I169" s="38"/>
      <c r="J169" s="21"/>
      <c r="K169" s="22"/>
      <c r="L169" s="23"/>
      <c r="M169" s="24"/>
      <c r="N169" s="113"/>
      <c r="O169" s="31"/>
    </row>
    <row r="170" spans="2:15" ht="58.5" hidden="1" customHeight="1" x14ac:dyDescent="0.25">
      <c r="B170" s="47"/>
      <c r="C170" s="56"/>
      <c r="D170" s="27"/>
      <c r="E170" s="40"/>
      <c r="F170" s="5" t="s">
        <v>18</v>
      </c>
      <c r="G170" s="19" t="s">
        <v>82</v>
      </c>
      <c r="H170" s="5" t="s">
        <v>20</v>
      </c>
      <c r="I170" s="38"/>
      <c r="J170" s="21"/>
      <c r="K170" s="22"/>
      <c r="L170" s="29"/>
      <c r="M170" s="30"/>
      <c r="N170" s="113"/>
      <c r="O170" s="31"/>
    </row>
    <row r="171" spans="2:15" ht="58.5" hidden="1" customHeight="1" x14ac:dyDescent="0.25">
      <c r="B171" s="47"/>
      <c r="C171" s="56"/>
      <c r="D171" s="27"/>
      <c r="E171" s="40"/>
      <c r="F171" s="5" t="s">
        <v>18</v>
      </c>
      <c r="G171" s="19" t="s">
        <v>50</v>
      </c>
      <c r="H171" s="5" t="s">
        <v>20</v>
      </c>
      <c r="I171" s="38"/>
      <c r="J171" s="20"/>
      <c r="K171" s="22"/>
      <c r="L171" s="29"/>
      <c r="M171" s="30"/>
      <c r="N171" s="113"/>
      <c r="O171" s="31"/>
    </row>
    <row r="172" spans="2:15" ht="36" hidden="1" customHeight="1" x14ac:dyDescent="0.25">
      <c r="B172" s="47"/>
      <c r="C172" s="57"/>
      <c r="D172" s="32"/>
      <c r="E172" s="41"/>
      <c r="F172" s="5" t="s">
        <v>24</v>
      </c>
      <c r="G172" s="34" t="s">
        <v>25</v>
      </c>
      <c r="H172" s="5" t="s">
        <v>83</v>
      </c>
      <c r="I172" s="38"/>
      <c r="J172" s="43"/>
      <c r="K172" s="22"/>
      <c r="L172" s="36"/>
      <c r="M172" s="30"/>
      <c r="N172" s="113"/>
      <c r="O172" s="31"/>
    </row>
    <row r="173" spans="2:15" ht="58.5" customHeight="1" x14ac:dyDescent="0.25">
      <c r="B173" s="47"/>
      <c r="C173" s="16" t="s">
        <v>110</v>
      </c>
      <c r="D173" s="16" t="s">
        <v>112</v>
      </c>
      <c r="E173" s="39" t="s">
        <v>17</v>
      </c>
      <c r="F173" s="5" t="s">
        <v>18</v>
      </c>
      <c r="G173" s="19" t="s">
        <v>81</v>
      </c>
      <c r="H173" s="5" t="s">
        <v>20</v>
      </c>
      <c r="I173" s="20">
        <v>5</v>
      </c>
      <c r="J173" s="21">
        <v>5</v>
      </c>
      <c r="K173" s="22">
        <f t="shared" si="1"/>
        <v>100</v>
      </c>
      <c r="L173" s="23">
        <f>(K173+K174+K175)/3</f>
        <v>100</v>
      </c>
      <c r="M173" s="24">
        <f>(L173+L176)/2</f>
        <v>100</v>
      </c>
      <c r="N173" s="113"/>
      <c r="O173" s="31"/>
    </row>
    <row r="174" spans="2:15" ht="58.5" customHeight="1" x14ac:dyDescent="0.25">
      <c r="B174" s="47"/>
      <c r="C174" s="56"/>
      <c r="D174" s="27"/>
      <c r="E174" s="40"/>
      <c r="F174" s="5" t="s">
        <v>18</v>
      </c>
      <c r="G174" s="19" t="s">
        <v>82</v>
      </c>
      <c r="H174" s="5" t="s">
        <v>20</v>
      </c>
      <c r="I174" s="20">
        <v>1</v>
      </c>
      <c r="J174" s="21">
        <v>4.8</v>
      </c>
      <c r="K174" s="22">
        <f t="shared" si="1"/>
        <v>100</v>
      </c>
      <c r="L174" s="29"/>
      <c r="M174" s="30"/>
      <c r="N174" s="113"/>
      <c r="O174" s="31"/>
    </row>
    <row r="175" spans="2:15" ht="58.5" customHeight="1" x14ac:dyDescent="0.25">
      <c r="B175" s="47"/>
      <c r="C175" s="56"/>
      <c r="D175" s="27"/>
      <c r="E175" s="40"/>
      <c r="F175" s="5" t="s">
        <v>18</v>
      </c>
      <c r="G175" s="19" t="s">
        <v>50</v>
      </c>
      <c r="H175" s="5" t="s">
        <v>20</v>
      </c>
      <c r="I175" s="20">
        <v>90</v>
      </c>
      <c r="J175" s="20">
        <v>100</v>
      </c>
      <c r="K175" s="22">
        <f t="shared" si="1"/>
        <v>100</v>
      </c>
      <c r="L175" s="29"/>
      <c r="M175" s="30"/>
      <c r="N175" s="113"/>
      <c r="O175" s="31"/>
    </row>
    <row r="176" spans="2:15" ht="39" customHeight="1" x14ac:dyDescent="0.25">
      <c r="B176" s="47"/>
      <c r="C176" s="57"/>
      <c r="D176" s="32"/>
      <c r="E176" s="41"/>
      <c r="F176" s="5" t="s">
        <v>24</v>
      </c>
      <c r="G176" s="34" t="s">
        <v>25</v>
      </c>
      <c r="H176" s="5" t="s">
        <v>83</v>
      </c>
      <c r="I176" s="38">
        <v>3173</v>
      </c>
      <c r="J176" s="38">
        <v>3173</v>
      </c>
      <c r="K176" s="22">
        <f t="shared" si="1"/>
        <v>100</v>
      </c>
      <c r="L176" s="36">
        <f>K176</f>
        <v>100</v>
      </c>
      <c r="M176" s="30"/>
      <c r="N176" s="113"/>
      <c r="O176" s="31"/>
    </row>
    <row r="177" spans="1:17" ht="58.5" hidden="1" customHeight="1" x14ac:dyDescent="0.25">
      <c r="B177" s="47"/>
      <c r="C177" s="16" t="s">
        <v>113</v>
      </c>
      <c r="D177" s="16" t="s">
        <v>114</v>
      </c>
      <c r="E177" s="39" t="s">
        <v>17</v>
      </c>
      <c r="F177" s="5" t="s">
        <v>18</v>
      </c>
      <c r="G177" s="19" t="s">
        <v>81</v>
      </c>
      <c r="H177" s="5" t="s">
        <v>20</v>
      </c>
      <c r="I177" s="20"/>
      <c r="J177" s="20"/>
      <c r="K177" s="22"/>
      <c r="L177" s="23"/>
      <c r="M177" s="24"/>
      <c r="N177" s="44"/>
      <c r="O177" s="31"/>
    </row>
    <row r="178" spans="1:17" ht="58.5" hidden="1" customHeight="1" x14ac:dyDescent="0.25">
      <c r="B178" s="47"/>
      <c r="C178" s="56"/>
      <c r="D178" s="27"/>
      <c r="E178" s="40"/>
      <c r="F178" s="5" t="s">
        <v>18</v>
      </c>
      <c r="G178" s="19" t="s">
        <v>82</v>
      </c>
      <c r="H178" s="5" t="s">
        <v>20</v>
      </c>
      <c r="I178" s="20"/>
      <c r="J178" s="20"/>
      <c r="K178" s="22"/>
      <c r="L178" s="29"/>
      <c r="M178" s="30"/>
      <c r="N178" s="44"/>
      <c r="O178" s="31"/>
    </row>
    <row r="179" spans="1:17" ht="58.5" hidden="1" customHeight="1" x14ac:dyDescent="0.25">
      <c r="B179" s="47"/>
      <c r="C179" s="56"/>
      <c r="D179" s="27"/>
      <c r="E179" s="40"/>
      <c r="F179" s="5" t="s">
        <v>18</v>
      </c>
      <c r="G179" s="19" t="s">
        <v>50</v>
      </c>
      <c r="H179" s="5" t="s">
        <v>20</v>
      </c>
      <c r="I179" s="20"/>
      <c r="J179" s="20"/>
      <c r="K179" s="22"/>
      <c r="L179" s="29"/>
      <c r="M179" s="30"/>
      <c r="N179" s="44"/>
      <c r="O179" s="31"/>
    </row>
    <row r="180" spans="1:17" ht="41.25" hidden="1" customHeight="1" x14ac:dyDescent="0.25">
      <c r="B180" s="58"/>
      <c r="C180" s="57"/>
      <c r="D180" s="32"/>
      <c r="E180" s="41"/>
      <c r="F180" s="5" t="s">
        <v>24</v>
      </c>
      <c r="G180" s="34" t="s">
        <v>25</v>
      </c>
      <c r="H180" s="5" t="s">
        <v>83</v>
      </c>
      <c r="I180" s="38"/>
      <c r="J180" s="38"/>
      <c r="K180" s="22"/>
      <c r="L180" s="36"/>
      <c r="M180" s="30"/>
      <c r="N180" s="114"/>
      <c r="O180" s="31"/>
    </row>
    <row r="181" spans="1:17" ht="42" hidden="1" customHeight="1" x14ac:dyDescent="0.25">
      <c r="A181" s="4"/>
      <c r="B181" s="59"/>
      <c r="C181" s="60" t="s">
        <v>115</v>
      </c>
      <c r="D181" s="61" t="s">
        <v>116</v>
      </c>
      <c r="E181" s="62" t="s">
        <v>117</v>
      </c>
      <c r="F181" s="63" t="s">
        <v>18</v>
      </c>
      <c r="G181" s="64" t="s">
        <v>118</v>
      </c>
      <c r="H181" s="65" t="s">
        <v>20</v>
      </c>
      <c r="I181" s="66"/>
      <c r="J181" s="67"/>
      <c r="K181" s="68"/>
      <c r="L181" s="69"/>
      <c r="M181" s="70"/>
      <c r="N181" s="71" t="s">
        <v>170</v>
      </c>
      <c r="O181" s="31"/>
      <c r="P181" s="4">
        <f>I184+I188+I192+I196+I200+I204+I208+I212+I216+I220+I224+I228</f>
        <v>0</v>
      </c>
      <c r="Q181" s="4">
        <f>J184+J188+J192+J196+J200+J204+J208+J212+J216+J220+J224+J228</f>
        <v>0</v>
      </c>
    </row>
    <row r="182" spans="1:17" ht="42" hidden="1" customHeight="1" x14ac:dyDescent="0.25">
      <c r="A182" s="4"/>
      <c r="B182" s="56"/>
      <c r="C182" s="72"/>
      <c r="D182" s="56"/>
      <c r="E182" s="56"/>
      <c r="F182" s="63" t="s">
        <v>18</v>
      </c>
      <c r="G182" s="64" t="s">
        <v>119</v>
      </c>
      <c r="H182" s="65" t="s">
        <v>20</v>
      </c>
      <c r="I182" s="66"/>
      <c r="J182" s="67"/>
      <c r="K182" s="68"/>
      <c r="L182" s="73"/>
      <c r="M182" s="74"/>
      <c r="N182" s="75"/>
      <c r="O182" s="31"/>
    </row>
    <row r="183" spans="1:17" ht="36" hidden="1" customHeight="1" x14ac:dyDescent="0.25">
      <c r="A183" s="4"/>
      <c r="B183" s="56"/>
      <c r="C183" s="72"/>
      <c r="D183" s="56"/>
      <c r="E183" s="56"/>
      <c r="F183" s="63" t="s">
        <v>18</v>
      </c>
      <c r="G183" s="64" t="s">
        <v>120</v>
      </c>
      <c r="H183" s="65" t="s">
        <v>20</v>
      </c>
      <c r="I183" s="66"/>
      <c r="J183" s="66"/>
      <c r="K183" s="68"/>
      <c r="L183" s="73"/>
      <c r="M183" s="74"/>
      <c r="N183" s="75"/>
      <c r="O183" s="31"/>
    </row>
    <row r="184" spans="1:17" ht="30.75" hidden="1" customHeight="1" x14ac:dyDescent="0.25">
      <c r="A184" s="4"/>
      <c r="B184" s="56"/>
      <c r="C184" s="76"/>
      <c r="D184" s="57"/>
      <c r="E184" s="57"/>
      <c r="F184" s="63" t="s">
        <v>24</v>
      </c>
      <c r="G184" s="77" t="s">
        <v>25</v>
      </c>
      <c r="H184" s="65" t="s">
        <v>26</v>
      </c>
      <c r="I184" s="78"/>
      <c r="J184" s="78"/>
      <c r="K184" s="68"/>
      <c r="L184" s="79"/>
      <c r="M184" s="74"/>
      <c r="N184" s="75"/>
      <c r="O184" s="31"/>
    </row>
    <row r="185" spans="1:17" ht="42" hidden="1" customHeight="1" x14ac:dyDescent="0.25">
      <c r="A185" s="4"/>
      <c r="B185" s="56"/>
      <c r="C185" s="60" t="s">
        <v>121</v>
      </c>
      <c r="D185" s="61" t="s">
        <v>122</v>
      </c>
      <c r="E185" s="80" t="s">
        <v>117</v>
      </c>
      <c r="F185" s="63" t="s">
        <v>18</v>
      </c>
      <c r="G185" s="64" t="s">
        <v>118</v>
      </c>
      <c r="H185" s="65" t="s">
        <v>20</v>
      </c>
      <c r="I185" s="66"/>
      <c r="J185" s="67"/>
      <c r="K185" s="68"/>
      <c r="L185" s="69"/>
      <c r="M185" s="70"/>
      <c r="N185" s="75"/>
      <c r="O185" s="31"/>
    </row>
    <row r="186" spans="1:17" ht="42" hidden="1" customHeight="1" x14ac:dyDescent="0.25">
      <c r="A186" s="4"/>
      <c r="B186" s="56"/>
      <c r="C186" s="72"/>
      <c r="D186" s="56"/>
      <c r="E186" s="56"/>
      <c r="F186" s="63" t="s">
        <v>18</v>
      </c>
      <c r="G186" s="64" t="s">
        <v>119</v>
      </c>
      <c r="H186" s="65" t="s">
        <v>20</v>
      </c>
      <c r="I186" s="66"/>
      <c r="J186" s="67"/>
      <c r="K186" s="68"/>
      <c r="L186" s="73"/>
      <c r="M186" s="74"/>
      <c r="N186" s="75"/>
      <c r="O186" s="31"/>
    </row>
    <row r="187" spans="1:17" ht="36" hidden="1" customHeight="1" x14ac:dyDescent="0.25">
      <c r="A187" s="4"/>
      <c r="B187" s="56"/>
      <c r="C187" s="72"/>
      <c r="D187" s="56"/>
      <c r="E187" s="56"/>
      <c r="F187" s="63" t="s">
        <v>18</v>
      </c>
      <c r="G187" s="64" t="s">
        <v>120</v>
      </c>
      <c r="H187" s="65" t="s">
        <v>20</v>
      </c>
      <c r="I187" s="66"/>
      <c r="J187" s="66"/>
      <c r="K187" s="68"/>
      <c r="L187" s="73"/>
      <c r="M187" s="74"/>
      <c r="N187" s="75"/>
      <c r="O187" s="31"/>
    </row>
    <row r="188" spans="1:17" ht="30.75" hidden="1" customHeight="1" x14ac:dyDescent="0.25">
      <c r="A188" s="4"/>
      <c r="B188" s="56"/>
      <c r="C188" s="76"/>
      <c r="D188" s="57"/>
      <c r="E188" s="57"/>
      <c r="F188" s="63" t="s">
        <v>24</v>
      </c>
      <c r="G188" s="77" t="s">
        <v>25</v>
      </c>
      <c r="H188" s="65" t="s">
        <v>26</v>
      </c>
      <c r="I188" s="81"/>
      <c r="J188" s="78"/>
      <c r="K188" s="68"/>
      <c r="L188" s="79"/>
      <c r="M188" s="74"/>
      <c r="N188" s="75"/>
      <c r="O188" s="31"/>
    </row>
    <row r="189" spans="1:17" ht="42" hidden="1" customHeight="1" x14ac:dyDescent="0.25">
      <c r="A189" s="4"/>
      <c r="B189" s="56"/>
      <c r="C189" s="60" t="s">
        <v>123</v>
      </c>
      <c r="D189" s="61" t="s">
        <v>124</v>
      </c>
      <c r="E189" s="80" t="s">
        <v>117</v>
      </c>
      <c r="F189" s="63" t="s">
        <v>18</v>
      </c>
      <c r="G189" s="64" t="s">
        <v>118</v>
      </c>
      <c r="H189" s="65" t="s">
        <v>20</v>
      </c>
      <c r="I189" s="66"/>
      <c r="J189" s="67"/>
      <c r="K189" s="68"/>
      <c r="L189" s="69"/>
      <c r="M189" s="70"/>
      <c r="N189" s="75"/>
      <c r="O189" s="31"/>
    </row>
    <row r="190" spans="1:17" ht="42" hidden="1" customHeight="1" x14ac:dyDescent="0.25">
      <c r="A190" s="4"/>
      <c r="B190" s="56"/>
      <c r="C190" s="72"/>
      <c r="D190" s="56"/>
      <c r="E190" s="56"/>
      <c r="F190" s="63" t="s">
        <v>18</v>
      </c>
      <c r="G190" s="64" t="s">
        <v>119</v>
      </c>
      <c r="H190" s="65" t="s">
        <v>20</v>
      </c>
      <c r="I190" s="66"/>
      <c r="J190" s="67"/>
      <c r="K190" s="68"/>
      <c r="L190" s="73"/>
      <c r="M190" s="74"/>
      <c r="N190" s="75"/>
      <c r="O190" s="31"/>
    </row>
    <row r="191" spans="1:17" ht="36" hidden="1" customHeight="1" x14ac:dyDescent="0.25">
      <c r="A191" s="4"/>
      <c r="B191" s="56"/>
      <c r="C191" s="72"/>
      <c r="D191" s="56"/>
      <c r="E191" s="56"/>
      <c r="F191" s="63" t="s">
        <v>18</v>
      </c>
      <c r="G191" s="64" t="s">
        <v>120</v>
      </c>
      <c r="H191" s="65" t="s">
        <v>20</v>
      </c>
      <c r="I191" s="66"/>
      <c r="J191" s="66"/>
      <c r="K191" s="68"/>
      <c r="L191" s="73"/>
      <c r="M191" s="74"/>
      <c r="N191" s="75"/>
      <c r="O191" s="31"/>
    </row>
    <row r="192" spans="1:17" ht="30.75" hidden="1" customHeight="1" x14ac:dyDescent="0.25">
      <c r="A192" s="4"/>
      <c r="B192" s="56"/>
      <c r="C192" s="76"/>
      <c r="D192" s="57"/>
      <c r="E192" s="57"/>
      <c r="F192" s="63" t="s">
        <v>24</v>
      </c>
      <c r="G192" s="77" t="s">
        <v>25</v>
      </c>
      <c r="H192" s="65" t="s">
        <v>26</v>
      </c>
      <c r="I192" s="81"/>
      <c r="J192" s="78"/>
      <c r="K192" s="68"/>
      <c r="L192" s="79"/>
      <c r="M192" s="74"/>
      <c r="N192" s="75"/>
      <c r="O192" s="31"/>
    </row>
    <row r="193" spans="2:15" s="4" customFormat="1" ht="42" hidden="1" customHeight="1" x14ac:dyDescent="0.25">
      <c r="B193" s="56"/>
      <c r="C193" s="60" t="s">
        <v>125</v>
      </c>
      <c r="D193" s="61" t="s">
        <v>126</v>
      </c>
      <c r="E193" s="80" t="s">
        <v>117</v>
      </c>
      <c r="F193" s="63" t="s">
        <v>18</v>
      </c>
      <c r="G193" s="64" t="s">
        <v>118</v>
      </c>
      <c r="H193" s="65" t="s">
        <v>20</v>
      </c>
      <c r="I193" s="66"/>
      <c r="J193" s="67"/>
      <c r="K193" s="68"/>
      <c r="L193" s="69"/>
      <c r="M193" s="70"/>
      <c r="N193" s="75"/>
      <c r="O193" s="31"/>
    </row>
    <row r="194" spans="2:15" s="4" customFormat="1" ht="42" hidden="1" customHeight="1" x14ac:dyDescent="0.25">
      <c r="B194" s="56"/>
      <c r="C194" s="72"/>
      <c r="D194" s="56"/>
      <c r="E194" s="56"/>
      <c r="F194" s="63" t="s">
        <v>18</v>
      </c>
      <c r="G194" s="64" t="s">
        <v>119</v>
      </c>
      <c r="H194" s="65" t="s">
        <v>20</v>
      </c>
      <c r="I194" s="66"/>
      <c r="J194" s="67"/>
      <c r="K194" s="68"/>
      <c r="L194" s="73"/>
      <c r="M194" s="74"/>
      <c r="N194" s="75"/>
      <c r="O194" s="31"/>
    </row>
    <row r="195" spans="2:15" s="4" customFormat="1" ht="36" hidden="1" customHeight="1" x14ac:dyDescent="0.25">
      <c r="B195" s="56"/>
      <c r="C195" s="72"/>
      <c r="D195" s="56"/>
      <c r="E195" s="56"/>
      <c r="F195" s="63" t="s">
        <v>18</v>
      </c>
      <c r="G195" s="64" t="s">
        <v>120</v>
      </c>
      <c r="H195" s="65" t="s">
        <v>20</v>
      </c>
      <c r="I195" s="66"/>
      <c r="J195" s="66"/>
      <c r="K195" s="68"/>
      <c r="L195" s="73"/>
      <c r="M195" s="74"/>
      <c r="N195" s="75"/>
      <c r="O195" s="31"/>
    </row>
    <row r="196" spans="2:15" s="4" customFormat="1" ht="30.75" hidden="1" customHeight="1" x14ac:dyDescent="0.25">
      <c r="B196" s="56"/>
      <c r="C196" s="76"/>
      <c r="D196" s="57"/>
      <c r="E196" s="57"/>
      <c r="F196" s="63" t="s">
        <v>24</v>
      </c>
      <c r="G196" s="77" t="s">
        <v>25</v>
      </c>
      <c r="H196" s="65" t="s">
        <v>26</v>
      </c>
      <c r="I196" s="81"/>
      <c r="J196" s="78"/>
      <c r="K196" s="68"/>
      <c r="L196" s="79"/>
      <c r="M196" s="74"/>
      <c r="N196" s="75"/>
      <c r="O196" s="31"/>
    </row>
    <row r="197" spans="2:15" s="4" customFormat="1" ht="42" hidden="1" customHeight="1" x14ac:dyDescent="0.25">
      <c r="B197" s="56"/>
      <c r="C197" s="60" t="s">
        <v>127</v>
      </c>
      <c r="D197" s="61" t="s">
        <v>128</v>
      </c>
      <c r="E197" s="80" t="s">
        <v>117</v>
      </c>
      <c r="F197" s="63" t="s">
        <v>18</v>
      </c>
      <c r="G197" s="64" t="s">
        <v>118</v>
      </c>
      <c r="H197" s="65" t="s">
        <v>20</v>
      </c>
      <c r="I197" s="66"/>
      <c r="J197" s="67"/>
      <c r="K197" s="68"/>
      <c r="L197" s="69"/>
      <c r="M197" s="70"/>
      <c r="N197" s="75"/>
      <c r="O197" s="31"/>
    </row>
    <row r="198" spans="2:15" s="4" customFormat="1" ht="42" hidden="1" customHeight="1" x14ac:dyDescent="0.25">
      <c r="B198" s="56"/>
      <c r="C198" s="72"/>
      <c r="D198" s="56"/>
      <c r="E198" s="56"/>
      <c r="F198" s="63" t="s">
        <v>18</v>
      </c>
      <c r="G198" s="64" t="s">
        <v>119</v>
      </c>
      <c r="H198" s="65" t="s">
        <v>20</v>
      </c>
      <c r="I198" s="66"/>
      <c r="J198" s="67"/>
      <c r="K198" s="68"/>
      <c r="L198" s="73"/>
      <c r="M198" s="74"/>
      <c r="N198" s="75"/>
      <c r="O198" s="31"/>
    </row>
    <row r="199" spans="2:15" s="4" customFormat="1" ht="36" hidden="1" customHeight="1" x14ac:dyDescent="0.25">
      <c r="B199" s="56"/>
      <c r="C199" s="72"/>
      <c r="D199" s="56"/>
      <c r="E199" s="56"/>
      <c r="F199" s="63" t="s">
        <v>18</v>
      </c>
      <c r="G199" s="64" t="s">
        <v>120</v>
      </c>
      <c r="H199" s="65" t="s">
        <v>20</v>
      </c>
      <c r="I199" s="66"/>
      <c r="J199" s="66"/>
      <c r="K199" s="68"/>
      <c r="L199" s="73"/>
      <c r="M199" s="74"/>
      <c r="N199" s="75"/>
      <c r="O199" s="31"/>
    </row>
    <row r="200" spans="2:15" s="4" customFormat="1" ht="30.75" hidden="1" customHeight="1" x14ac:dyDescent="0.25">
      <c r="B200" s="56"/>
      <c r="C200" s="76"/>
      <c r="D200" s="57"/>
      <c r="E200" s="57"/>
      <c r="F200" s="63" t="s">
        <v>24</v>
      </c>
      <c r="G200" s="77" t="s">
        <v>25</v>
      </c>
      <c r="H200" s="65" t="s">
        <v>26</v>
      </c>
      <c r="I200" s="78"/>
      <c r="J200" s="78"/>
      <c r="K200" s="68"/>
      <c r="L200" s="79"/>
      <c r="M200" s="74"/>
      <c r="N200" s="75"/>
      <c r="O200" s="31"/>
    </row>
    <row r="201" spans="2:15" s="4" customFormat="1" ht="42" hidden="1" customHeight="1" x14ac:dyDescent="0.25">
      <c r="B201" s="56"/>
      <c r="C201" s="60" t="s">
        <v>129</v>
      </c>
      <c r="D201" s="61" t="s">
        <v>130</v>
      </c>
      <c r="E201" s="80" t="s">
        <v>117</v>
      </c>
      <c r="F201" s="63" t="s">
        <v>18</v>
      </c>
      <c r="G201" s="64" t="s">
        <v>118</v>
      </c>
      <c r="H201" s="65" t="s">
        <v>20</v>
      </c>
      <c r="I201" s="66"/>
      <c r="J201" s="67"/>
      <c r="K201" s="68"/>
      <c r="L201" s="69"/>
      <c r="M201" s="70"/>
      <c r="N201" s="75"/>
      <c r="O201" s="31"/>
    </row>
    <row r="202" spans="2:15" s="4" customFormat="1" ht="42" hidden="1" customHeight="1" x14ac:dyDescent="0.25">
      <c r="B202" s="56"/>
      <c r="C202" s="72"/>
      <c r="D202" s="56"/>
      <c r="E202" s="56"/>
      <c r="F202" s="63" t="s">
        <v>18</v>
      </c>
      <c r="G202" s="64" t="s">
        <v>119</v>
      </c>
      <c r="H202" s="65" t="s">
        <v>20</v>
      </c>
      <c r="I202" s="66"/>
      <c r="J202" s="67"/>
      <c r="K202" s="68"/>
      <c r="L202" s="73"/>
      <c r="M202" s="74"/>
      <c r="N202" s="75"/>
      <c r="O202" s="31"/>
    </row>
    <row r="203" spans="2:15" s="4" customFormat="1" ht="36" hidden="1" customHeight="1" x14ac:dyDescent="0.25">
      <c r="B203" s="56"/>
      <c r="C203" s="72"/>
      <c r="D203" s="56"/>
      <c r="E203" s="56"/>
      <c r="F203" s="63" t="s">
        <v>18</v>
      </c>
      <c r="G203" s="64" t="s">
        <v>120</v>
      </c>
      <c r="H203" s="65" t="s">
        <v>20</v>
      </c>
      <c r="I203" s="66"/>
      <c r="J203" s="66"/>
      <c r="K203" s="68"/>
      <c r="L203" s="73"/>
      <c r="M203" s="74"/>
      <c r="N203" s="75"/>
      <c r="O203" s="31"/>
    </row>
    <row r="204" spans="2:15" s="4" customFormat="1" ht="30.75" hidden="1" customHeight="1" x14ac:dyDescent="0.25">
      <c r="B204" s="56"/>
      <c r="C204" s="76"/>
      <c r="D204" s="57"/>
      <c r="E204" s="57"/>
      <c r="F204" s="63" t="s">
        <v>24</v>
      </c>
      <c r="G204" s="77" t="s">
        <v>25</v>
      </c>
      <c r="H204" s="65" t="s">
        <v>26</v>
      </c>
      <c r="I204" s="81"/>
      <c r="J204" s="78"/>
      <c r="K204" s="68"/>
      <c r="L204" s="79"/>
      <c r="M204" s="74"/>
      <c r="N204" s="75"/>
      <c r="O204" s="31"/>
    </row>
    <row r="205" spans="2:15" s="4" customFormat="1" ht="42" hidden="1" customHeight="1" x14ac:dyDescent="0.25">
      <c r="B205" s="56"/>
      <c r="C205" s="60" t="s">
        <v>131</v>
      </c>
      <c r="D205" s="61" t="s">
        <v>132</v>
      </c>
      <c r="E205" s="80" t="s">
        <v>117</v>
      </c>
      <c r="F205" s="63" t="s">
        <v>18</v>
      </c>
      <c r="G205" s="64" t="s">
        <v>118</v>
      </c>
      <c r="H205" s="65" t="s">
        <v>20</v>
      </c>
      <c r="I205" s="66"/>
      <c r="J205" s="67"/>
      <c r="K205" s="68"/>
      <c r="L205" s="69"/>
      <c r="M205" s="70"/>
      <c r="N205" s="75"/>
      <c r="O205" s="31"/>
    </row>
    <row r="206" spans="2:15" s="4" customFormat="1" ht="42" hidden="1" customHeight="1" x14ac:dyDescent="0.25">
      <c r="B206" s="56"/>
      <c r="C206" s="72"/>
      <c r="D206" s="56"/>
      <c r="E206" s="56"/>
      <c r="F206" s="63" t="s">
        <v>18</v>
      </c>
      <c r="G206" s="64" t="s">
        <v>119</v>
      </c>
      <c r="H206" s="65" t="s">
        <v>20</v>
      </c>
      <c r="I206" s="66"/>
      <c r="J206" s="67"/>
      <c r="K206" s="68"/>
      <c r="L206" s="73"/>
      <c r="M206" s="74"/>
      <c r="N206" s="75"/>
      <c r="O206" s="31"/>
    </row>
    <row r="207" spans="2:15" s="4" customFormat="1" ht="36" hidden="1" customHeight="1" x14ac:dyDescent="0.25">
      <c r="B207" s="56"/>
      <c r="C207" s="72"/>
      <c r="D207" s="56"/>
      <c r="E207" s="56"/>
      <c r="F207" s="63" t="s">
        <v>18</v>
      </c>
      <c r="G207" s="64" t="s">
        <v>120</v>
      </c>
      <c r="H207" s="65" t="s">
        <v>20</v>
      </c>
      <c r="I207" s="66"/>
      <c r="J207" s="66"/>
      <c r="K207" s="68"/>
      <c r="L207" s="73"/>
      <c r="M207" s="74"/>
      <c r="N207" s="75"/>
      <c r="O207" s="31"/>
    </row>
    <row r="208" spans="2:15" s="4" customFormat="1" ht="30.75" hidden="1" customHeight="1" x14ac:dyDescent="0.25">
      <c r="B208" s="56"/>
      <c r="C208" s="76"/>
      <c r="D208" s="57"/>
      <c r="E208" s="57"/>
      <c r="F208" s="63" t="s">
        <v>24</v>
      </c>
      <c r="G208" s="77" t="s">
        <v>25</v>
      </c>
      <c r="H208" s="65" t="s">
        <v>26</v>
      </c>
      <c r="I208" s="82"/>
      <c r="J208" s="78"/>
      <c r="K208" s="68"/>
      <c r="L208" s="79"/>
      <c r="M208" s="74"/>
      <c r="N208" s="75"/>
      <c r="O208" s="31"/>
    </row>
    <row r="209" spans="1:15" ht="42" hidden="1" customHeight="1" x14ac:dyDescent="0.25">
      <c r="A209" s="4"/>
      <c r="B209" s="56"/>
      <c r="C209" s="60" t="s">
        <v>133</v>
      </c>
      <c r="D209" s="61" t="s">
        <v>134</v>
      </c>
      <c r="E209" s="80" t="s">
        <v>117</v>
      </c>
      <c r="F209" s="63" t="s">
        <v>18</v>
      </c>
      <c r="G209" s="64" t="s">
        <v>118</v>
      </c>
      <c r="H209" s="65" t="s">
        <v>20</v>
      </c>
      <c r="I209" s="66"/>
      <c r="J209" s="67"/>
      <c r="K209" s="68"/>
      <c r="L209" s="69"/>
      <c r="M209" s="70"/>
      <c r="N209" s="75"/>
      <c r="O209" s="31"/>
    </row>
    <row r="210" spans="1:15" ht="42" hidden="1" customHeight="1" x14ac:dyDescent="0.25">
      <c r="A210" s="4"/>
      <c r="B210" s="56"/>
      <c r="C210" s="72"/>
      <c r="D210" s="56"/>
      <c r="E210" s="56"/>
      <c r="F210" s="63" t="s">
        <v>18</v>
      </c>
      <c r="G210" s="64" t="s">
        <v>119</v>
      </c>
      <c r="H210" s="65" t="s">
        <v>20</v>
      </c>
      <c r="I210" s="66"/>
      <c r="J210" s="67"/>
      <c r="K210" s="68"/>
      <c r="L210" s="73"/>
      <c r="M210" s="74"/>
      <c r="N210" s="75"/>
      <c r="O210" s="31"/>
    </row>
    <row r="211" spans="1:15" ht="36" hidden="1" customHeight="1" x14ac:dyDescent="0.25">
      <c r="A211" s="4"/>
      <c r="B211" s="56"/>
      <c r="C211" s="72"/>
      <c r="D211" s="56"/>
      <c r="E211" s="56"/>
      <c r="F211" s="63" t="s">
        <v>18</v>
      </c>
      <c r="G211" s="64" t="s">
        <v>120</v>
      </c>
      <c r="H211" s="65" t="s">
        <v>20</v>
      </c>
      <c r="I211" s="66"/>
      <c r="J211" s="66"/>
      <c r="K211" s="68"/>
      <c r="L211" s="73"/>
      <c r="M211" s="74"/>
      <c r="N211" s="75"/>
      <c r="O211" s="31"/>
    </row>
    <row r="212" spans="1:15" ht="30.75" hidden="1" customHeight="1" x14ac:dyDescent="0.25">
      <c r="A212" s="4"/>
      <c r="B212" s="56"/>
      <c r="C212" s="76"/>
      <c r="D212" s="57"/>
      <c r="E212" s="57"/>
      <c r="F212" s="63" t="s">
        <v>24</v>
      </c>
      <c r="G212" s="77" t="s">
        <v>25</v>
      </c>
      <c r="H212" s="65" t="s">
        <v>26</v>
      </c>
      <c r="I212" s="83"/>
      <c r="J212" s="83"/>
      <c r="K212" s="68"/>
      <c r="L212" s="79"/>
      <c r="M212" s="74"/>
      <c r="N212" s="75"/>
      <c r="O212" s="31"/>
    </row>
    <row r="213" spans="1:15" ht="42" hidden="1" customHeight="1" x14ac:dyDescent="0.25">
      <c r="A213" s="4"/>
      <c r="B213" s="56"/>
      <c r="C213" s="60"/>
      <c r="D213" s="61" t="s">
        <v>135</v>
      </c>
      <c r="E213" s="80" t="s">
        <v>117</v>
      </c>
      <c r="F213" s="63" t="s">
        <v>18</v>
      </c>
      <c r="G213" s="64" t="s">
        <v>118</v>
      </c>
      <c r="H213" s="65" t="s">
        <v>20</v>
      </c>
      <c r="I213" s="66"/>
      <c r="J213" s="67"/>
      <c r="K213" s="68"/>
      <c r="L213" s="69"/>
      <c r="M213" s="70"/>
      <c r="N213" s="75"/>
      <c r="O213" s="31"/>
    </row>
    <row r="214" spans="1:15" ht="42" hidden="1" customHeight="1" x14ac:dyDescent="0.25">
      <c r="A214" s="4"/>
      <c r="B214" s="56"/>
      <c r="C214" s="72"/>
      <c r="D214" s="56"/>
      <c r="E214" s="56"/>
      <c r="F214" s="63" t="s">
        <v>18</v>
      </c>
      <c r="G214" s="64" t="s">
        <v>119</v>
      </c>
      <c r="H214" s="65" t="s">
        <v>20</v>
      </c>
      <c r="I214" s="66"/>
      <c r="J214" s="67"/>
      <c r="K214" s="68"/>
      <c r="L214" s="73"/>
      <c r="M214" s="74"/>
      <c r="N214" s="75"/>
      <c r="O214" s="31"/>
    </row>
    <row r="215" spans="1:15" ht="36" hidden="1" customHeight="1" x14ac:dyDescent="0.25">
      <c r="A215" s="4"/>
      <c r="B215" s="56"/>
      <c r="C215" s="72"/>
      <c r="D215" s="56"/>
      <c r="E215" s="56"/>
      <c r="F215" s="63" t="s">
        <v>18</v>
      </c>
      <c r="G215" s="64" t="s">
        <v>120</v>
      </c>
      <c r="H215" s="65" t="s">
        <v>20</v>
      </c>
      <c r="I215" s="66"/>
      <c r="J215" s="66"/>
      <c r="K215" s="68"/>
      <c r="L215" s="73"/>
      <c r="M215" s="74"/>
      <c r="N215" s="75"/>
      <c r="O215" s="31"/>
    </row>
    <row r="216" spans="1:15" ht="30.75" hidden="1" customHeight="1" x14ac:dyDescent="0.25">
      <c r="A216" s="4"/>
      <c r="B216" s="56"/>
      <c r="C216" s="76"/>
      <c r="D216" s="57"/>
      <c r="E216" s="57"/>
      <c r="F216" s="63" t="s">
        <v>24</v>
      </c>
      <c r="G216" s="77" t="s">
        <v>25</v>
      </c>
      <c r="H216" s="65" t="s">
        <v>26</v>
      </c>
      <c r="I216" s="81"/>
      <c r="J216" s="78"/>
      <c r="K216" s="68"/>
      <c r="L216" s="79"/>
      <c r="M216" s="74"/>
      <c r="N216" s="75"/>
      <c r="O216" s="31"/>
    </row>
    <row r="217" spans="1:15" ht="42" hidden="1" customHeight="1" x14ac:dyDescent="0.25">
      <c r="A217" s="4"/>
      <c r="B217" s="56"/>
      <c r="C217" s="60" t="s">
        <v>136</v>
      </c>
      <c r="D217" s="61" t="s">
        <v>137</v>
      </c>
      <c r="E217" s="80" t="s">
        <v>117</v>
      </c>
      <c r="F217" s="63" t="s">
        <v>18</v>
      </c>
      <c r="G217" s="64" t="s">
        <v>118</v>
      </c>
      <c r="H217" s="65" t="s">
        <v>20</v>
      </c>
      <c r="I217" s="66"/>
      <c r="J217" s="67"/>
      <c r="K217" s="68"/>
      <c r="L217" s="69"/>
      <c r="M217" s="70"/>
      <c r="N217" s="75"/>
      <c r="O217" s="31"/>
    </row>
    <row r="218" spans="1:15" ht="42" hidden="1" customHeight="1" x14ac:dyDescent="0.25">
      <c r="A218" s="4"/>
      <c r="B218" s="56"/>
      <c r="C218" s="72"/>
      <c r="D218" s="56"/>
      <c r="E218" s="56"/>
      <c r="F218" s="63" t="s">
        <v>18</v>
      </c>
      <c r="G218" s="64" t="s">
        <v>119</v>
      </c>
      <c r="H218" s="65" t="s">
        <v>20</v>
      </c>
      <c r="I218" s="66"/>
      <c r="J218" s="67"/>
      <c r="K218" s="68"/>
      <c r="L218" s="73"/>
      <c r="M218" s="74"/>
      <c r="N218" s="75"/>
      <c r="O218" s="31"/>
    </row>
    <row r="219" spans="1:15" ht="36" hidden="1" customHeight="1" x14ac:dyDescent="0.25">
      <c r="A219" s="4"/>
      <c r="B219" s="56"/>
      <c r="C219" s="72"/>
      <c r="D219" s="56"/>
      <c r="E219" s="56"/>
      <c r="F219" s="63" t="s">
        <v>18</v>
      </c>
      <c r="G219" s="64" t="s">
        <v>120</v>
      </c>
      <c r="H219" s="65" t="s">
        <v>20</v>
      </c>
      <c r="I219" s="66"/>
      <c r="J219" s="66"/>
      <c r="K219" s="68"/>
      <c r="L219" s="73"/>
      <c r="M219" s="74"/>
      <c r="N219" s="75"/>
      <c r="O219" s="31"/>
    </row>
    <row r="220" spans="1:15" ht="30.75" hidden="1" customHeight="1" x14ac:dyDescent="0.25">
      <c r="A220" s="4"/>
      <c r="B220" s="56"/>
      <c r="C220" s="76"/>
      <c r="D220" s="57"/>
      <c r="E220" s="57"/>
      <c r="F220" s="63" t="s">
        <v>24</v>
      </c>
      <c r="G220" s="77" t="s">
        <v>25</v>
      </c>
      <c r="H220" s="65" t="s">
        <v>26</v>
      </c>
      <c r="I220" s="81"/>
      <c r="J220" s="78"/>
      <c r="K220" s="68"/>
      <c r="L220" s="79"/>
      <c r="M220" s="74"/>
      <c r="N220" s="75"/>
      <c r="O220" s="31"/>
    </row>
    <row r="221" spans="1:15" ht="42" hidden="1" customHeight="1" x14ac:dyDescent="0.25">
      <c r="A221" s="4"/>
      <c r="B221" s="56"/>
      <c r="C221" s="84" t="s">
        <v>138</v>
      </c>
      <c r="D221" s="61" t="s">
        <v>139</v>
      </c>
      <c r="E221" s="80" t="s">
        <v>117</v>
      </c>
      <c r="F221" s="63" t="s">
        <v>18</v>
      </c>
      <c r="G221" s="64" t="s">
        <v>118</v>
      </c>
      <c r="H221" s="65" t="s">
        <v>20</v>
      </c>
      <c r="I221" s="66"/>
      <c r="J221" s="67"/>
      <c r="K221" s="68"/>
      <c r="L221" s="69"/>
      <c r="M221" s="70"/>
      <c r="N221" s="75"/>
      <c r="O221" s="31"/>
    </row>
    <row r="222" spans="1:15" ht="42" hidden="1" customHeight="1" x14ac:dyDescent="0.25">
      <c r="A222" s="4"/>
      <c r="B222" s="56"/>
      <c r="C222" s="85"/>
      <c r="D222" s="56"/>
      <c r="E222" s="56"/>
      <c r="F222" s="63" t="s">
        <v>18</v>
      </c>
      <c r="G222" s="64" t="s">
        <v>119</v>
      </c>
      <c r="H222" s="65" t="s">
        <v>20</v>
      </c>
      <c r="I222" s="66"/>
      <c r="J222" s="67"/>
      <c r="K222" s="68"/>
      <c r="L222" s="73"/>
      <c r="M222" s="74"/>
      <c r="N222" s="75"/>
      <c r="O222" s="31"/>
    </row>
    <row r="223" spans="1:15" ht="36" hidden="1" customHeight="1" x14ac:dyDescent="0.25">
      <c r="A223" s="4"/>
      <c r="B223" s="56"/>
      <c r="C223" s="85"/>
      <c r="D223" s="56"/>
      <c r="E223" s="56"/>
      <c r="F223" s="63" t="s">
        <v>18</v>
      </c>
      <c r="G223" s="64" t="s">
        <v>120</v>
      </c>
      <c r="H223" s="65" t="s">
        <v>20</v>
      </c>
      <c r="I223" s="66"/>
      <c r="J223" s="66"/>
      <c r="K223" s="68"/>
      <c r="L223" s="73"/>
      <c r="M223" s="74"/>
      <c r="N223" s="75"/>
      <c r="O223" s="31"/>
    </row>
    <row r="224" spans="1:15" ht="30.75" hidden="1" customHeight="1" x14ac:dyDescent="0.25">
      <c r="A224" s="4"/>
      <c r="B224" s="56"/>
      <c r="C224" s="86"/>
      <c r="D224" s="57"/>
      <c r="E224" s="57"/>
      <c r="F224" s="63" t="s">
        <v>24</v>
      </c>
      <c r="G224" s="77" t="s">
        <v>25</v>
      </c>
      <c r="H224" s="65" t="s">
        <v>26</v>
      </c>
      <c r="I224" s="81"/>
      <c r="J224" s="78"/>
      <c r="K224" s="68"/>
      <c r="L224" s="79"/>
      <c r="M224" s="74"/>
      <c r="N224" s="75"/>
      <c r="O224" s="31"/>
    </row>
    <row r="225" spans="1:15" ht="42" hidden="1" customHeight="1" x14ac:dyDescent="0.25">
      <c r="A225" s="4"/>
      <c r="B225" s="56"/>
      <c r="C225" s="84" t="s">
        <v>140</v>
      </c>
      <c r="D225" s="61" t="s">
        <v>141</v>
      </c>
      <c r="E225" s="80" t="s">
        <v>117</v>
      </c>
      <c r="F225" s="63" t="s">
        <v>18</v>
      </c>
      <c r="G225" s="64" t="s">
        <v>118</v>
      </c>
      <c r="H225" s="65" t="s">
        <v>20</v>
      </c>
      <c r="I225" s="66"/>
      <c r="J225" s="67"/>
      <c r="K225" s="68"/>
      <c r="L225" s="69"/>
      <c r="M225" s="70"/>
      <c r="N225" s="75"/>
      <c r="O225" s="31"/>
    </row>
    <row r="226" spans="1:15" ht="42" hidden="1" customHeight="1" x14ac:dyDescent="0.25">
      <c r="A226" s="4"/>
      <c r="B226" s="56"/>
      <c r="C226" s="85"/>
      <c r="D226" s="56"/>
      <c r="E226" s="56"/>
      <c r="F226" s="63" t="s">
        <v>18</v>
      </c>
      <c r="G226" s="64" t="s">
        <v>142</v>
      </c>
      <c r="H226" s="65" t="s">
        <v>20</v>
      </c>
      <c r="I226" s="66"/>
      <c r="J226" s="67"/>
      <c r="K226" s="68"/>
      <c r="L226" s="73"/>
      <c r="M226" s="74"/>
      <c r="N226" s="75"/>
      <c r="O226" s="31"/>
    </row>
    <row r="227" spans="1:15" ht="36" hidden="1" customHeight="1" x14ac:dyDescent="0.25">
      <c r="A227" s="4"/>
      <c r="B227" s="56"/>
      <c r="C227" s="85"/>
      <c r="D227" s="56"/>
      <c r="E227" s="56"/>
      <c r="F227" s="63" t="s">
        <v>18</v>
      </c>
      <c r="G227" s="64" t="s">
        <v>120</v>
      </c>
      <c r="H227" s="65" t="s">
        <v>20</v>
      </c>
      <c r="I227" s="66"/>
      <c r="J227" s="66"/>
      <c r="K227" s="68"/>
      <c r="L227" s="73"/>
      <c r="M227" s="74"/>
      <c r="N227" s="75"/>
      <c r="O227" s="31"/>
    </row>
    <row r="228" spans="1:15" ht="30.75" hidden="1" customHeight="1" x14ac:dyDescent="0.25">
      <c r="A228" s="4"/>
      <c r="B228" s="56"/>
      <c r="C228" s="86"/>
      <c r="D228" s="57"/>
      <c r="E228" s="57"/>
      <c r="F228" s="63" t="s">
        <v>24</v>
      </c>
      <c r="G228" s="77" t="s">
        <v>25</v>
      </c>
      <c r="H228" s="65" t="s">
        <v>26</v>
      </c>
      <c r="I228" s="78"/>
      <c r="J228" s="78"/>
      <c r="K228" s="68"/>
      <c r="L228" s="79"/>
      <c r="M228" s="74"/>
      <c r="N228" s="75"/>
      <c r="O228" s="31"/>
    </row>
    <row r="229" spans="1:15" ht="42" hidden="1" customHeight="1" x14ac:dyDescent="0.25">
      <c r="A229" s="4"/>
      <c r="B229" s="56"/>
      <c r="C229" s="60" t="s">
        <v>143</v>
      </c>
      <c r="D229" s="61" t="s">
        <v>144</v>
      </c>
      <c r="E229" s="87" t="s">
        <v>117</v>
      </c>
      <c r="F229" s="65" t="s">
        <v>18</v>
      </c>
      <c r="G229" s="88" t="s">
        <v>145</v>
      </c>
      <c r="H229" s="65" t="s">
        <v>20</v>
      </c>
      <c r="I229" s="66"/>
      <c r="J229" s="67"/>
      <c r="K229" s="68"/>
      <c r="L229" s="69"/>
      <c r="M229" s="70"/>
      <c r="N229" s="75"/>
      <c r="O229" s="31"/>
    </row>
    <row r="230" spans="1:15" ht="42" hidden="1" customHeight="1" x14ac:dyDescent="0.25">
      <c r="A230" s="4"/>
      <c r="B230" s="56"/>
      <c r="C230" s="72"/>
      <c r="D230" s="56"/>
      <c r="E230" s="89"/>
      <c r="F230" s="65" t="s">
        <v>18</v>
      </c>
      <c r="G230" s="88" t="s">
        <v>146</v>
      </c>
      <c r="H230" s="65" t="s">
        <v>20</v>
      </c>
      <c r="I230" s="66"/>
      <c r="J230" s="67"/>
      <c r="K230" s="68"/>
      <c r="L230" s="73"/>
      <c r="M230" s="74"/>
      <c r="N230" s="75"/>
      <c r="O230" s="31"/>
    </row>
    <row r="231" spans="1:15" ht="36" hidden="1" customHeight="1" x14ac:dyDescent="0.25">
      <c r="A231" s="4"/>
      <c r="B231" s="56"/>
      <c r="C231" s="72"/>
      <c r="D231" s="56"/>
      <c r="E231" s="89"/>
      <c r="F231" s="65" t="s">
        <v>18</v>
      </c>
      <c r="G231" s="88" t="s">
        <v>147</v>
      </c>
      <c r="H231" s="65" t="s">
        <v>20</v>
      </c>
      <c r="I231" s="66"/>
      <c r="J231" s="66"/>
      <c r="K231" s="68"/>
      <c r="L231" s="73"/>
      <c r="M231" s="74"/>
      <c r="N231" s="75"/>
      <c r="O231" s="31"/>
    </row>
    <row r="232" spans="1:15" ht="30.75" hidden="1" customHeight="1" x14ac:dyDescent="0.25">
      <c r="A232" s="4"/>
      <c r="B232" s="56"/>
      <c r="C232" s="76"/>
      <c r="D232" s="57"/>
      <c r="E232" s="90"/>
      <c r="F232" s="65" t="s">
        <v>24</v>
      </c>
      <c r="G232" s="91" t="s">
        <v>25</v>
      </c>
      <c r="H232" s="65" t="s">
        <v>26</v>
      </c>
      <c r="I232" s="82"/>
      <c r="J232" s="78"/>
      <c r="K232" s="68"/>
      <c r="L232" s="79"/>
      <c r="M232" s="74"/>
      <c r="N232" s="75"/>
      <c r="O232" s="31"/>
    </row>
    <row r="233" spans="1:15" ht="42" hidden="1" customHeight="1" x14ac:dyDescent="0.25">
      <c r="A233" s="4"/>
      <c r="B233" s="56"/>
      <c r="C233" s="60" t="s">
        <v>148</v>
      </c>
      <c r="D233" s="61" t="s">
        <v>149</v>
      </c>
      <c r="E233" s="87" t="s">
        <v>117</v>
      </c>
      <c r="F233" s="65" t="s">
        <v>18</v>
      </c>
      <c r="G233" s="88" t="s">
        <v>145</v>
      </c>
      <c r="H233" s="65" t="s">
        <v>20</v>
      </c>
      <c r="I233" s="66"/>
      <c r="J233" s="67"/>
      <c r="K233" s="68"/>
      <c r="L233" s="69"/>
      <c r="M233" s="70"/>
      <c r="N233" s="75"/>
      <c r="O233" s="31"/>
    </row>
    <row r="234" spans="1:15" ht="42" hidden="1" customHeight="1" x14ac:dyDescent="0.25">
      <c r="A234" s="4"/>
      <c r="B234" s="56"/>
      <c r="C234" s="72"/>
      <c r="D234" s="56"/>
      <c r="E234" s="89"/>
      <c r="F234" s="65" t="s">
        <v>18</v>
      </c>
      <c r="G234" s="88" t="s">
        <v>146</v>
      </c>
      <c r="H234" s="65" t="s">
        <v>20</v>
      </c>
      <c r="I234" s="66"/>
      <c r="J234" s="67"/>
      <c r="K234" s="68"/>
      <c r="L234" s="73"/>
      <c r="M234" s="74"/>
      <c r="N234" s="75"/>
      <c r="O234" s="31"/>
    </row>
    <row r="235" spans="1:15" ht="36" hidden="1" customHeight="1" x14ac:dyDescent="0.25">
      <c r="A235" s="4"/>
      <c r="B235" s="56"/>
      <c r="C235" s="72"/>
      <c r="D235" s="56"/>
      <c r="E235" s="89"/>
      <c r="F235" s="65" t="s">
        <v>18</v>
      </c>
      <c r="G235" s="88" t="s">
        <v>147</v>
      </c>
      <c r="H235" s="65" t="s">
        <v>20</v>
      </c>
      <c r="I235" s="66"/>
      <c r="J235" s="66"/>
      <c r="K235" s="68"/>
      <c r="L235" s="73"/>
      <c r="M235" s="74"/>
      <c r="N235" s="75"/>
      <c r="O235" s="31"/>
    </row>
    <row r="236" spans="1:15" ht="30.75" hidden="1" customHeight="1" x14ac:dyDescent="0.25">
      <c r="A236" s="4"/>
      <c r="B236" s="56"/>
      <c r="C236" s="76"/>
      <c r="D236" s="57"/>
      <c r="E236" s="90"/>
      <c r="F236" s="65" t="s">
        <v>24</v>
      </c>
      <c r="G236" s="91" t="s">
        <v>25</v>
      </c>
      <c r="H236" s="65" t="s">
        <v>26</v>
      </c>
      <c r="I236" s="78"/>
      <c r="J236" s="78"/>
      <c r="K236" s="68"/>
      <c r="L236" s="79"/>
      <c r="M236" s="74"/>
      <c r="N236" s="75"/>
      <c r="O236" s="31"/>
    </row>
    <row r="237" spans="1:15" ht="42" hidden="1" customHeight="1" x14ac:dyDescent="0.25">
      <c r="A237" s="4"/>
      <c r="B237" s="56"/>
      <c r="C237" s="60" t="s">
        <v>150</v>
      </c>
      <c r="D237" s="61" t="s">
        <v>151</v>
      </c>
      <c r="E237" s="87" t="s">
        <v>117</v>
      </c>
      <c r="F237" s="65" t="s">
        <v>18</v>
      </c>
      <c r="G237" s="88" t="s">
        <v>145</v>
      </c>
      <c r="H237" s="65" t="s">
        <v>20</v>
      </c>
      <c r="I237" s="66"/>
      <c r="J237" s="67"/>
      <c r="K237" s="68"/>
      <c r="L237" s="69"/>
      <c r="M237" s="70"/>
      <c r="N237" s="4"/>
      <c r="O237" s="31"/>
    </row>
    <row r="238" spans="1:15" ht="42" hidden="1" customHeight="1" x14ac:dyDescent="0.25">
      <c r="A238" s="4"/>
      <c r="B238" s="56"/>
      <c r="C238" s="72"/>
      <c r="D238" s="56"/>
      <c r="E238" s="89"/>
      <c r="F238" s="65" t="s">
        <v>18</v>
      </c>
      <c r="G238" s="88" t="s">
        <v>146</v>
      </c>
      <c r="H238" s="65" t="s">
        <v>20</v>
      </c>
      <c r="I238" s="66"/>
      <c r="J238" s="67"/>
      <c r="K238" s="68"/>
      <c r="L238" s="73"/>
      <c r="M238" s="74"/>
      <c r="N238" s="4"/>
      <c r="O238" s="31"/>
    </row>
    <row r="239" spans="1:15" ht="36" hidden="1" customHeight="1" x14ac:dyDescent="0.25">
      <c r="A239" s="4"/>
      <c r="B239" s="56"/>
      <c r="C239" s="72"/>
      <c r="D239" s="56"/>
      <c r="E239" s="89"/>
      <c r="F239" s="65" t="s">
        <v>18</v>
      </c>
      <c r="G239" s="88" t="s">
        <v>147</v>
      </c>
      <c r="H239" s="65" t="s">
        <v>20</v>
      </c>
      <c r="I239" s="66"/>
      <c r="J239" s="66"/>
      <c r="K239" s="68"/>
      <c r="L239" s="73"/>
      <c r="M239" s="74"/>
      <c r="N239" s="4"/>
      <c r="O239" s="31"/>
    </row>
    <row r="240" spans="1:15" ht="30.75" hidden="1" customHeight="1" x14ac:dyDescent="0.25">
      <c r="A240" s="4"/>
      <c r="B240" s="56"/>
      <c r="C240" s="76"/>
      <c r="D240" s="57"/>
      <c r="E240" s="90"/>
      <c r="F240" s="65" t="s">
        <v>24</v>
      </c>
      <c r="G240" s="91" t="s">
        <v>25</v>
      </c>
      <c r="H240" s="65" t="s">
        <v>26</v>
      </c>
      <c r="I240" s="78"/>
      <c r="J240" s="78"/>
      <c r="K240" s="68"/>
      <c r="L240" s="79"/>
      <c r="M240" s="74"/>
      <c r="N240" s="4"/>
      <c r="O240" s="31"/>
    </row>
    <row r="241" spans="1:15" ht="42" hidden="1" customHeight="1" x14ac:dyDescent="0.25">
      <c r="A241" s="4"/>
      <c r="B241" s="56"/>
      <c r="C241" s="60" t="s">
        <v>152</v>
      </c>
      <c r="D241" s="61" t="s">
        <v>153</v>
      </c>
      <c r="E241" s="87" t="s">
        <v>117</v>
      </c>
      <c r="F241" s="65" t="s">
        <v>18</v>
      </c>
      <c r="G241" s="88" t="s">
        <v>145</v>
      </c>
      <c r="H241" s="65" t="s">
        <v>20</v>
      </c>
      <c r="I241" s="66"/>
      <c r="J241" s="67"/>
      <c r="K241" s="68"/>
      <c r="L241" s="69"/>
      <c r="M241" s="70"/>
      <c r="N241" s="92"/>
      <c r="O241" s="31"/>
    </row>
    <row r="242" spans="1:15" ht="42" hidden="1" customHeight="1" x14ac:dyDescent="0.25">
      <c r="A242" s="4"/>
      <c r="B242" s="56"/>
      <c r="C242" s="72"/>
      <c r="D242" s="56"/>
      <c r="E242" s="89"/>
      <c r="F242" s="65" t="s">
        <v>18</v>
      </c>
      <c r="G242" s="88" t="s">
        <v>146</v>
      </c>
      <c r="H242" s="65" t="s">
        <v>20</v>
      </c>
      <c r="I242" s="66"/>
      <c r="J242" s="67"/>
      <c r="K242" s="68"/>
      <c r="L242" s="73"/>
      <c r="M242" s="74"/>
      <c r="N242" s="92"/>
      <c r="O242" s="31"/>
    </row>
    <row r="243" spans="1:15" ht="36" hidden="1" customHeight="1" x14ac:dyDescent="0.25">
      <c r="A243" s="4"/>
      <c r="B243" s="56"/>
      <c r="C243" s="72"/>
      <c r="D243" s="56"/>
      <c r="E243" s="89"/>
      <c r="F243" s="65" t="s">
        <v>18</v>
      </c>
      <c r="G243" s="88" t="s">
        <v>147</v>
      </c>
      <c r="H243" s="65" t="s">
        <v>20</v>
      </c>
      <c r="I243" s="66"/>
      <c r="J243" s="66"/>
      <c r="K243" s="68"/>
      <c r="L243" s="73"/>
      <c r="M243" s="74"/>
      <c r="N243" s="92"/>
      <c r="O243" s="31"/>
    </row>
    <row r="244" spans="1:15" ht="30.75" hidden="1" customHeight="1" x14ac:dyDescent="0.25">
      <c r="A244" s="4"/>
      <c r="B244" s="56"/>
      <c r="C244" s="76"/>
      <c r="D244" s="57"/>
      <c r="E244" s="90"/>
      <c r="F244" s="65" t="s">
        <v>24</v>
      </c>
      <c r="G244" s="91" t="s">
        <v>25</v>
      </c>
      <c r="H244" s="65" t="s">
        <v>26</v>
      </c>
      <c r="I244" s="83"/>
      <c r="J244" s="78"/>
      <c r="K244" s="68"/>
      <c r="L244" s="79"/>
      <c r="M244" s="74"/>
      <c r="N244" s="92"/>
      <c r="O244" s="31"/>
    </row>
    <row r="245" spans="1:15" ht="42" hidden="1" customHeight="1" x14ac:dyDescent="0.25">
      <c r="A245" s="4"/>
      <c r="B245" s="56"/>
      <c r="C245" s="60"/>
      <c r="D245" s="61" t="s">
        <v>154</v>
      </c>
      <c r="E245" s="87" t="s">
        <v>117</v>
      </c>
      <c r="F245" s="65" t="s">
        <v>18</v>
      </c>
      <c r="G245" s="88" t="s">
        <v>145</v>
      </c>
      <c r="H245" s="65" t="s">
        <v>20</v>
      </c>
      <c r="I245" s="66"/>
      <c r="J245" s="67"/>
      <c r="K245" s="68"/>
      <c r="L245" s="69"/>
      <c r="M245" s="70"/>
      <c r="N245" s="4"/>
      <c r="O245" s="31"/>
    </row>
    <row r="246" spans="1:15" ht="42" hidden="1" customHeight="1" x14ac:dyDescent="0.25">
      <c r="A246" s="4"/>
      <c r="B246" s="56"/>
      <c r="C246" s="72"/>
      <c r="D246" s="56"/>
      <c r="E246" s="89"/>
      <c r="F246" s="65" t="s">
        <v>18</v>
      </c>
      <c r="G246" s="88" t="s">
        <v>146</v>
      </c>
      <c r="H246" s="65" t="s">
        <v>20</v>
      </c>
      <c r="I246" s="66"/>
      <c r="J246" s="67"/>
      <c r="K246" s="68"/>
      <c r="L246" s="73"/>
      <c r="M246" s="74"/>
      <c r="N246" s="4"/>
      <c r="O246" s="31"/>
    </row>
    <row r="247" spans="1:15" ht="36" hidden="1" customHeight="1" x14ac:dyDescent="0.25">
      <c r="A247" s="4"/>
      <c r="B247" s="56"/>
      <c r="C247" s="72"/>
      <c r="D247" s="56"/>
      <c r="E247" s="89"/>
      <c r="F247" s="65" t="s">
        <v>18</v>
      </c>
      <c r="G247" s="88" t="s">
        <v>147</v>
      </c>
      <c r="H247" s="65" t="s">
        <v>20</v>
      </c>
      <c r="I247" s="66"/>
      <c r="J247" s="66"/>
      <c r="K247" s="68"/>
      <c r="L247" s="73"/>
      <c r="M247" s="74"/>
      <c r="N247" s="4"/>
      <c r="O247" s="31"/>
    </row>
    <row r="248" spans="1:15" ht="30.75" hidden="1" customHeight="1" x14ac:dyDescent="0.25">
      <c r="A248" s="4"/>
      <c r="B248" s="56"/>
      <c r="C248" s="76"/>
      <c r="D248" s="57"/>
      <c r="E248" s="90"/>
      <c r="F248" s="65" t="s">
        <v>24</v>
      </c>
      <c r="G248" s="91" t="s">
        <v>25</v>
      </c>
      <c r="H248" s="65" t="s">
        <v>26</v>
      </c>
      <c r="I248" s="81"/>
      <c r="J248" s="78"/>
      <c r="K248" s="68"/>
      <c r="L248" s="79"/>
      <c r="M248" s="74"/>
      <c r="N248" s="4"/>
      <c r="O248" s="31"/>
    </row>
    <row r="249" spans="1:15" ht="42" hidden="1" customHeight="1" x14ac:dyDescent="0.25">
      <c r="A249" s="4"/>
      <c r="B249" s="56"/>
      <c r="C249" s="60" t="s">
        <v>155</v>
      </c>
      <c r="D249" s="61" t="s">
        <v>156</v>
      </c>
      <c r="E249" s="87" t="s">
        <v>117</v>
      </c>
      <c r="F249" s="65" t="s">
        <v>18</v>
      </c>
      <c r="G249" s="88" t="s">
        <v>145</v>
      </c>
      <c r="H249" s="65" t="s">
        <v>20</v>
      </c>
      <c r="I249" s="66"/>
      <c r="J249" s="67"/>
      <c r="K249" s="68"/>
      <c r="L249" s="69"/>
      <c r="M249" s="70"/>
      <c r="N249" s="4"/>
      <c r="O249" s="31"/>
    </row>
    <row r="250" spans="1:15" ht="42" hidden="1" customHeight="1" x14ac:dyDescent="0.25">
      <c r="A250" s="4"/>
      <c r="B250" s="56"/>
      <c r="C250" s="72"/>
      <c r="D250" s="56"/>
      <c r="E250" s="89"/>
      <c r="F250" s="65" t="s">
        <v>18</v>
      </c>
      <c r="G250" s="88" t="s">
        <v>146</v>
      </c>
      <c r="H250" s="65" t="s">
        <v>20</v>
      </c>
      <c r="I250" s="66"/>
      <c r="J250" s="67"/>
      <c r="K250" s="68"/>
      <c r="L250" s="73"/>
      <c r="M250" s="74"/>
      <c r="N250" s="4"/>
      <c r="O250" s="31"/>
    </row>
    <row r="251" spans="1:15" ht="36" hidden="1" customHeight="1" x14ac:dyDescent="0.25">
      <c r="A251" s="4"/>
      <c r="B251" s="56"/>
      <c r="C251" s="72"/>
      <c r="D251" s="56"/>
      <c r="E251" s="89"/>
      <c r="F251" s="65" t="s">
        <v>18</v>
      </c>
      <c r="G251" s="88" t="s">
        <v>147</v>
      </c>
      <c r="H251" s="65" t="s">
        <v>20</v>
      </c>
      <c r="I251" s="66"/>
      <c r="J251" s="66"/>
      <c r="K251" s="68"/>
      <c r="L251" s="73"/>
      <c r="M251" s="74"/>
      <c r="N251" s="4"/>
      <c r="O251" s="31"/>
    </row>
    <row r="252" spans="1:15" ht="30.75" hidden="1" customHeight="1" x14ac:dyDescent="0.25">
      <c r="A252" s="4"/>
      <c r="B252" s="56"/>
      <c r="C252" s="76"/>
      <c r="D252" s="57"/>
      <c r="E252" s="90"/>
      <c r="F252" s="65" t="s">
        <v>24</v>
      </c>
      <c r="G252" s="91" t="s">
        <v>25</v>
      </c>
      <c r="H252" s="65" t="s">
        <v>26</v>
      </c>
      <c r="I252" s="81"/>
      <c r="J252" s="78"/>
      <c r="K252" s="68"/>
      <c r="L252" s="79"/>
      <c r="M252" s="74"/>
      <c r="N252" s="4"/>
      <c r="O252" s="31"/>
    </row>
    <row r="253" spans="1:15" ht="42" hidden="1" customHeight="1" x14ac:dyDescent="0.25">
      <c r="A253" s="4"/>
      <c r="B253" s="56"/>
      <c r="C253" s="60" t="s">
        <v>157</v>
      </c>
      <c r="D253" s="61" t="s">
        <v>158</v>
      </c>
      <c r="E253" s="87" t="s">
        <v>117</v>
      </c>
      <c r="F253" s="65" t="s">
        <v>18</v>
      </c>
      <c r="G253" s="88" t="s">
        <v>145</v>
      </c>
      <c r="H253" s="65" t="s">
        <v>20</v>
      </c>
      <c r="I253" s="66"/>
      <c r="J253" s="67"/>
      <c r="K253" s="68"/>
      <c r="L253" s="69"/>
      <c r="M253" s="70"/>
      <c r="N253" s="4"/>
      <c r="O253" s="31"/>
    </row>
    <row r="254" spans="1:15" ht="42" hidden="1" customHeight="1" x14ac:dyDescent="0.25">
      <c r="A254" s="4"/>
      <c r="B254" s="56"/>
      <c r="C254" s="72"/>
      <c r="D254" s="56"/>
      <c r="E254" s="89"/>
      <c r="F254" s="65" t="s">
        <v>18</v>
      </c>
      <c r="G254" s="88" t="s">
        <v>146</v>
      </c>
      <c r="H254" s="65" t="s">
        <v>20</v>
      </c>
      <c r="I254" s="66"/>
      <c r="J254" s="67"/>
      <c r="K254" s="68"/>
      <c r="L254" s="73"/>
      <c r="M254" s="74"/>
      <c r="N254" s="4"/>
      <c r="O254" s="31"/>
    </row>
    <row r="255" spans="1:15" ht="36" hidden="1" customHeight="1" x14ac:dyDescent="0.25">
      <c r="A255" s="4"/>
      <c r="B255" s="56"/>
      <c r="C255" s="72"/>
      <c r="D255" s="56"/>
      <c r="E255" s="89"/>
      <c r="F255" s="65" t="s">
        <v>18</v>
      </c>
      <c r="G255" s="88" t="s">
        <v>147</v>
      </c>
      <c r="H255" s="65" t="s">
        <v>20</v>
      </c>
      <c r="I255" s="66"/>
      <c r="J255" s="66"/>
      <c r="K255" s="68"/>
      <c r="L255" s="73"/>
      <c r="M255" s="74"/>
      <c r="N255" s="4"/>
      <c r="O255" s="31"/>
    </row>
    <row r="256" spans="1:15" ht="30.75" hidden="1" customHeight="1" x14ac:dyDescent="0.25">
      <c r="A256" s="4"/>
      <c r="B256" s="56"/>
      <c r="C256" s="76"/>
      <c r="D256" s="57"/>
      <c r="E256" s="90"/>
      <c r="F256" s="65" t="s">
        <v>24</v>
      </c>
      <c r="G256" s="91" t="s">
        <v>25</v>
      </c>
      <c r="H256" s="65" t="s">
        <v>26</v>
      </c>
      <c r="I256" s="81"/>
      <c r="J256" s="78"/>
      <c r="K256" s="68"/>
      <c r="L256" s="79"/>
      <c r="M256" s="74"/>
      <c r="N256" s="4"/>
      <c r="O256" s="31"/>
    </row>
    <row r="257" spans="1:15" ht="42" hidden="1" customHeight="1" x14ac:dyDescent="0.25">
      <c r="A257" s="4"/>
      <c r="B257" s="56"/>
      <c r="C257" s="60" t="s">
        <v>159</v>
      </c>
      <c r="D257" s="61" t="s">
        <v>160</v>
      </c>
      <c r="E257" s="87" t="s">
        <v>117</v>
      </c>
      <c r="F257" s="65" t="s">
        <v>18</v>
      </c>
      <c r="G257" s="88" t="s">
        <v>145</v>
      </c>
      <c r="H257" s="65" t="s">
        <v>20</v>
      </c>
      <c r="I257" s="66"/>
      <c r="J257" s="67"/>
      <c r="K257" s="68"/>
      <c r="L257" s="69"/>
      <c r="M257" s="70"/>
      <c r="N257" s="4"/>
      <c r="O257" s="31"/>
    </row>
    <row r="258" spans="1:15" ht="42" hidden="1" customHeight="1" x14ac:dyDescent="0.25">
      <c r="A258" s="4"/>
      <c r="B258" s="56"/>
      <c r="C258" s="72"/>
      <c r="D258" s="56"/>
      <c r="E258" s="89"/>
      <c r="F258" s="65" t="s">
        <v>18</v>
      </c>
      <c r="G258" s="88" t="s">
        <v>146</v>
      </c>
      <c r="H258" s="65" t="s">
        <v>20</v>
      </c>
      <c r="I258" s="66"/>
      <c r="J258" s="67"/>
      <c r="K258" s="68"/>
      <c r="L258" s="73"/>
      <c r="M258" s="74"/>
      <c r="N258" s="4"/>
      <c r="O258" s="31"/>
    </row>
    <row r="259" spans="1:15" ht="36" hidden="1" customHeight="1" x14ac:dyDescent="0.25">
      <c r="A259" s="4"/>
      <c r="B259" s="56"/>
      <c r="C259" s="72"/>
      <c r="D259" s="56"/>
      <c r="E259" s="89"/>
      <c r="F259" s="65" t="s">
        <v>18</v>
      </c>
      <c r="G259" s="88" t="s">
        <v>147</v>
      </c>
      <c r="H259" s="65" t="s">
        <v>20</v>
      </c>
      <c r="I259" s="66"/>
      <c r="J259" s="66"/>
      <c r="K259" s="68"/>
      <c r="L259" s="73"/>
      <c r="M259" s="74"/>
      <c r="N259" s="4"/>
      <c r="O259" s="31"/>
    </row>
    <row r="260" spans="1:15" ht="30.75" hidden="1" customHeight="1" x14ac:dyDescent="0.25">
      <c r="A260" s="4"/>
      <c r="B260" s="56"/>
      <c r="C260" s="76"/>
      <c r="D260" s="57"/>
      <c r="E260" s="90"/>
      <c r="F260" s="65" t="s">
        <v>24</v>
      </c>
      <c r="G260" s="91" t="s">
        <v>25</v>
      </c>
      <c r="H260" s="65" t="s">
        <v>26</v>
      </c>
      <c r="I260" s="81"/>
      <c r="J260" s="78"/>
      <c r="K260" s="68"/>
      <c r="L260" s="79"/>
      <c r="M260" s="74"/>
      <c r="N260" s="4"/>
      <c r="O260" s="31"/>
    </row>
    <row r="261" spans="1:15" ht="42" hidden="1" customHeight="1" x14ac:dyDescent="0.25">
      <c r="A261" s="4"/>
      <c r="B261" s="56"/>
      <c r="C261" s="60" t="s">
        <v>161</v>
      </c>
      <c r="D261" s="61" t="s">
        <v>162</v>
      </c>
      <c r="E261" s="87" t="s">
        <v>117</v>
      </c>
      <c r="F261" s="65" t="s">
        <v>18</v>
      </c>
      <c r="G261" s="88" t="s">
        <v>145</v>
      </c>
      <c r="H261" s="65" t="s">
        <v>20</v>
      </c>
      <c r="I261" s="66"/>
      <c r="J261" s="67"/>
      <c r="K261" s="68"/>
      <c r="L261" s="69"/>
      <c r="M261" s="70"/>
      <c r="N261" s="92"/>
      <c r="O261" s="31"/>
    </row>
    <row r="262" spans="1:15" ht="42" hidden="1" customHeight="1" x14ac:dyDescent="0.25">
      <c r="A262" s="4"/>
      <c r="B262" s="56"/>
      <c r="C262" s="72"/>
      <c r="D262" s="56"/>
      <c r="E262" s="89"/>
      <c r="F262" s="65" t="s">
        <v>18</v>
      </c>
      <c r="G262" s="88" t="s">
        <v>146</v>
      </c>
      <c r="H262" s="65" t="s">
        <v>20</v>
      </c>
      <c r="I262" s="66"/>
      <c r="J262" s="67"/>
      <c r="K262" s="68"/>
      <c r="L262" s="73"/>
      <c r="M262" s="74"/>
      <c r="N262" s="92"/>
      <c r="O262" s="31"/>
    </row>
    <row r="263" spans="1:15" ht="36" hidden="1" customHeight="1" x14ac:dyDescent="0.25">
      <c r="A263" s="4"/>
      <c r="B263" s="56"/>
      <c r="C263" s="72"/>
      <c r="D263" s="56"/>
      <c r="E263" s="89"/>
      <c r="F263" s="65" t="s">
        <v>18</v>
      </c>
      <c r="G263" s="88" t="s">
        <v>147</v>
      </c>
      <c r="H263" s="65" t="s">
        <v>20</v>
      </c>
      <c r="I263" s="66"/>
      <c r="J263" s="66"/>
      <c r="K263" s="68"/>
      <c r="L263" s="73"/>
      <c r="M263" s="74"/>
      <c r="N263" s="92"/>
      <c r="O263" s="31"/>
    </row>
    <row r="264" spans="1:15" ht="30.75" hidden="1" customHeight="1" x14ac:dyDescent="0.25">
      <c r="A264" s="4"/>
      <c r="B264" s="57"/>
      <c r="C264" s="76"/>
      <c r="D264" s="57"/>
      <c r="E264" s="90"/>
      <c r="F264" s="65" t="s">
        <v>24</v>
      </c>
      <c r="G264" s="91" t="s">
        <v>25</v>
      </c>
      <c r="H264" s="65" t="s">
        <v>26</v>
      </c>
      <c r="I264" s="78"/>
      <c r="J264" s="78"/>
      <c r="K264" s="68"/>
      <c r="L264" s="79"/>
      <c r="M264" s="74"/>
      <c r="N264" s="92"/>
      <c r="O264" s="31"/>
    </row>
    <row r="265" spans="1:15" ht="15" customHeight="1" x14ac:dyDescent="0.25">
      <c r="A265" s="4"/>
      <c r="B265" s="4"/>
      <c r="C265" s="4"/>
      <c r="D265" s="4"/>
      <c r="E265" s="4"/>
      <c r="F265" s="93"/>
      <c r="G265" s="4"/>
      <c r="H265" s="4"/>
      <c r="I265" s="4"/>
      <c r="J265" s="4"/>
      <c r="K265" s="4"/>
      <c r="L265" s="4"/>
      <c r="M265" s="4"/>
      <c r="N265" s="4"/>
      <c r="O265" s="31"/>
    </row>
    <row r="266" spans="1:15" ht="15" customHeight="1" x14ac:dyDescent="0.25">
      <c r="A266" s="4"/>
      <c r="B266" s="4"/>
      <c r="C266" s="4"/>
      <c r="D266" s="4"/>
      <c r="E266" s="4"/>
      <c r="F266" s="93"/>
      <c r="G266" s="4"/>
      <c r="H266" s="4"/>
      <c r="I266" s="94">
        <f>I184+I188+I192+I196+I200+I204+I208+I212+I216+I220+I224+I228</f>
        <v>0</v>
      </c>
      <c r="J266" s="94">
        <f>J184+J188+J192+J196+J200+J204+J208+J212+J216+J220+J224+J228</f>
        <v>0</v>
      </c>
      <c r="K266" s="94">
        <f>(I266*8+L266*4)/12</f>
        <v>91.666666666666671</v>
      </c>
      <c r="L266" s="4">
        <v>275</v>
      </c>
      <c r="M266" s="4"/>
      <c r="N266" s="4"/>
      <c r="O266" s="31"/>
    </row>
    <row r="267" spans="1:15" ht="15" customHeight="1" x14ac:dyDescent="0.25">
      <c r="A267" s="4"/>
      <c r="B267" s="4"/>
      <c r="C267" s="4"/>
      <c r="D267" s="4"/>
      <c r="E267" s="4"/>
      <c r="F267" s="93"/>
      <c r="G267" s="4"/>
      <c r="H267" s="4"/>
      <c r="I267" s="95">
        <f>I232+I236+I240+I244+I248+I252+I256+I260+I264</f>
        <v>0</v>
      </c>
      <c r="J267" s="4">
        <f>J232+J236+J240+J244+J248+J252+J256+J260+J264</f>
        <v>0</v>
      </c>
      <c r="K267" s="94">
        <f>(I267*8+L267*4)/12</f>
        <v>100</v>
      </c>
      <c r="L267" s="4">
        <v>300</v>
      </c>
      <c r="M267" s="4"/>
      <c r="N267" s="4"/>
      <c r="O267" s="31"/>
    </row>
    <row r="268" spans="1:15" x14ac:dyDescent="0.25">
      <c r="O268" s="31"/>
    </row>
    <row r="270" spans="1:15" x14ac:dyDescent="0.25">
      <c r="H270" s="97" t="s">
        <v>163</v>
      </c>
      <c r="I270" s="98">
        <f>I8+I12+I16+I20+I24+I32+I36</f>
        <v>286</v>
      </c>
      <c r="J270" s="98">
        <f>J8+J12+J16+J20+J24+J32+J36</f>
        <v>284</v>
      </c>
      <c r="K270" s="98">
        <f>(281*5+292*4)/9</f>
        <v>285.88888888888891</v>
      </c>
      <c r="L270" s="1">
        <v>284</v>
      </c>
    </row>
    <row r="271" spans="1:15" x14ac:dyDescent="0.25">
      <c r="H271" s="97" t="s">
        <v>164</v>
      </c>
      <c r="I271" s="98">
        <f>I44+I48+I52+I56+I60+I64+I68+I72+I76</f>
        <v>297.36666666666667</v>
      </c>
      <c r="J271" s="98">
        <f>J44+J48+J52+J56+J60+J64+J68+J72+J76</f>
        <v>296.10000000000002</v>
      </c>
      <c r="K271" s="98">
        <f>(308*5+284*4)/9</f>
        <v>297.33333333333331</v>
      </c>
      <c r="L271" s="1">
        <v>296</v>
      </c>
    </row>
    <row r="272" spans="1:15" x14ac:dyDescent="0.25">
      <c r="H272" s="97" t="s">
        <v>165</v>
      </c>
      <c r="I272" s="98">
        <f>I80+I84+I88+I92+I96+I100+I104+I108+I112</f>
        <v>52</v>
      </c>
      <c r="J272" s="98">
        <f>J80+J84+J88+J92+J96+J100+J104+J108+J112</f>
        <v>48.5</v>
      </c>
      <c r="K272" s="98">
        <f>(51*5+58*4)/9</f>
        <v>54.111111111111114</v>
      </c>
      <c r="L272" s="1">
        <v>44</v>
      </c>
    </row>
    <row r="273" spans="8:11" x14ac:dyDescent="0.25">
      <c r="H273" s="97" t="s">
        <v>166</v>
      </c>
      <c r="I273" s="98">
        <f>I180+I176+I172+I168+I164+I160+I156+I152+I148+I144+I140+I136+I132+I128+I124+I120+I116</f>
        <v>16064</v>
      </c>
      <c r="J273" s="98">
        <f>J180+J176+J172+J168+J164+J160+J156+J152+J148+J144+J140+J136+J132+J128+J124+J120+J116</f>
        <v>16064</v>
      </c>
      <c r="K273" s="98"/>
    </row>
    <row r="274" spans="8:11" x14ac:dyDescent="0.25">
      <c r="I274" s="98"/>
      <c r="J274" s="98"/>
      <c r="K274" s="98"/>
    </row>
    <row r="275" spans="8:11" x14ac:dyDescent="0.25">
      <c r="I275" s="98"/>
      <c r="J275" s="98"/>
      <c r="K275" s="98"/>
    </row>
  </sheetData>
  <autoFilter ref="B3:O132"/>
  <mergeCells count="325">
    <mergeCell ref="C261:C264"/>
    <mergeCell ref="D261:D264"/>
    <mergeCell ref="E261:E264"/>
    <mergeCell ref="L261:L263"/>
    <mergeCell ref="M261:M264"/>
    <mergeCell ref="N261:N264"/>
    <mergeCell ref="C253:C256"/>
    <mergeCell ref="D253:D256"/>
    <mergeCell ref="E253:E256"/>
    <mergeCell ref="L253:L255"/>
    <mergeCell ref="M253:M256"/>
    <mergeCell ref="C257:C260"/>
    <mergeCell ref="D257:D260"/>
    <mergeCell ref="E257:E260"/>
    <mergeCell ref="L257:L259"/>
    <mergeCell ref="M257:M260"/>
    <mergeCell ref="C245:C248"/>
    <mergeCell ref="D245:D248"/>
    <mergeCell ref="E245:E248"/>
    <mergeCell ref="L245:L247"/>
    <mergeCell ref="M245:M248"/>
    <mergeCell ref="C249:C252"/>
    <mergeCell ref="D249:D252"/>
    <mergeCell ref="E249:E252"/>
    <mergeCell ref="L249:L251"/>
    <mergeCell ref="M249:M252"/>
    <mergeCell ref="C241:C244"/>
    <mergeCell ref="D241:D244"/>
    <mergeCell ref="E241:E244"/>
    <mergeCell ref="L241:L243"/>
    <mergeCell ref="M241:M244"/>
    <mergeCell ref="N241:N244"/>
    <mergeCell ref="C233:C236"/>
    <mergeCell ref="D233:D236"/>
    <mergeCell ref="E233:E236"/>
    <mergeCell ref="L233:L235"/>
    <mergeCell ref="M233:M236"/>
    <mergeCell ref="C237:C240"/>
    <mergeCell ref="D237:D240"/>
    <mergeCell ref="E237:E240"/>
    <mergeCell ref="L237:L239"/>
    <mergeCell ref="M237:M240"/>
    <mergeCell ref="D225:D228"/>
    <mergeCell ref="E225:E228"/>
    <mergeCell ref="L225:L227"/>
    <mergeCell ref="M225:M228"/>
    <mergeCell ref="C229:C232"/>
    <mergeCell ref="D229:D232"/>
    <mergeCell ref="E229:E232"/>
    <mergeCell ref="L229:L231"/>
    <mergeCell ref="M229:M232"/>
    <mergeCell ref="C217:C220"/>
    <mergeCell ref="D217:D220"/>
    <mergeCell ref="E217:E220"/>
    <mergeCell ref="L217:L219"/>
    <mergeCell ref="M217:M220"/>
    <mergeCell ref="D221:D224"/>
    <mergeCell ref="E221:E224"/>
    <mergeCell ref="L221:L223"/>
    <mergeCell ref="M221:M224"/>
    <mergeCell ref="C209:C212"/>
    <mergeCell ref="D209:D212"/>
    <mergeCell ref="E209:E212"/>
    <mergeCell ref="L209:L211"/>
    <mergeCell ref="M209:M212"/>
    <mergeCell ref="C213:C216"/>
    <mergeCell ref="D213:D216"/>
    <mergeCell ref="E213:E216"/>
    <mergeCell ref="L213:L215"/>
    <mergeCell ref="M213:M216"/>
    <mergeCell ref="C201:C204"/>
    <mergeCell ref="D201:D204"/>
    <mergeCell ref="E201:E204"/>
    <mergeCell ref="L201:L203"/>
    <mergeCell ref="M201:M204"/>
    <mergeCell ref="C205:C208"/>
    <mergeCell ref="D205:D208"/>
    <mergeCell ref="E205:E208"/>
    <mergeCell ref="L205:L207"/>
    <mergeCell ref="M205:M208"/>
    <mergeCell ref="L193:L195"/>
    <mergeCell ref="M193:M196"/>
    <mergeCell ref="C197:C200"/>
    <mergeCell ref="D197:D200"/>
    <mergeCell ref="E197:E200"/>
    <mergeCell ref="L197:L199"/>
    <mergeCell ref="M197:M200"/>
    <mergeCell ref="N181:N236"/>
    <mergeCell ref="C185:C188"/>
    <mergeCell ref="D185:D188"/>
    <mergeCell ref="E185:E188"/>
    <mergeCell ref="L185:L187"/>
    <mergeCell ref="M185:M188"/>
    <mergeCell ref="C189:C192"/>
    <mergeCell ref="D189:D192"/>
    <mergeCell ref="E189:E192"/>
    <mergeCell ref="L189:L191"/>
    <mergeCell ref="B181:B264"/>
    <mergeCell ref="C181:C184"/>
    <mergeCell ref="D181:D184"/>
    <mergeCell ref="E181:E184"/>
    <mergeCell ref="L181:L183"/>
    <mergeCell ref="M181:M184"/>
    <mergeCell ref="M189:M192"/>
    <mergeCell ref="C193:C196"/>
    <mergeCell ref="D193:D196"/>
    <mergeCell ref="E193:E196"/>
    <mergeCell ref="C173:C176"/>
    <mergeCell ref="D173:D176"/>
    <mergeCell ref="E173:E176"/>
    <mergeCell ref="L173:L175"/>
    <mergeCell ref="M173:M176"/>
    <mergeCell ref="C177:C180"/>
    <mergeCell ref="D177:D180"/>
    <mergeCell ref="E177:E180"/>
    <mergeCell ref="L177:L179"/>
    <mergeCell ref="M177:M180"/>
    <mergeCell ref="C165:C168"/>
    <mergeCell ref="D165:D168"/>
    <mergeCell ref="E165:E168"/>
    <mergeCell ref="L165:L167"/>
    <mergeCell ref="M165:M168"/>
    <mergeCell ref="C169:C172"/>
    <mergeCell ref="D169:D172"/>
    <mergeCell ref="E169:E172"/>
    <mergeCell ref="L169:L171"/>
    <mergeCell ref="M169:M172"/>
    <mergeCell ref="C157:C160"/>
    <mergeCell ref="D157:D160"/>
    <mergeCell ref="E157:E160"/>
    <mergeCell ref="L157:L159"/>
    <mergeCell ref="M157:M160"/>
    <mergeCell ref="C161:C164"/>
    <mergeCell ref="D161:D164"/>
    <mergeCell ref="E161:E164"/>
    <mergeCell ref="L161:L163"/>
    <mergeCell ref="M161:M164"/>
    <mergeCell ref="C149:C152"/>
    <mergeCell ref="D149:D152"/>
    <mergeCell ref="E149:E152"/>
    <mergeCell ref="L149:L151"/>
    <mergeCell ref="M149:M152"/>
    <mergeCell ref="D153:D156"/>
    <mergeCell ref="E153:E156"/>
    <mergeCell ref="L153:L155"/>
    <mergeCell ref="M153:M156"/>
    <mergeCell ref="C141:C144"/>
    <mergeCell ref="D141:D144"/>
    <mergeCell ref="E141:E144"/>
    <mergeCell ref="L141:L143"/>
    <mergeCell ref="M141:M144"/>
    <mergeCell ref="C145:C148"/>
    <mergeCell ref="D145:D148"/>
    <mergeCell ref="E145:E148"/>
    <mergeCell ref="L145:L147"/>
    <mergeCell ref="M145:M148"/>
    <mergeCell ref="C133:C136"/>
    <mergeCell ref="D133:D136"/>
    <mergeCell ref="E133:E136"/>
    <mergeCell ref="L133:L135"/>
    <mergeCell ref="M133:M136"/>
    <mergeCell ref="C137:C140"/>
    <mergeCell ref="D137:D140"/>
    <mergeCell ref="E137:E140"/>
    <mergeCell ref="L137:L139"/>
    <mergeCell ref="M137:M140"/>
    <mergeCell ref="C125:C128"/>
    <mergeCell ref="D125:D128"/>
    <mergeCell ref="E125:E128"/>
    <mergeCell ref="L125:L127"/>
    <mergeCell ref="M125:M128"/>
    <mergeCell ref="C129:C132"/>
    <mergeCell ref="D129:D132"/>
    <mergeCell ref="E129:E132"/>
    <mergeCell ref="L129:L131"/>
    <mergeCell ref="M129:M132"/>
    <mergeCell ref="C117:C120"/>
    <mergeCell ref="D117:D120"/>
    <mergeCell ref="E117:E120"/>
    <mergeCell ref="L117:L119"/>
    <mergeCell ref="M117:M120"/>
    <mergeCell ref="C121:C124"/>
    <mergeCell ref="D121:D124"/>
    <mergeCell ref="E121:E124"/>
    <mergeCell ref="L121:L123"/>
    <mergeCell ref="M121:M124"/>
    <mergeCell ref="C109:C112"/>
    <mergeCell ref="D109:D112"/>
    <mergeCell ref="E109:E112"/>
    <mergeCell ref="L109:L111"/>
    <mergeCell ref="M109:M112"/>
    <mergeCell ref="C113:C116"/>
    <mergeCell ref="D113:D116"/>
    <mergeCell ref="E113:E116"/>
    <mergeCell ref="L113:L115"/>
    <mergeCell ref="M113:M116"/>
    <mergeCell ref="C101:C104"/>
    <mergeCell ref="D101:D104"/>
    <mergeCell ref="E101:E104"/>
    <mergeCell ref="L101:L103"/>
    <mergeCell ref="M101:M104"/>
    <mergeCell ref="C105:C108"/>
    <mergeCell ref="D105:D108"/>
    <mergeCell ref="E105:E108"/>
    <mergeCell ref="L105:L107"/>
    <mergeCell ref="M105:M108"/>
    <mergeCell ref="C93:C96"/>
    <mergeCell ref="D93:D96"/>
    <mergeCell ref="E93:E96"/>
    <mergeCell ref="L93:L95"/>
    <mergeCell ref="M93:M96"/>
    <mergeCell ref="C97:C100"/>
    <mergeCell ref="D97:D100"/>
    <mergeCell ref="E97:E100"/>
    <mergeCell ref="L97:L99"/>
    <mergeCell ref="M97:M100"/>
    <mergeCell ref="C85:C88"/>
    <mergeCell ref="D85:D88"/>
    <mergeCell ref="E85:E88"/>
    <mergeCell ref="L85:L87"/>
    <mergeCell ref="M85:M88"/>
    <mergeCell ref="C89:C92"/>
    <mergeCell ref="D89:D92"/>
    <mergeCell ref="E89:E92"/>
    <mergeCell ref="L89:L91"/>
    <mergeCell ref="M89:M92"/>
    <mergeCell ref="C77:C80"/>
    <mergeCell ref="D77:D80"/>
    <mergeCell ref="E77:E80"/>
    <mergeCell ref="L77:L79"/>
    <mergeCell ref="M77:M80"/>
    <mergeCell ref="C81:C84"/>
    <mergeCell ref="D81:D84"/>
    <mergeCell ref="E81:E84"/>
    <mergeCell ref="L81:L83"/>
    <mergeCell ref="M81:M84"/>
    <mergeCell ref="C69:C72"/>
    <mergeCell ref="D69:D72"/>
    <mergeCell ref="E69:E72"/>
    <mergeCell ref="L69:L71"/>
    <mergeCell ref="M69:M72"/>
    <mergeCell ref="C73:C76"/>
    <mergeCell ref="D73:D76"/>
    <mergeCell ref="E73:E76"/>
    <mergeCell ref="L73:L75"/>
    <mergeCell ref="M73:M76"/>
    <mergeCell ref="C61:C64"/>
    <mergeCell ref="D61:D64"/>
    <mergeCell ref="E61:E64"/>
    <mergeCell ref="L61:L63"/>
    <mergeCell ref="M61:M64"/>
    <mergeCell ref="C65:C68"/>
    <mergeCell ref="D65:D68"/>
    <mergeCell ref="E65:E68"/>
    <mergeCell ref="L65:L67"/>
    <mergeCell ref="M65:M68"/>
    <mergeCell ref="C53:C56"/>
    <mergeCell ref="D53:D56"/>
    <mergeCell ref="E53:E56"/>
    <mergeCell ref="L53:L55"/>
    <mergeCell ref="M53:M56"/>
    <mergeCell ref="C57:C60"/>
    <mergeCell ref="D57:D60"/>
    <mergeCell ref="E57:E60"/>
    <mergeCell ref="L57:L59"/>
    <mergeCell ref="M57:M60"/>
    <mergeCell ref="C45:C48"/>
    <mergeCell ref="D45:D48"/>
    <mergeCell ref="E45:E48"/>
    <mergeCell ref="L45:L47"/>
    <mergeCell ref="M45:M48"/>
    <mergeCell ref="C49:C52"/>
    <mergeCell ref="D49:D52"/>
    <mergeCell ref="E49:E52"/>
    <mergeCell ref="L49:L51"/>
    <mergeCell ref="M49:M52"/>
    <mergeCell ref="C33:C36"/>
    <mergeCell ref="D33:D36"/>
    <mergeCell ref="E33:E36"/>
    <mergeCell ref="L33:L35"/>
    <mergeCell ref="M33:M36"/>
    <mergeCell ref="C41:C44"/>
    <mergeCell ref="D41:D44"/>
    <mergeCell ref="E41:E44"/>
    <mergeCell ref="L41:L43"/>
    <mergeCell ref="M41:M44"/>
    <mergeCell ref="C25:C28"/>
    <mergeCell ref="D25:D28"/>
    <mergeCell ref="E25:E28"/>
    <mergeCell ref="L25:L27"/>
    <mergeCell ref="M25:M28"/>
    <mergeCell ref="C29:C32"/>
    <mergeCell ref="D29:D32"/>
    <mergeCell ref="E29:E32"/>
    <mergeCell ref="L29:L31"/>
    <mergeCell ref="M29:M32"/>
    <mergeCell ref="C17:C20"/>
    <mergeCell ref="D17:D20"/>
    <mergeCell ref="E17:E20"/>
    <mergeCell ref="L17:L19"/>
    <mergeCell ref="M17:M20"/>
    <mergeCell ref="C21:C24"/>
    <mergeCell ref="D21:D24"/>
    <mergeCell ref="E21:E24"/>
    <mergeCell ref="L21:L23"/>
    <mergeCell ref="M21:M24"/>
    <mergeCell ref="D9:D12"/>
    <mergeCell ref="E9:E12"/>
    <mergeCell ref="L9:L11"/>
    <mergeCell ref="M9:M12"/>
    <mergeCell ref="C13:C16"/>
    <mergeCell ref="D13:D16"/>
    <mergeCell ref="E13:E16"/>
    <mergeCell ref="L13:L15"/>
    <mergeCell ref="M13:M16"/>
    <mergeCell ref="B2:O2"/>
    <mergeCell ref="B5:B180"/>
    <mergeCell ref="C5:C8"/>
    <mergeCell ref="D5:D8"/>
    <mergeCell ref="E5:E8"/>
    <mergeCell ref="L5:L7"/>
    <mergeCell ref="M5:M8"/>
    <mergeCell ref="N5:N176"/>
    <mergeCell ref="O5:O268"/>
    <mergeCell ref="C9:C1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O273"/>
  <sheetViews>
    <sheetView view="pageBreakPreview" zoomScale="80" zoomScaleNormal="70" zoomScaleSheetLayoutView="80" workbookViewId="0">
      <selection activeCell="B3" sqref="B3"/>
    </sheetView>
  </sheetViews>
  <sheetFormatPr defaultColWidth="9.140625" defaultRowHeight="15.75" x14ac:dyDescent="0.25"/>
  <cols>
    <col min="1" max="1" width="2.7109375" style="1" customWidth="1"/>
    <col min="2" max="2" width="21" style="1" customWidth="1"/>
    <col min="3" max="4" width="23.85546875" style="1" customWidth="1"/>
    <col min="5" max="5" width="14.140625" style="1" customWidth="1"/>
    <col min="6" max="6" width="23.85546875" style="96" customWidth="1"/>
    <col min="7" max="7" width="23.85546875" style="1" customWidth="1"/>
    <col min="8" max="8" width="14.85546875" style="1" customWidth="1"/>
    <col min="9" max="9" width="19.85546875" style="1" customWidth="1"/>
    <col min="10" max="10" width="17.85546875" style="1" customWidth="1"/>
    <col min="11" max="12" width="23.85546875" style="1" customWidth="1"/>
    <col min="13" max="13" width="14.85546875" style="1" customWidth="1"/>
    <col min="14" max="14" width="16.5703125" style="1" customWidth="1"/>
    <col min="15" max="15" width="12.140625" style="1" customWidth="1"/>
    <col min="16" max="16384" width="9.140625" style="4"/>
  </cols>
  <sheetData>
    <row r="2" spans="1:1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3" customHeight="1" x14ac:dyDescent="0.25">
      <c r="B3" s="5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5" t="s">
        <v>6</v>
      </c>
      <c r="H3" s="5" t="s">
        <v>7</v>
      </c>
      <c r="I3" s="5" t="s">
        <v>8</v>
      </c>
      <c r="J3" s="8" t="s">
        <v>9</v>
      </c>
      <c r="K3" s="5" t="s">
        <v>10</v>
      </c>
      <c r="L3" s="5" t="s">
        <v>11</v>
      </c>
      <c r="M3" s="9" t="s">
        <v>12</v>
      </c>
      <c r="N3" s="5" t="s">
        <v>13</v>
      </c>
      <c r="O3" s="5"/>
    </row>
    <row r="4" spans="1:15" s="14" customFormat="1" ht="20.25" customHeight="1" x14ac:dyDescent="0.25">
      <c r="A4" s="10"/>
      <c r="B4" s="11">
        <v>1</v>
      </c>
      <c r="C4" s="11">
        <v>2</v>
      </c>
      <c r="D4" s="11">
        <v>2</v>
      </c>
      <c r="E4" s="12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13">
        <v>11</v>
      </c>
      <c r="N4" s="11">
        <v>12</v>
      </c>
      <c r="O4" s="8">
        <v>13</v>
      </c>
    </row>
    <row r="5" spans="1:15" ht="58.5" customHeight="1" x14ac:dyDescent="0.25">
      <c r="B5" s="15" t="s">
        <v>180</v>
      </c>
      <c r="C5" s="16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5" t="s">
        <v>20</v>
      </c>
      <c r="I5" s="20">
        <v>100</v>
      </c>
      <c r="J5" s="21">
        <v>100</v>
      </c>
      <c r="K5" s="22">
        <f>IF(J5/I5*100&gt;100,100,J5/I5*100)</f>
        <v>100</v>
      </c>
      <c r="L5" s="23">
        <f>(K5+K6+K7)/2</f>
        <v>100</v>
      </c>
      <c r="M5" s="24">
        <f>(L5+L8)/2</f>
        <v>100</v>
      </c>
      <c r="N5" s="25" t="s">
        <v>21</v>
      </c>
      <c r="O5" s="26"/>
    </row>
    <row r="6" spans="1:15" ht="58.5" customHeight="1" x14ac:dyDescent="0.25">
      <c r="B6" s="27"/>
      <c r="C6" s="27"/>
      <c r="D6" s="27"/>
      <c r="E6" s="28"/>
      <c r="F6" s="18" t="s">
        <v>18</v>
      </c>
      <c r="G6" s="19" t="s">
        <v>22</v>
      </c>
      <c r="H6" s="5" t="s">
        <v>20</v>
      </c>
      <c r="I6" s="20">
        <v>80</v>
      </c>
      <c r="J6" s="21">
        <v>100</v>
      </c>
      <c r="K6" s="22">
        <f t="shared" ref="K6:K121" si="0">IF(J6/I6*100&gt;100,100,J6/I6*100)</f>
        <v>100</v>
      </c>
      <c r="L6" s="29"/>
      <c r="M6" s="30"/>
      <c r="N6" s="27"/>
      <c r="O6" s="31"/>
    </row>
    <row r="7" spans="1:15" ht="58.5" customHeight="1" x14ac:dyDescent="0.25">
      <c r="B7" s="27"/>
      <c r="C7" s="27"/>
      <c r="D7" s="27"/>
      <c r="E7" s="28"/>
      <c r="F7" s="18" t="s">
        <v>18</v>
      </c>
      <c r="G7" s="19" t="s">
        <v>23</v>
      </c>
      <c r="H7" s="5" t="s">
        <v>20</v>
      </c>
      <c r="I7" s="20"/>
      <c r="J7" s="20"/>
      <c r="K7" s="22"/>
      <c r="L7" s="29"/>
      <c r="M7" s="30"/>
      <c r="N7" s="27"/>
      <c r="O7" s="31"/>
    </row>
    <row r="8" spans="1:15" ht="30.75" customHeight="1" x14ac:dyDescent="0.25">
      <c r="B8" s="27"/>
      <c r="C8" s="32"/>
      <c r="D8" s="32"/>
      <c r="E8" s="33"/>
      <c r="F8" s="18" t="s">
        <v>24</v>
      </c>
      <c r="G8" s="34" t="s">
        <v>25</v>
      </c>
      <c r="H8" s="5" t="s">
        <v>26</v>
      </c>
      <c r="I8" s="35">
        <v>4</v>
      </c>
      <c r="J8" s="35">
        <v>4</v>
      </c>
      <c r="K8" s="22">
        <f t="shared" si="0"/>
        <v>100</v>
      </c>
      <c r="L8" s="36">
        <f>K8</f>
        <v>100</v>
      </c>
      <c r="M8" s="30"/>
      <c r="N8" s="27"/>
      <c r="O8" s="31"/>
    </row>
    <row r="9" spans="1:15" ht="30.75" hidden="1" customHeight="1" x14ac:dyDescent="0.25">
      <c r="B9" s="27"/>
      <c r="C9" s="16" t="s">
        <v>27</v>
      </c>
      <c r="D9" s="16" t="s">
        <v>28</v>
      </c>
      <c r="E9" s="17" t="s">
        <v>17</v>
      </c>
      <c r="F9" s="18" t="s">
        <v>18</v>
      </c>
      <c r="G9" s="19" t="s">
        <v>19</v>
      </c>
      <c r="H9" s="5" t="s">
        <v>20</v>
      </c>
      <c r="I9" s="20"/>
      <c r="J9" s="21"/>
      <c r="K9" s="22" t="e">
        <f>IF(J9/I9*100&gt;100,100,J9/I9*100)</f>
        <v>#DIV/0!</v>
      </c>
      <c r="L9" s="23" t="e">
        <f>(K9+K10+K11)/2</f>
        <v>#DIV/0!</v>
      </c>
      <c r="M9" s="24" t="e">
        <f>(L9+L12)/2</f>
        <v>#DIV/0!</v>
      </c>
      <c r="N9" s="27"/>
      <c r="O9" s="31"/>
    </row>
    <row r="10" spans="1:15" ht="30.75" hidden="1" customHeight="1" x14ac:dyDescent="0.25">
      <c r="B10" s="27"/>
      <c r="C10" s="27"/>
      <c r="D10" s="27"/>
      <c r="E10" s="28"/>
      <c r="F10" s="18" t="s">
        <v>18</v>
      </c>
      <c r="G10" s="19" t="s">
        <v>22</v>
      </c>
      <c r="H10" s="5" t="s">
        <v>20</v>
      </c>
      <c r="I10" s="20"/>
      <c r="J10" s="21"/>
      <c r="K10" s="22" t="e">
        <f>IF(J10/I10*100&gt;100,100,J10/I10*100)</f>
        <v>#DIV/0!</v>
      </c>
      <c r="L10" s="29"/>
      <c r="M10" s="30"/>
      <c r="N10" s="27"/>
      <c r="O10" s="31"/>
    </row>
    <row r="11" spans="1:15" ht="30.75" hidden="1" customHeight="1" x14ac:dyDescent="0.25">
      <c r="B11" s="27"/>
      <c r="C11" s="27"/>
      <c r="D11" s="27"/>
      <c r="E11" s="28"/>
      <c r="F11" s="18" t="s">
        <v>18</v>
      </c>
      <c r="G11" s="19" t="s">
        <v>23</v>
      </c>
      <c r="H11" s="5" t="s">
        <v>20</v>
      </c>
      <c r="I11" s="20"/>
      <c r="J11" s="20"/>
      <c r="K11" s="22"/>
      <c r="L11" s="29"/>
      <c r="M11" s="30"/>
      <c r="N11" s="27"/>
      <c r="O11" s="31"/>
    </row>
    <row r="12" spans="1:15" ht="59.25" hidden="1" customHeight="1" x14ac:dyDescent="0.25">
      <c r="B12" s="27"/>
      <c r="C12" s="32"/>
      <c r="D12" s="32"/>
      <c r="E12" s="33"/>
      <c r="F12" s="18" t="s">
        <v>24</v>
      </c>
      <c r="G12" s="34" t="s">
        <v>25</v>
      </c>
      <c r="H12" s="5" t="s">
        <v>26</v>
      </c>
      <c r="I12" s="37"/>
      <c r="J12" s="38"/>
      <c r="K12" s="22" t="e">
        <f>IF(J12/I12*100&gt;100,100,J12/I12*100)</f>
        <v>#DIV/0!</v>
      </c>
      <c r="L12" s="36" t="e">
        <f>K12</f>
        <v>#DIV/0!</v>
      </c>
      <c r="M12" s="30"/>
      <c r="N12" s="27"/>
      <c r="O12" s="31"/>
    </row>
    <row r="13" spans="1:15" ht="30.75" customHeight="1" x14ac:dyDescent="0.25">
      <c r="B13" s="27"/>
      <c r="C13" s="16" t="s">
        <v>29</v>
      </c>
      <c r="D13" s="16" t="s">
        <v>30</v>
      </c>
      <c r="E13" s="17" t="s">
        <v>17</v>
      </c>
      <c r="F13" s="18" t="s">
        <v>18</v>
      </c>
      <c r="G13" s="19" t="s">
        <v>19</v>
      </c>
      <c r="H13" s="5" t="s">
        <v>20</v>
      </c>
      <c r="I13" s="20">
        <v>100</v>
      </c>
      <c r="J13" s="20">
        <v>100</v>
      </c>
      <c r="K13" s="22">
        <f>IF(J13/I13*100&gt;100,100,J13/I13*100)</f>
        <v>100</v>
      </c>
      <c r="L13" s="23">
        <f>(K13+K14+K15)/2</f>
        <v>100</v>
      </c>
      <c r="M13" s="24">
        <f>(L13+L16)/2</f>
        <v>100</v>
      </c>
      <c r="N13" s="27"/>
      <c r="O13" s="31"/>
    </row>
    <row r="14" spans="1:15" ht="30.75" customHeight="1" x14ac:dyDescent="0.25">
      <c r="B14" s="27"/>
      <c r="C14" s="27"/>
      <c r="D14" s="27"/>
      <c r="E14" s="28"/>
      <c r="F14" s="18" t="s">
        <v>18</v>
      </c>
      <c r="G14" s="19" t="s">
        <v>22</v>
      </c>
      <c r="H14" s="5" t="s">
        <v>20</v>
      </c>
      <c r="I14" s="20">
        <v>80</v>
      </c>
      <c r="J14" s="20">
        <v>100</v>
      </c>
      <c r="K14" s="22">
        <f>IF(J14/I14*100&gt;100,100,J14/I14*100)</f>
        <v>100</v>
      </c>
      <c r="L14" s="29"/>
      <c r="M14" s="30"/>
      <c r="N14" s="27"/>
      <c r="O14" s="31"/>
    </row>
    <row r="15" spans="1:15" ht="30.75" customHeight="1" x14ac:dyDescent="0.25">
      <c r="B15" s="27"/>
      <c r="C15" s="27"/>
      <c r="D15" s="27"/>
      <c r="E15" s="28"/>
      <c r="F15" s="18" t="s">
        <v>18</v>
      </c>
      <c r="G15" s="19" t="s">
        <v>23</v>
      </c>
      <c r="H15" s="5" t="s">
        <v>20</v>
      </c>
      <c r="I15" s="20">
        <v>100</v>
      </c>
      <c r="J15" s="20">
        <v>100</v>
      </c>
      <c r="K15" s="22"/>
      <c r="L15" s="29"/>
      <c r="M15" s="30"/>
      <c r="N15" s="27"/>
      <c r="O15" s="31"/>
    </row>
    <row r="16" spans="1:15" ht="104.25" customHeight="1" x14ac:dyDescent="0.25">
      <c r="B16" s="27"/>
      <c r="C16" s="32"/>
      <c r="D16" s="32"/>
      <c r="E16" s="33"/>
      <c r="F16" s="18" t="s">
        <v>24</v>
      </c>
      <c r="G16" s="34" t="s">
        <v>25</v>
      </c>
      <c r="H16" s="5" t="s">
        <v>26</v>
      </c>
      <c r="I16" s="37">
        <v>0.33</v>
      </c>
      <c r="J16" s="37">
        <v>0.33</v>
      </c>
      <c r="K16" s="22">
        <f>IF(J16/I16*100&gt;100,100,J16/I16*100)</f>
        <v>100</v>
      </c>
      <c r="L16" s="36">
        <f>K16</f>
        <v>100</v>
      </c>
      <c r="M16" s="30"/>
      <c r="N16" s="27"/>
      <c r="O16" s="31"/>
    </row>
    <row r="17" spans="2:15" ht="30.75" hidden="1" customHeight="1" x14ac:dyDescent="0.25">
      <c r="B17" s="27"/>
      <c r="C17" s="16" t="s">
        <v>31</v>
      </c>
      <c r="D17" s="16" t="s">
        <v>32</v>
      </c>
      <c r="E17" s="17" t="s">
        <v>17</v>
      </c>
      <c r="F17" s="18" t="s">
        <v>18</v>
      </c>
      <c r="G17" s="19" t="s">
        <v>19</v>
      </c>
      <c r="H17" s="5" t="s">
        <v>20</v>
      </c>
      <c r="I17" s="20"/>
      <c r="J17" s="21"/>
      <c r="K17" s="22" t="e">
        <f>IF(J17/I17*100&gt;100,100,J17/I17*100)</f>
        <v>#DIV/0!</v>
      </c>
      <c r="L17" s="23" t="e">
        <f>(K17+K18+K19)/2</f>
        <v>#DIV/0!</v>
      </c>
      <c r="M17" s="24" t="e">
        <f>(L17+L20)/2</f>
        <v>#DIV/0!</v>
      </c>
      <c r="N17" s="27"/>
      <c r="O17" s="31"/>
    </row>
    <row r="18" spans="2:15" ht="30.75" hidden="1" customHeight="1" x14ac:dyDescent="0.25">
      <c r="B18" s="27"/>
      <c r="C18" s="27"/>
      <c r="D18" s="27"/>
      <c r="E18" s="28"/>
      <c r="F18" s="18" t="s">
        <v>18</v>
      </c>
      <c r="G18" s="19" t="s">
        <v>22</v>
      </c>
      <c r="H18" s="5" t="s">
        <v>20</v>
      </c>
      <c r="I18" s="20"/>
      <c r="J18" s="21"/>
      <c r="K18" s="22" t="e">
        <f>IF(J18/I18*100&gt;100,100,J18/I18*100)</f>
        <v>#DIV/0!</v>
      </c>
      <c r="L18" s="29"/>
      <c r="M18" s="30"/>
      <c r="N18" s="27"/>
      <c r="O18" s="31"/>
    </row>
    <row r="19" spans="2:15" ht="30.75" hidden="1" customHeight="1" x14ac:dyDescent="0.25">
      <c r="B19" s="27"/>
      <c r="C19" s="27"/>
      <c r="D19" s="27"/>
      <c r="E19" s="28"/>
      <c r="F19" s="18" t="s">
        <v>18</v>
      </c>
      <c r="G19" s="19" t="s">
        <v>23</v>
      </c>
      <c r="H19" s="5" t="s">
        <v>20</v>
      </c>
      <c r="I19" s="20"/>
      <c r="J19" s="20"/>
      <c r="K19" s="22"/>
      <c r="L19" s="29"/>
      <c r="M19" s="30"/>
      <c r="N19" s="27"/>
      <c r="O19" s="31"/>
    </row>
    <row r="20" spans="2:15" ht="93" hidden="1" customHeight="1" x14ac:dyDescent="0.25">
      <c r="B20" s="27"/>
      <c r="C20" s="32"/>
      <c r="D20" s="32"/>
      <c r="E20" s="33"/>
      <c r="F20" s="18" t="s">
        <v>24</v>
      </c>
      <c r="G20" s="34" t="s">
        <v>25</v>
      </c>
      <c r="H20" s="5" t="s">
        <v>26</v>
      </c>
      <c r="I20" s="37"/>
      <c r="J20" s="38"/>
      <c r="K20" s="22" t="e">
        <f>IF(J20/I20*100&gt;100,100,J20/I20*100)</f>
        <v>#DIV/0!</v>
      </c>
      <c r="L20" s="36" t="e">
        <f>K20</f>
        <v>#DIV/0!</v>
      </c>
      <c r="M20" s="30"/>
      <c r="N20" s="27"/>
      <c r="O20" s="31"/>
    </row>
    <row r="21" spans="2:15" ht="58.5" hidden="1" customHeight="1" x14ac:dyDescent="0.25">
      <c r="B21" s="27"/>
      <c r="C21" s="16" t="s">
        <v>33</v>
      </c>
      <c r="D21" s="16" t="s">
        <v>34</v>
      </c>
      <c r="E21" s="17" t="s">
        <v>17</v>
      </c>
      <c r="F21" s="18" t="s">
        <v>18</v>
      </c>
      <c r="G21" s="19" t="s">
        <v>19</v>
      </c>
      <c r="H21" s="5" t="s">
        <v>20</v>
      </c>
      <c r="I21" s="20"/>
      <c r="J21" s="21"/>
      <c r="K21" s="22" t="e">
        <f t="shared" si="0"/>
        <v>#DIV/0!</v>
      </c>
      <c r="L21" s="23" t="e">
        <f>(K21+K22+K23)/3</f>
        <v>#DIV/0!</v>
      </c>
      <c r="M21" s="24" t="e">
        <f>(L21+L24)/2</f>
        <v>#DIV/0!</v>
      </c>
      <c r="N21" s="27"/>
      <c r="O21" s="31"/>
    </row>
    <row r="22" spans="2:15" ht="58.5" hidden="1" customHeight="1" x14ac:dyDescent="0.25">
      <c r="B22" s="27"/>
      <c r="C22" s="27"/>
      <c r="D22" s="27"/>
      <c r="E22" s="28"/>
      <c r="F22" s="18" t="s">
        <v>18</v>
      </c>
      <c r="G22" s="19" t="s">
        <v>22</v>
      </c>
      <c r="H22" s="5" t="s">
        <v>20</v>
      </c>
      <c r="I22" s="20"/>
      <c r="J22" s="21"/>
      <c r="K22" s="22" t="e">
        <f t="shared" si="0"/>
        <v>#DIV/0!</v>
      </c>
      <c r="L22" s="29"/>
      <c r="M22" s="30"/>
      <c r="N22" s="27"/>
      <c r="O22" s="31"/>
    </row>
    <row r="23" spans="2:15" ht="58.5" hidden="1" customHeight="1" x14ac:dyDescent="0.25">
      <c r="B23" s="27"/>
      <c r="C23" s="27"/>
      <c r="D23" s="27"/>
      <c r="E23" s="28"/>
      <c r="F23" s="18" t="s">
        <v>18</v>
      </c>
      <c r="G23" s="19" t="s">
        <v>23</v>
      </c>
      <c r="H23" s="5" t="s">
        <v>20</v>
      </c>
      <c r="I23" s="20"/>
      <c r="J23" s="20"/>
      <c r="K23" s="22" t="e">
        <f t="shared" si="0"/>
        <v>#DIV/0!</v>
      </c>
      <c r="L23" s="29"/>
      <c r="M23" s="30"/>
      <c r="N23" s="27"/>
      <c r="O23" s="31"/>
    </row>
    <row r="24" spans="2:15" ht="31.5" hidden="1" customHeight="1" x14ac:dyDescent="0.25">
      <c r="B24" s="27"/>
      <c r="C24" s="32"/>
      <c r="D24" s="32"/>
      <c r="E24" s="33"/>
      <c r="F24" s="18" t="s">
        <v>24</v>
      </c>
      <c r="G24" s="34" t="s">
        <v>25</v>
      </c>
      <c r="H24" s="5" t="s">
        <v>26</v>
      </c>
      <c r="I24" s="37"/>
      <c r="J24" s="38"/>
      <c r="K24" s="22" t="e">
        <f t="shared" si="0"/>
        <v>#DIV/0!</v>
      </c>
      <c r="L24" s="36" t="e">
        <f>K24</f>
        <v>#DIV/0!</v>
      </c>
      <c r="M24" s="30"/>
      <c r="N24" s="27"/>
      <c r="O24" s="31"/>
    </row>
    <row r="25" spans="2:15" ht="58.5" customHeight="1" x14ac:dyDescent="0.25">
      <c r="B25" s="27"/>
      <c r="C25" s="16" t="s">
        <v>31</v>
      </c>
      <c r="D25" s="16" t="s">
        <v>35</v>
      </c>
      <c r="E25" s="17" t="s">
        <v>17</v>
      </c>
      <c r="F25" s="18" t="s">
        <v>18</v>
      </c>
      <c r="G25" s="19" t="s">
        <v>19</v>
      </c>
      <c r="H25" s="5" t="s">
        <v>20</v>
      </c>
      <c r="I25" s="20">
        <v>100</v>
      </c>
      <c r="J25" s="20">
        <v>100</v>
      </c>
      <c r="K25" s="22">
        <f t="shared" si="0"/>
        <v>100</v>
      </c>
      <c r="L25" s="23">
        <f>(K25+K26+K27)/3</f>
        <v>100</v>
      </c>
      <c r="M25" s="24">
        <f>(L25+L28)/2</f>
        <v>100</v>
      </c>
      <c r="N25" s="27"/>
      <c r="O25" s="31"/>
    </row>
    <row r="26" spans="2:15" ht="58.5" customHeight="1" x14ac:dyDescent="0.25">
      <c r="B26" s="27"/>
      <c r="C26" s="27"/>
      <c r="D26" s="27"/>
      <c r="E26" s="28"/>
      <c r="F26" s="18" t="s">
        <v>18</v>
      </c>
      <c r="G26" s="19" t="s">
        <v>22</v>
      </c>
      <c r="H26" s="5" t="s">
        <v>20</v>
      </c>
      <c r="I26" s="20">
        <v>80</v>
      </c>
      <c r="J26" s="20">
        <v>100</v>
      </c>
      <c r="K26" s="22">
        <f t="shared" si="0"/>
        <v>100</v>
      </c>
      <c r="L26" s="29"/>
      <c r="M26" s="30"/>
      <c r="N26" s="27"/>
      <c r="O26" s="31"/>
    </row>
    <row r="27" spans="2:15" ht="58.5" customHeight="1" x14ac:dyDescent="0.25">
      <c r="B27" s="27"/>
      <c r="C27" s="27"/>
      <c r="D27" s="27"/>
      <c r="E27" s="28"/>
      <c r="F27" s="18" t="s">
        <v>18</v>
      </c>
      <c r="G27" s="19" t="s">
        <v>23</v>
      </c>
      <c r="H27" s="5" t="s">
        <v>20</v>
      </c>
      <c r="I27" s="20">
        <v>100</v>
      </c>
      <c r="J27" s="20">
        <v>100</v>
      </c>
      <c r="K27" s="22">
        <f t="shared" si="0"/>
        <v>100</v>
      </c>
      <c r="L27" s="29"/>
      <c r="M27" s="30"/>
      <c r="N27" s="27"/>
      <c r="O27" s="31"/>
    </row>
    <row r="28" spans="2:15" ht="31.5" customHeight="1" x14ac:dyDescent="0.25">
      <c r="B28" s="27"/>
      <c r="C28" s="32"/>
      <c r="D28" s="32"/>
      <c r="E28" s="33"/>
      <c r="F28" s="18" t="s">
        <v>24</v>
      </c>
      <c r="G28" s="34" t="s">
        <v>25</v>
      </c>
      <c r="H28" s="5" t="s">
        <v>26</v>
      </c>
      <c r="I28" s="37">
        <v>4</v>
      </c>
      <c r="J28" s="37">
        <v>4</v>
      </c>
      <c r="K28" s="22">
        <f t="shared" si="0"/>
        <v>100</v>
      </c>
      <c r="L28" s="36">
        <f>K28</f>
        <v>100</v>
      </c>
      <c r="M28" s="30"/>
      <c r="N28" s="27"/>
      <c r="O28" s="31"/>
    </row>
    <row r="29" spans="2:15" ht="58.5" customHeight="1" x14ac:dyDescent="0.25">
      <c r="B29" s="27"/>
      <c r="C29" s="16" t="s">
        <v>36</v>
      </c>
      <c r="D29" s="16" t="s">
        <v>37</v>
      </c>
      <c r="E29" s="39" t="s">
        <v>17</v>
      </c>
      <c r="F29" s="5" t="s">
        <v>18</v>
      </c>
      <c r="G29" s="19" t="s">
        <v>19</v>
      </c>
      <c r="H29" s="5" t="s">
        <v>20</v>
      </c>
      <c r="I29" s="20">
        <v>100</v>
      </c>
      <c r="J29" s="21">
        <v>100</v>
      </c>
      <c r="K29" s="22">
        <f t="shared" si="0"/>
        <v>100</v>
      </c>
      <c r="L29" s="23">
        <f>(K29+K30+K31)/3</f>
        <v>100</v>
      </c>
      <c r="M29" s="24">
        <f>(L29+L32)/2</f>
        <v>99.692780337941628</v>
      </c>
      <c r="N29" s="27"/>
      <c r="O29" s="31"/>
    </row>
    <row r="30" spans="2:15" ht="58.5" customHeight="1" x14ac:dyDescent="0.25">
      <c r="B30" s="27"/>
      <c r="C30" s="27"/>
      <c r="D30" s="27"/>
      <c r="E30" s="40"/>
      <c r="F30" s="5" t="s">
        <v>18</v>
      </c>
      <c r="G30" s="19" t="s">
        <v>22</v>
      </c>
      <c r="H30" s="5" t="s">
        <v>20</v>
      </c>
      <c r="I30" s="20">
        <v>80</v>
      </c>
      <c r="J30" s="21">
        <v>83.6</v>
      </c>
      <c r="K30" s="22">
        <f t="shared" si="0"/>
        <v>100</v>
      </c>
      <c r="L30" s="29"/>
      <c r="M30" s="30"/>
      <c r="N30" s="27"/>
      <c r="O30" s="31"/>
    </row>
    <row r="31" spans="2:15" ht="58.5" customHeight="1" x14ac:dyDescent="0.25">
      <c r="B31" s="27"/>
      <c r="C31" s="27"/>
      <c r="D31" s="27"/>
      <c r="E31" s="40"/>
      <c r="F31" s="5" t="s">
        <v>18</v>
      </c>
      <c r="G31" s="19" t="s">
        <v>23</v>
      </c>
      <c r="H31" s="5" t="s">
        <v>20</v>
      </c>
      <c r="I31" s="20">
        <v>100</v>
      </c>
      <c r="J31" s="20">
        <v>100</v>
      </c>
      <c r="K31" s="22">
        <f t="shared" si="0"/>
        <v>100</v>
      </c>
      <c r="L31" s="29"/>
      <c r="M31" s="30"/>
      <c r="N31" s="27"/>
      <c r="O31" s="31"/>
    </row>
    <row r="32" spans="2:15" ht="31.5" customHeight="1" x14ac:dyDescent="0.25">
      <c r="B32" s="27"/>
      <c r="C32" s="32"/>
      <c r="D32" s="32"/>
      <c r="E32" s="41"/>
      <c r="F32" s="5" t="s">
        <v>24</v>
      </c>
      <c r="G32" s="34" t="s">
        <v>25</v>
      </c>
      <c r="H32" s="5" t="s">
        <v>26</v>
      </c>
      <c r="I32" s="35">
        <v>651</v>
      </c>
      <c r="J32" s="35">
        <v>647</v>
      </c>
      <c r="K32" s="22">
        <f t="shared" si="0"/>
        <v>99.385560675883255</v>
      </c>
      <c r="L32" s="36">
        <f>K32</f>
        <v>99.385560675883255</v>
      </c>
      <c r="M32" s="30"/>
      <c r="N32" s="27"/>
      <c r="O32" s="31"/>
    </row>
    <row r="33" spans="2:15" ht="58.5" hidden="1" customHeight="1" x14ac:dyDescent="0.25">
      <c r="B33" s="27"/>
      <c r="C33" s="16" t="s">
        <v>38</v>
      </c>
      <c r="D33" s="16" t="s">
        <v>39</v>
      </c>
      <c r="E33" s="39" t="s">
        <v>17</v>
      </c>
      <c r="F33" s="5" t="s">
        <v>18</v>
      </c>
      <c r="G33" s="19" t="s">
        <v>19</v>
      </c>
      <c r="H33" s="5" t="s">
        <v>20</v>
      </c>
      <c r="I33" s="20"/>
      <c r="J33" s="21"/>
      <c r="K33" s="22" t="e">
        <f t="shared" si="0"/>
        <v>#DIV/0!</v>
      </c>
      <c r="L33" s="23" t="e">
        <f>(K33+K34+K35)/3</f>
        <v>#DIV/0!</v>
      </c>
      <c r="M33" s="24" t="e">
        <f>(L33+L36)/2</f>
        <v>#DIV/0!</v>
      </c>
      <c r="N33" s="42"/>
      <c r="O33" s="31"/>
    </row>
    <row r="34" spans="2:15" ht="58.5" hidden="1" customHeight="1" x14ac:dyDescent="0.25">
      <c r="B34" s="27"/>
      <c r="C34" s="27"/>
      <c r="D34" s="27"/>
      <c r="E34" s="40"/>
      <c r="F34" s="5" t="s">
        <v>18</v>
      </c>
      <c r="G34" s="19" t="s">
        <v>22</v>
      </c>
      <c r="H34" s="5" t="s">
        <v>20</v>
      </c>
      <c r="I34" s="20"/>
      <c r="J34" s="21"/>
      <c r="K34" s="22" t="e">
        <f t="shared" si="0"/>
        <v>#DIV/0!</v>
      </c>
      <c r="L34" s="29"/>
      <c r="M34" s="30"/>
      <c r="N34" s="42"/>
      <c r="O34" s="31"/>
    </row>
    <row r="35" spans="2:15" ht="58.5" hidden="1" customHeight="1" x14ac:dyDescent="0.25">
      <c r="B35" s="27"/>
      <c r="C35" s="27"/>
      <c r="D35" s="27"/>
      <c r="E35" s="40"/>
      <c r="F35" s="5" t="s">
        <v>18</v>
      </c>
      <c r="G35" s="19" t="s">
        <v>23</v>
      </c>
      <c r="H35" s="5" t="s">
        <v>20</v>
      </c>
      <c r="I35" s="20"/>
      <c r="J35" s="20"/>
      <c r="K35" s="22" t="e">
        <f t="shared" si="0"/>
        <v>#DIV/0!</v>
      </c>
      <c r="L35" s="29"/>
      <c r="M35" s="30"/>
      <c r="N35" s="42"/>
      <c r="O35" s="31"/>
    </row>
    <row r="36" spans="2:15" ht="33.75" hidden="1" customHeight="1" x14ac:dyDescent="0.25">
      <c r="B36" s="27"/>
      <c r="C36" s="32"/>
      <c r="D36" s="32"/>
      <c r="E36" s="41"/>
      <c r="F36" s="5" t="s">
        <v>24</v>
      </c>
      <c r="G36" s="34" t="s">
        <v>25</v>
      </c>
      <c r="H36" s="5" t="s">
        <v>26</v>
      </c>
      <c r="I36" s="43"/>
      <c r="J36" s="38"/>
      <c r="K36" s="22" t="e">
        <f t="shared" si="0"/>
        <v>#DIV/0!</v>
      </c>
      <c r="L36" s="36" t="e">
        <f>K36</f>
        <v>#DIV/0!</v>
      </c>
      <c r="M36" s="30"/>
      <c r="N36" s="42"/>
      <c r="O36" s="31"/>
    </row>
    <row r="37" spans="2:15" ht="33.75" hidden="1" customHeight="1" x14ac:dyDescent="0.25">
      <c r="B37" s="27"/>
      <c r="C37" s="44" t="s">
        <v>40</v>
      </c>
      <c r="D37" s="44"/>
      <c r="E37" s="45"/>
      <c r="F37" s="5"/>
      <c r="G37" s="34"/>
      <c r="H37" s="5"/>
      <c r="I37" s="43"/>
      <c r="J37" s="38"/>
      <c r="K37" s="22"/>
      <c r="L37" s="36"/>
      <c r="M37" s="46"/>
      <c r="N37" s="42"/>
      <c r="O37" s="31"/>
    </row>
    <row r="38" spans="2:15" ht="33.75" hidden="1" customHeight="1" x14ac:dyDescent="0.25">
      <c r="B38" s="27"/>
      <c r="C38" s="44"/>
      <c r="D38" s="44"/>
      <c r="E38" s="45"/>
      <c r="F38" s="5"/>
      <c r="G38" s="34"/>
      <c r="H38" s="5"/>
      <c r="I38" s="43"/>
      <c r="J38" s="38"/>
      <c r="K38" s="22"/>
      <c r="L38" s="36"/>
      <c r="M38" s="46"/>
      <c r="N38" s="42"/>
      <c r="O38" s="31"/>
    </row>
    <row r="39" spans="2:15" ht="33.75" hidden="1" customHeight="1" x14ac:dyDescent="0.25">
      <c r="B39" s="27"/>
      <c r="C39" s="44"/>
      <c r="D39" s="44"/>
      <c r="E39" s="45"/>
      <c r="F39" s="5"/>
      <c r="G39" s="34"/>
      <c r="H39" s="5"/>
      <c r="I39" s="43"/>
      <c r="J39" s="38"/>
      <c r="K39" s="22"/>
      <c r="L39" s="36"/>
      <c r="M39" s="46"/>
      <c r="N39" s="42"/>
      <c r="O39" s="31"/>
    </row>
    <row r="40" spans="2:15" ht="33.75" hidden="1" customHeight="1" x14ac:dyDescent="0.25">
      <c r="B40" s="27"/>
      <c r="C40" s="44"/>
      <c r="D40" s="44"/>
      <c r="E40" s="45"/>
      <c r="F40" s="5"/>
      <c r="G40" s="34"/>
      <c r="H40" s="5"/>
      <c r="I40" s="43"/>
      <c r="J40" s="38"/>
      <c r="K40" s="22"/>
      <c r="L40" s="36"/>
      <c r="M40" s="46"/>
      <c r="N40" s="42"/>
      <c r="O40" s="31"/>
    </row>
    <row r="41" spans="2:15" ht="58.5" hidden="1" customHeight="1" x14ac:dyDescent="0.25">
      <c r="B41" s="47"/>
      <c r="C41" s="16" t="s">
        <v>41</v>
      </c>
      <c r="D41" s="16" t="s">
        <v>42</v>
      </c>
      <c r="E41" s="39" t="s">
        <v>17</v>
      </c>
      <c r="F41" s="5" t="s">
        <v>18</v>
      </c>
      <c r="G41" s="19" t="s">
        <v>19</v>
      </c>
      <c r="H41" s="5" t="s">
        <v>20</v>
      </c>
      <c r="I41" s="20"/>
      <c r="J41" s="21"/>
      <c r="K41" s="22" t="e">
        <f t="shared" si="0"/>
        <v>#DIV/0!</v>
      </c>
      <c r="L41" s="23" t="e">
        <f>(K41+K42+K43)/2</f>
        <v>#DIV/0!</v>
      </c>
      <c r="M41" s="24" t="e">
        <f>(L41+L44)/2</f>
        <v>#DIV/0!</v>
      </c>
      <c r="N41" s="27"/>
      <c r="O41" s="31"/>
    </row>
    <row r="42" spans="2:15" ht="58.5" hidden="1" customHeight="1" x14ac:dyDescent="0.25">
      <c r="B42" s="47"/>
      <c r="C42" s="27"/>
      <c r="D42" s="27"/>
      <c r="E42" s="48"/>
      <c r="F42" s="5" t="s">
        <v>18</v>
      </c>
      <c r="G42" s="19" t="s">
        <v>22</v>
      </c>
      <c r="H42" s="5" t="s">
        <v>20</v>
      </c>
      <c r="I42" s="20"/>
      <c r="J42" s="21"/>
      <c r="K42" s="22" t="e">
        <f t="shared" si="0"/>
        <v>#DIV/0!</v>
      </c>
      <c r="L42" s="29"/>
      <c r="M42" s="30"/>
      <c r="N42" s="27"/>
      <c r="O42" s="31"/>
    </row>
    <row r="43" spans="2:15" ht="58.5" hidden="1" customHeight="1" x14ac:dyDescent="0.25">
      <c r="B43" s="47"/>
      <c r="C43" s="27"/>
      <c r="D43" s="27"/>
      <c r="E43" s="48"/>
      <c r="F43" s="5" t="s">
        <v>18</v>
      </c>
      <c r="G43" s="19" t="s">
        <v>23</v>
      </c>
      <c r="H43" s="5" t="s">
        <v>20</v>
      </c>
      <c r="I43" s="20"/>
      <c r="J43" s="20"/>
      <c r="K43" s="22"/>
      <c r="L43" s="29"/>
      <c r="M43" s="30"/>
      <c r="N43" s="27"/>
      <c r="O43" s="31"/>
    </row>
    <row r="44" spans="2:15" ht="33" hidden="1" customHeight="1" x14ac:dyDescent="0.25">
      <c r="B44" s="47"/>
      <c r="C44" s="32"/>
      <c r="D44" s="32"/>
      <c r="E44" s="49"/>
      <c r="F44" s="5" t="s">
        <v>24</v>
      </c>
      <c r="G44" s="34" t="s">
        <v>25</v>
      </c>
      <c r="H44" s="5" t="s">
        <v>26</v>
      </c>
      <c r="I44" s="43"/>
      <c r="J44" s="38"/>
      <c r="K44" s="22" t="e">
        <f t="shared" si="0"/>
        <v>#DIV/0!</v>
      </c>
      <c r="L44" s="36" t="e">
        <f>K44</f>
        <v>#DIV/0!</v>
      </c>
      <c r="M44" s="30"/>
      <c r="N44" s="27"/>
      <c r="O44" s="31"/>
    </row>
    <row r="45" spans="2:15" ht="57" hidden="1" customHeight="1" x14ac:dyDescent="0.25">
      <c r="B45" s="47"/>
      <c r="C45" s="16" t="s">
        <v>43</v>
      </c>
      <c r="D45" s="16" t="s">
        <v>44</v>
      </c>
      <c r="E45" s="39" t="s">
        <v>17</v>
      </c>
      <c r="F45" s="5" t="s">
        <v>18</v>
      </c>
      <c r="G45" s="19" t="s">
        <v>19</v>
      </c>
      <c r="H45" s="5" t="s">
        <v>20</v>
      </c>
      <c r="I45" s="20"/>
      <c r="J45" s="21"/>
      <c r="K45" s="22" t="e">
        <f t="shared" si="0"/>
        <v>#DIV/0!</v>
      </c>
      <c r="L45" s="23" t="e">
        <f>(K45+K46+K47)/3</f>
        <v>#DIV/0!</v>
      </c>
      <c r="M45" s="24" t="e">
        <f>(L45+L48)/2</f>
        <v>#DIV/0!</v>
      </c>
      <c r="N45" s="27"/>
      <c r="O45" s="31"/>
    </row>
    <row r="46" spans="2:15" ht="57" hidden="1" customHeight="1" x14ac:dyDescent="0.25">
      <c r="B46" s="47"/>
      <c r="C46" s="27"/>
      <c r="D46" s="27"/>
      <c r="E46" s="48"/>
      <c r="F46" s="5" t="s">
        <v>18</v>
      </c>
      <c r="G46" s="19" t="s">
        <v>22</v>
      </c>
      <c r="H46" s="5" t="s">
        <v>20</v>
      </c>
      <c r="I46" s="20"/>
      <c r="J46" s="21"/>
      <c r="K46" s="22" t="e">
        <f t="shared" si="0"/>
        <v>#DIV/0!</v>
      </c>
      <c r="L46" s="29"/>
      <c r="M46" s="30"/>
      <c r="N46" s="27"/>
      <c r="O46" s="31"/>
    </row>
    <row r="47" spans="2:15" ht="57" hidden="1" customHeight="1" x14ac:dyDescent="0.25">
      <c r="B47" s="47"/>
      <c r="C47" s="27"/>
      <c r="D47" s="27"/>
      <c r="E47" s="48"/>
      <c r="F47" s="5" t="s">
        <v>18</v>
      </c>
      <c r="G47" s="19" t="s">
        <v>23</v>
      </c>
      <c r="H47" s="5" t="s">
        <v>20</v>
      </c>
      <c r="I47" s="20"/>
      <c r="J47" s="20"/>
      <c r="K47" s="22" t="e">
        <f t="shared" si="0"/>
        <v>#DIV/0!</v>
      </c>
      <c r="L47" s="29"/>
      <c r="M47" s="30"/>
      <c r="N47" s="27"/>
      <c r="O47" s="31"/>
    </row>
    <row r="48" spans="2:15" ht="57" hidden="1" customHeight="1" x14ac:dyDescent="0.25">
      <c r="B48" s="47"/>
      <c r="C48" s="32"/>
      <c r="D48" s="32"/>
      <c r="E48" s="49"/>
      <c r="F48" s="5" t="s">
        <v>24</v>
      </c>
      <c r="G48" s="34" t="s">
        <v>25</v>
      </c>
      <c r="H48" s="5" t="s">
        <v>26</v>
      </c>
      <c r="I48" s="43"/>
      <c r="J48" s="38"/>
      <c r="K48" s="22" t="e">
        <f t="shared" si="0"/>
        <v>#DIV/0!</v>
      </c>
      <c r="L48" s="36" t="e">
        <f>K48</f>
        <v>#DIV/0!</v>
      </c>
      <c r="M48" s="30"/>
      <c r="N48" s="27"/>
      <c r="O48" s="31"/>
    </row>
    <row r="49" spans="2:15" ht="33" customHeight="1" x14ac:dyDescent="0.25">
      <c r="B49" s="47"/>
      <c r="C49" s="16" t="s">
        <v>43</v>
      </c>
      <c r="D49" s="16" t="s">
        <v>45</v>
      </c>
      <c r="E49" s="39" t="s">
        <v>17</v>
      </c>
      <c r="F49" s="5" t="s">
        <v>18</v>
      </c>
      <c r="G49" s="19" t="s">
        <v>19</v>
      </c>
      <c r="H49" s="5" t="s">
        <v>20</v>
      </c>
      <c r="I49" s="20">
        <v>100</v>
      </c>
      <c r="J49" s="21">
        <v>100</v>
      </c>
      <c r="K49" s="22">
        <f t="shared" si="0"/>
        <v>100</v>
      </c>
      <c r="L49" s="23">
        <f>(K49+K50+K51)/2</f>
        <v>100</v>
      </c>
      <c r="M49" s="24">
        <f>(L49+L52)/2</f>
        <v>100</v>
      </c>
      <c r="N49" s="27"/>
      <c r="O49" s="31"/>
    </row>
    <row r="50" spans="2:15" ht="33" customHeight="1" x14ac:dyDescent="0.25">
      <c r="B50" s="47"/>
      <c r="C50" s="27"/>
      <c r="D50" s="27"/>
      <c r="E50" s="48"/>
      <c r="F50" s="5" t="s">
        <v>18</v>
      </c>
      <c r="G50" s="19" t="s">
        <v>22</v>
      </c>
      <c r="H50" s="5" t="s">
        <v>20</v>
      </c>
      <c r="I50" s="20">
        <v>85</v>
      </c>
      <c r="J50" s="21">
        <v>100</v>
      </c>
      <c r="K50" s="22">
        <f t="shared" si="0"/>
        <v>100</v>
      </c>
      <c r="L50" s="29"/>
      <c r="M50" s="30"/>
      <c r="N50" s="27"/>
      <c r="O50" s="31"/>
    </row>
    <row r="51" spans="2:15" ht="33" customHeight="1" x14ac:dyDescent="0.25">
      <c r="B51" s="47"/>
      <c r="C51" s="27"/>
      <c r="D51" s="27"/>
      <c r="E51" s="48"/>
      <c r="F51" s="5" t="s">
        <v>18</v>
      </c>
      <c r="G51" s="19" t="s">
        <v>23</v>
      </c>
      <c r="H51" s="5" t="s">
        <v>20</v>
      </c>
      <c r="I51" s="20"/>
      <c r="J51" s="20"/>
      <c r="K51" s="22">
        <v>0</v>
      </c>
      <c r="L51" s="29"/>
      <c r="M51" s="30"/>
      <c r="N51" s="27"/>
      <c r="O51" s="31"/>
    </row>
    <row r="52" spans="2:15" ht="33" customHeight="1" x14ac:dyDescent="0.25">
      <c r="B52" s="47"/>
      <c r="C52" s="32"/>
      <c r="D52" s="32"/>
      <c r="E52" s="49"/>
      <c r="F52" s="5" t="s">
        <v>24</v>
      </c>
      <c r="G52" s="34" t="s">
        <v>25</v>
      </c>
      <c r="H52" s="5" t="s">
        <v>26</v>
      </c>
      <c r="I52" s="43">
        <v>4</v>
      </c>
      <c r="J52" s="35">
        <v>4</v>
      </c>
      <c r="K52" s="22">
        <f t="shared" si="0"/>
        <v>100</v>
      </c>
      <c r="L52" s="36">
        <f>K52</f>
        <v>100</v>
      </c>
      <c r="M52" s="30"/>
      <c r="N52" s="27"/>
      <c r="O52" s="31"/>
    </row>
    <row r="53" spans="2:15" ht="33" customHeight="1" x14ac:dyDescent="0.25">
      <c r="B53" s="47"/>
      <c r="C53" s="16" t="s">
        <v>46</v>
      </c>
      <c r="D53" s="16" t="s">
        <v>47</v>
      </c>
      <c r="E53" s="39" t="s">
        <v>17</v>
      </c>
      <c r="F53" s="5" t="s">
        <v>18</v>
      </c>
      <c r="G53" s="19" t="s">
        <v>19</v>
      </c>
      <c r="H53" s="5" t="s">
        <v>20</v>
      </c>
      <c r="I53" s="20">
        <v>100</v>
      </c>
      <c r="J53" s="20">
        <v>100</v>
      </c>
      <c r="K53" s="22">
        <f t="shared" si="0"/>
        <v>100</v>
      </c>
      <c r="L53" s="23">
        <f>(K53+K54+K55)/3</f>
        <v>100</v>
      </c>
      <c r="M53" s="24">
        <f>(L53+L56)/2</f>
        <v>100</v>
      </c>
      <c r="N53" s="27"/>
      <c r="O53" s="31"/>
    </row>
    <row r="54" spans="2:15" ht="33" customHeight="1" x14ac:dyDescent="0.25">
      <c r="B54" s="47"/>
      <c r="C54" s="27"/>
      <c r="D54" s="27"/>
      <c r="E54" s="48"/>
      <c r="F54" s="5" t="s">
        <v>18</v>
      </c>
      <c r="G54" s="19" t="s">
        <v>22</v>
      </c>
      <c r="H54" s="5" t="s">
        <v>20</v>
      </c>
      <c r="I54" s="20">
        <v>85</v>
      </c>
      <c r="J54" s="20">
        <v>89.5</v>
      </c>
      <c r="K54" s="22">
        <f t="shared" si="0"/>
        <v>100</v>
      </c>
      <c r="L54" s="29"/>
      <c r="M54" s="30"/>
      <c r="N54" s="27"/>
      <c r="O54" s="31"/>
    </row>
    <row r="55" spans="2:15" ht="33" customHeight="1" x14ac:dyDescent="0.25">
      <c r="B55" s="47"/>
      <c r="C55" s="27"/>
      <c r="D55" s="27"/>
      <c r="E55" s="48"/>
      <c r="F55" s="5" t="s">
        <v>18</v>
      </c>
      <c r="G55" s="19" t="s">
        <v>23</v>
      </c>
      <c r="H55" s="5" t="s">
        <v>20</v>
      </c>
      <c r="I55" s="20">
        <v>98</v>
      </c>
      <c r="J55" s="20">
        <v>100</v>
      </c>
      <c r="K55" s="22">
        <f t="shared" si="0"/>
        <v>100</v>
      </c>
      <c r="L55" s="29"/>
      <c r="M55" s="30"/>
      <c r="N55" s="27"/>
      <c r="O55" s="31"/>
    </row>
    <row r="56" spans="2:15" ht="69" customHeight="1" x14ac:dyDescent="0.25">
      <c r="B56" s="47"/>
      <c r="C56" s="32"/>
      <c r="D56" s="32"/>
      <c r="E56" s="49"/>
      <c r="F56" s="5" t="s">
        <v>24</v>
      </c>
      <c r="G56" s="34" t="s">
        <v>25</v>
      </c>
      <c r="H56" s="5" t="s">
        <v>26</v>
      </c>
      <c r="I56" s="43">
        <v>2</v>
      </c>
      <c r="J56" s="35">
        <v>2</v>
      </c>
      <c r="K56" s="22">
        <f t="shared" si="0"/>
        <v>100</v>
      </c>
      <c r="L56" s="36">
        <f>K56</f>
        <v>100</v>
      </c>
      <c r="M56" s="30"/>
      <c r="N56" s="27"/>
      <c r="O56" s="31"/>
    </row>
    <row r="57" spans="2:15" ht="58.5" customHeight="1" x14ac:dyDescent="0.25">
      <c r="B57" s="47"/>
      <c r="C57" s="16" t="s">
        <v>48</v>
      </c>
      <c r="D57" s="16" t="s">
        <v>49</v>
      </c>
      <c r="E57" s="39" t="s">
        <v>17</v>
      </c>
      <c r="F57" s="5" t="s">
        <v>18</v>
      </c>
      <c r="G57" s="19" t="s">
        <v>19</v>
      </c>
      <c r="H57" s="5" t="s">
        <v>20</v>
      </c>
      <c r="I57" s="20">
        <v>100</v>
      </c>
      <c r="J57" s="21">
        <v>100</v>
      </c>
      <c r="K57" s="22">
        <f t="shared" si="0"/>
        <v>100</v>
      </c>
      <c r="L57" s="23">
        <f>(K57+K58+K59)/3</f>
        <v>100</v>
      </c>
      <c r="M57" s="24">
        <f>(L57+L60)/2</f>
        <v>100</v>
      </c>
      <c r="N57" s="27"/>
      <c r="O57" s="31"/>
    </row>
    <row r="58" spans="2:15" ht="58.5" customHeight="1" x14ac:dyDescent="0.25">
      <c r="B58" s="47"/>
      <c r="C58" s="27"/>
      <c r="D58" s="27"/>
      <c r="E58" s="48"/>
      <c r="F58" s="5" t="s">
        <v>18</v>
      </c>
      <c r="G58" s="19" t="s">
        <v>50</v>
      </c>
      <c r="H58" s="5" t="s">
        <v>20</v>
      </c>
      <c r="I58" s="20">
        <v>85</v>
      </c>
      <c r="J58" s="21">
        <v>100</v>
      </c>
      <c r="K58" s="22">
        <f t="shared" si="0"/>
        <v>100</v>
      </c>
      <c r="L58" s="29"/>
      <c r="M58" s="30"/>
      <c r="N58" s="27"/>
      <c r="O58" s="31"/>
    </row>
    <row r="59" spans="2:15" ht="58.5" customHeight="1" x14ac:dyDescent="0.25">
      <c r="B59" s="47"/>
      <c r="C59" s="27"/>
      <c r="D59" s="27"/>
      <c r="E59" s="48"/>
      <c r="F59" s="5" t="s">
        <v>18</v>
      </c>
      <c r="G59" s="19" t="s">
        <v>51</v>
      </c>
      <c r="H59" s="5" t="s">
        <v>20</v>
      </c>
      <c r="I59" s="20">
        <v>100</v>
      </c>
      <c r="J59" s="20">
        <v>100</v>
      </c>
      <c r="K59" s="22">
        <f t="shared" si="0"/>
        <v>100</v>
      </c>
      <c r="L59" s="29"/>
      <c r="M59" s="30"/>
      <c r="N59" s="27"/>
      <c r="O59" s="31"/>
    </row>
    <row r="60" spans="2:15" ht="57.75" customHeight="1" x14ac:dyDescent="0.25">
      <c r="B60" s="47"/>
      <c r="C60" s="32"/>
      <c r="D60" s="32"/>
      <c r="E60" s="49"/>
      <c r="F60" s="5" t="s">
        <v>24</v>
      </c>
      <c r="G60" s="34" t="s">
        <v>25</v>
      </c>
      <c r="H60" s="5" t="s">
        <v>26</v>
      </c>
      <c r="I60" s="35">
        <v>223</v>
      </c>
      <c r="J60" s="35">
        <v>223</v>
      </c>
      <c r="K60" s="22">
        <f t="shared" si="0"/>
        <v>100</v>
      </c>
      <c r="L60" s="36">
        <f>K60</f>
        <v>100</v>
      </c>
      <c r="M60" s="30"/>
      <c r="N60" s="27"/>
      <c r="O60" s="31"/>
    </row>
    <row r="61" spans="2:15" ht="58.5" hidden="1" customHeight="1" x14ac:dyDescent="0.25">
      <c r="B61" s="47"/>
      <c r="C61" s="16" t="s">
        <v>52</v>
      </c>
      <c r="D61" s="16" t="s">
        <v>53</v>
      </c>
      <c r="E61" s="39" t="s">
        <v>17</v>
      </c>
      <c r="F61" s="5" t="s">
        <v>18</v>
      </c>
      <c r="G61" s="19" t="s">
        <v>19</v>
      </c>
      <c r="H61" s="5" t="s">
        <v>20</v>
      </c>
      <c r="I61" s="50"/>
      <c r="J61" s="21"/>
      <c r="K61" s="22" t="e">
        <f t="shared" si="0"/>
        <v>#DIV/0!</v>
      </c>
      <c r="L61" s="23" t="e">
        <f>(K61+K62+K63)/3</f>
        <v>#DIV/0!</v>
      </c>
      <c r="M61" s="24" t="e">
        <f>(L61+L64)/2</f>
        <v>#DIV/0!</v>
      </c>
      <c r="N61" s="27"/>
      <c r="O61" s="31"/>
    </row>
    <row r="62" spans="2:15" ht="58.5" hidden="1" customHeight="1" x14ac:dyDescent="0.25">
      <c r="B62" s="47"/>
      <c r="C62" s="27"/>
      <c r="D62" s="27"/>
      <c r="E62" s="48"/>
      <c r="F62" s="5" t="s">
        <v>18</v>
      </c>
      <c r="G62" s="19" t="s">
        <v>50</v>
      </c>
      <c r="H62" s="5" t="s">
        <v>20</v>
      </c>
      <c r="I62" s="50"/>
      <c r="J62" s="21"/>
      <c r="K62" s="22" t="e">
        <f t="shared" si="0"/>
        <v>#DIV/0!</v>
      </c>
      <c r="L62" s="29"/>
      <c r="M62" s="30"/>
      <c r="N62" s="27"/>
      <c r="O62" s="31"/>
    </row>
    <row r="63" spans="2:15" ht="58.5" hidden="1" customHeight="1" x14ac:dyDescent="0.25">
      <c r="B63" s="47"/>
      <c r="C63" s="27"/>
      <c r="D63" s="27"/>
      <c r="E63" s="48"/>
      <c r="F63" s="5" t="s">
        <v>18</v>
      </c>
      <c r="G63" s="19" t="s">
        <v>51</v>
      </c>
      <c r="H63" s="5" t="s">
        <v>20</v>
      </c>
      <c r="I63" s="50"/>
      <c r="J63" s="20"/>
      <c r="K63" s="22" t="e">
        <f t="shared" si="0"/>
        <v>#DIV/0!</v>
      </c>
      <c r="L63" s="29"/>
      <c r="M63" s="30"/>
      <c r="N63" s="27"/>
      <c r="O63" s="31"/>
    </row>
    <row r="64" spans="2:15" ht="41.25" hidden="1" customHeight="1" x14ac:dyDescent="0.25">
      <c r="B64" s="47"/>
      <c r="C64" s="32"/>
      <c r="D64" s="32"/>
      <c r="E64" s="49"/>
      <c r="F64" s="5" t="s">
        <v>24</v>
      </c>
      <c r="G64" s="34" t="s">
        <v>25</v>
      </c>
      <c r="H64" s="5" t="s">
        <v>26</v>
      </c>
      <c r="I64" s="43"/>
      <c r="J64" s="38"/>
      <c r="K64" s="22" t="e">
        <f t="shared" si="0"/>
        <v>#DIV/0!</v>
      </c>
      <c r="L64" s="36" t="e">
        <f>K64</f>
        <v>#DIV/0!</v>
      </c>
      <c r="M64" s="30"/>
      <c r="N64" s="27"/>
      <c r="O64" s="31"/>
    </row>
    <row r="65" spans="2:15" ht="58.5" hidden="1" customHeight="1" x14ac:dyDescent="0.25">
      <c r="B65" s="47"/>
      <c r="C65" s="16" t="s">
        <v>54</v>
      </c>
      <c r="D65" s="16" t="s">
        <v>55</v>
      </c>
      <c r="E65" s="39" t="s">
        <v>17</v>
      </c>
      <c r="F65" s="5" t="s">
        <v>18</v>
      </c>
      <c r="G65" s="19" t="s">
        <v>19</v>
      </c>
      <c r="H65" s="5" t="s">
        <v>20</v>
      </c>
      <c r="I65" s="50"/>
      <c r="J65" s="21"/>
      <c r="K65" s="22" t="e">
        <f t="shared" si="0"/>
        <v>#DIV/0!</v>
      </c>
      <c r="L65" s="23" t="e">
        <f>(K65+K66+K67)/3</f>
        <v>#DIV/0!</v>
      </c>
      <c r="M65" s="24" t="e">
        <f>(L65+L68)/2</f>
        <v>#DIV/0!</v>
      </c>
      <c r="N65" s="27"/>
      <c r="O65" s="31"/>
    </row>
    <row r="66" spans="2:15" ht="58.5" hidden="1" customHeight="1" x14ac:dyDescent="0.25">
      <c r="B66" s="47"/>
      <c r="C66" s="27"/>
      <c r="D66" s="27"/>
      <c r="E66" s="48"/>
      <c r="F66" s="5" t="s">
        <v>18</v>
      </c>
      <c r="G66" s="19" t="s">
        <v>50</v>
      </c>
      <c r="H66" s="5" t="s">
        <v>20</v>
      </c>
      <c r="I66" s="50"/>
      <c r="J66" s="21"/>
      <c r="K66" s="22" t="e">
        <f t="shared" si="0"/>
        <v>#DIV/0!</v>
      </c>
      <c r="L66" s="29"/>
      <c r="M66" s="30"/>
      <c r="N66" s="27"/>
      <c r="O66" s="31"/>
    </row>
    <row r="67" spans="2:15" ht="58.5" hidden="1" customHeight="1" x14ac:dyDescent="0.25">
      <c r="B67" s="47"/>
      <c r="C67" s="27"/>
      <c r="D67" s="27"/>
      <c r="E67" s="48"/>
      <c r="F67" s="5" t="s">
        <v>18</v>
      </c>
      <c r="G67" s="19" t="s">
        <v>51</v>
      </c>
      <c r="H67" s="5" t="s">
        <v>20</v>
      </c>
      <c r="I67" s="50"/>
      <c r="J67" s="20"/>
      <c r="K67" s="22" t="e">
        <f t="shared" si="0"/>
        <v>#DIV/0!</v>
      </c>
      <c r="L67" s="29"/>
      <c r="M67" s="30"/>
      <c r="N67" s="27"/>
      <c r="O67" s="31"/>
    </row>
    <row r="68" spans="2:15" ht="41.25" hidden="1" customHeight="1" x14ac:dyDescent="0.25">
      <c r="B68" s="47"/>
      <c r="C68" s="32"/>
      <c r="D68" s="32"/>
      <c r="E68" s="49"/>
      <c r="F68" s="5" t="s">
        <v>24</v>
      </c>
      <c r="G68" s="34" t="s">
        <v>25</v>
      </c>
      <c r="H68" s="5" t="s">
        <v>26</v>
      </c>
      <c r="I68" s="43"/>
      <c r="J68" s="38"/>
      <c r="K68" s="22" t="e">
        <f t="shared" si="0"/>
        <v>#DIV/0!</v>
      </c>
      <c r="L68" s="36" t="e">
        <f>K68</f>
        <v>#DIV/0!</v>
      </c>
      <c r="M68" s="30"/>
      <c r="N68" s="27"/>
      <c r="O68" s="31"/>
    </row>
    <row r="69" spans="2:15" ht="58.5" customHeight="1" x14ac:dyDescent="0.25">
      <c r="B69" s="47"/>
      <c r="C69" s="16" t="s">
        <v>56</v>
      </c>
      <c r="D69" s="16" t="s">
        <v>57</v>
      </c>
      <c r="E69" s="39" t="s">
        <v>17</v>
      </c>
      <c r="F69" s="5" t="s">
        <v>18</v>
      </c>
      <c r="G69" s="19" t="s">
        <v>19</v>
      </c>
      <c r="H69" s="5" t="s">
        <v>20</v>
      </c>
      <c r="I69" s="20">
        <v>100</v>
      </c>
      <c r="J69" s="21">
        <v>100</v>
      </c>
      <c r="K69" s="22">
        <f t="shared" si="0"/>
        <v>100</v>
      </c>
      <c r="L69" s="23">
        <f>(K69+K70+K71)/3</f>
        <v>100</v>
      </c>
      <c r="M69" s="24">
        <f>(L69+L72)/2</f>
        <v>100</v>
      </c>
      <c r="N69" s="27"/>
      <c r="O69" s="31"/>
    </row>
    <row r="70" spans="2:15" ht="58.5" customHeight="1" x14ac:dyDescent="0.25">
      <c r="B70" s="47"/>
      <c r="C70" s="27"/>
      <c r="D70" s="27"/>
      <c r="E70" s="48"/>
      <c r="F70" s="5" t="s">
        <v>18</v>
      </c>
      <c r="G70" s="19" t="s">
        <v>50</v>
      </c>
      <c r="H70" s="5" t="s">
        <v>20</v>
      </c>
      <c r="I70" s="20">
        <v>85</v>
      </c>
      <c r="J70" s="21">
        <v>90.8</v>
      </c>
      <c r="K70" s="22">
        <f t="shared" si="0"/>
        <v>100</v>
      </c>
      <c r="L70" s="29"/>
      <c r="M70" s="30"/>
      <c r="N70" s="27"/>
      <c r="O70" s="31"/>
    </row>
    <row r="71" spans="2:15" ht="58.5" customHeight="1" x14ac:dyDescent="0.25">
      <c r="B71" s="47"/>
      <c r="C71" s="27"/>
      <c r="D71" s="27"/>
      <c r="E71" s="48"/>
      <c r="F71" s="5" t="s">
        <v>18</v>
      </c>
      <c r="G71" s="19" t="s">
        <v>51</v>
      </c>
      <c r="H71" s="5" t="s">
        <v>20</v>
      </c>
      <c r="I71" s="20">
        <v>98</v>
      </c>
      <c r="J71" s="20">
        <v>98.5</v>
      </c>
      <c r="K71" s="22">
        <f t="shared" si="0"/>
        <v>100</v>
      </c>
      <c r="L71" s="29"/>
      <c r="M71" s="30"/>
      <c r="N71" s="27"/>
      <c r="O71" s="31"/>
    </row>
    <row r="72" spans="2:15" ht="31.5" customHeight="1" x14ac:dyDescent="0.25">
      <c r="B72" s="47"/>
      <c r="C72" s="32"/>
      <c r="D72" s="32"/>
      <c r="E72" s="49"/>
      <c r="F72" s="5" t="s">
        <v>24</v>
      </c>
      <c r="G72" s="34" t="s">
        <v>25</v>
      </c>
      <c r="H72" s="5" t="s">
        <v>26</v>
      </c>
      <c r="I72" s="43">
        <v>540</v>
      </c>
      <c r="J72" s="35">
        <v>541</v>
      </c>
      <c r="K72" s="22">
        <f t="shared" si="0"/>
        <v>100</v>
      </c>
      <c r="L72" s="36">
        <f>K72</f>
        <v>100</v>
      </c>
      <c r="M72" s="30"/>
      <c r="N72" s="27"/>
      <c r="O72" s="31"/>
    </row>
    <row r="73" spans="2:15" ht="58.5" hidden="1" customHeight="1" x14ac:dyDescent="0.25">
      <c r="B73" s="47"/>
      <c r="C73" s="16" t="s">
        <v>58</v>
      </c>
      <c r="D73" s="16" t="s">
        <v>59</v>
      </c>
      <c r="E73" s="39" t="s">
        <v>17</v>
      </c>
      <c r="F73" s="5" t="s">
        <v>18</v>
      </c>
      <c r="G73" s="19" t="s">
        <v>19</v>
      </c>
      <c r="H73" s="5" t="s">
        <v>20</v>
      </c>
      <c r="I73" s="50"/>
      <c r="J73" s="21"/>
      <c r="K73" s="22" t="e">
        <f t="shared" si="0"/>
        <v>#DIV/0!</v>
      </c>
      <c r="L73" s="23" t="e">
        <f>(K73+K74+K75)/2</f>
        <v>#DIV/0!</v>
      </c>
      <c r="M73" s="24" t="e">
        <f>(L73+L76)/2</f>
        <v>#DIV/0!</v>
      </c>
      <c r="N73" s="27"/>
      <c r="O73" s="31"/>
    </row>
    <row r="74" spans="2:15" ht="58.5" hidden="1" customHeight="1" x14ac:dyDescent="0.25">
      <c r="B74" s="47"/>
      <c r="C74" s="27"/>
      <c r="D74" s="27"/>
      <c r="E74" s="48"/>
      <c r="F74" s="5" t="s">
        <v>18</v>
      </c>
      <c r="G74" s="19" t="s">
        <v>50</v>
      </c>
      <c r="H74" s="5" t="s">
        <v>20</v>
      </c>
      <c r="I74" s="50"/>
      <c r="J74" s="21"/>
      <c r="K74" s="22" t="e">
        <f t="shared" si="0"/>
        <v>#DIV/0!</v>
      </c>
      <c r="L74" s="29"/>
      <c r="M74" s="30"/>
      <c r="N74" s="27"/>
      <c r="O74" s="31"/>
    </row>
    <row r="75" spans="2:15" ht="58.5" hidden="1" customHeight="1" x14ac:dyDescent="0.25">
      <c r="B75" s="47"/>
      <c r="C75" s="27"/>
      <c r="D75" s="27"/>
      <c r="E75" s="48"/>
      <c r="F75" s="5" t="s">
        <v>18</v>
      </c>
      <c r="G75" s="19" t="s">
        <v>51</v>
      </c>
      <c r="H75" s="5" t="s">
        <v>20</v>
      </c>
      <c r="I75" s="50"/>
      <c r="J75" s="20"/>
      <c r="K75" s="22"/>
      <c r="L75" s="29"/>
      <c r="M75" s="30"/>
      <c r="N75" s="27"/>
      <c r="O75" s="31"/>
    </row>
    <row r="76" spans="2:15" ht="31.5" hidden="1" customHeight="1" x14ac:dyDescent="0.25">
      <c r="B76" s="47"/>
      <c r="C76" s="32"/>
      <c r="D76" s="32"/>
      <c r="E76" s="49"/>
      <c r="F76" s="5" t="s">
        <v>24</v>
      </c>
      <c r="G76" s="34" t="s">
        <v>25</v>
      </c>
      <c r="H76" s="5" t="s">
        <v>26</v>
      </c>
      <c r="I76" s="38"/>
      <c r="J76" s="43"/>
      <c r="K76" s="22" t="e">
        <f t="shared" si="0"/>
        <v>#DIV/0!</v>
      </c>
      <c r="L76" s="36" t="e">
        <f>K76</f>
        <v>#DIV/0!</v>
      </c>
      <c r="M76" s="30"/>
      <c r="N76" s="27"/>
      <c r="O76" s="31"/>
    </row>
    <row r="77" spans="2:15" ht="58.5" customHeight="1" x14ac:dyDescent="0.25">
      <c r="B77" s="47"/>
      <c r="C77" s="16" t="s">
        <v>60</v>
      </c>
      <c r="D77" s="16" t="s">
        <v>61</v>
      </c>
      <c r="E77" s="39" t="s">
        <v>17</v>
      </c>
      <c r="F77" s="5" t="s">
        <v>18</v>
      </c>
      <c r="G77" s="19" t="s">
        <v>19</v>
      </c>
      <c r="H77" s="5" t="s">
        <v>20</v>
      </c>
      <c r="I77" s="20">
        <v>100</v>
      </c>
      <c r="J77" s="21">
        <v>100</v>
      </c>
      <c r="K77" s="22">
        <f t="shared" si="0"/>
        <v>100</v>
      </c>
      <c r="L77" s="23">
        <f>(K77+K78+K79)/3</f>
        <v>100</v>
      </c>
      <c r="M77" s="24">
        <f>(L77+L80)/2</f>
        <v>100</v>
      </c>
      <c r="N77" s="42"/>
      <c r="O77" s="31"/>
    </row>
    <row r="78" spans="2:15" ht="58.5" customHeight="1" x14ac:dyDescent="0.25">
      <c r="B78" s="47"/>
      <c r="C78" s="27"/>
      <c r="D78" s="27"/>
      <c r="E78" s="48"/>
      <c r="F78" s="5" t="s">
        <v>18</v>
      </c>
      <c r="G78" s="19" t="s">
        <v>22</v>
      </c>
      <c r="H78" s="5" t="s">
        <v>20</v>
      </c>
      <c r="I78" s="20">
        <v>98</v>
      </c>
      <c r="J78" s="21">
        <v>100</v>
      </c>
      <c r="K78" s="22">
        <f t="shared" si="0"/>
        <v>100</v>
      </c>
      <c r="L78" s="29"/>
      <c r="M78" s="30"/>
      <c r="N78" s="42"/>
      <c r="O78" s="31"/>
    </row>
    <row r="79" spans="2:15" ht="58.5" customHeight="1" x14ac:dyDescent="0.25">
      <c r="B79" s="47"/>
      <c r="C79" s="27"/>
      <c r="D79" s="27"/>
      <c r="E79" s="48"/>
      <c r="F79" s="5" t="s">
        <v>18</v>
      </c>
      <c r="G79" s="19" t="s">
        <v>62</v>
      </c>
      <c r="H79" s="5" t="s">
        <v>20</v>
      </c>
      <c r="I79" s="20">
        <v>98</v>
      </c>
      <c r="J79" s="20">
        <v>100</v>
      </c>
      <c r="K79" s="22">
        <f t="shared" si="0"/>
        <v>100</v>
      </c>
      <c r="L79" s="29"/>
      <c r="M79" s="30"/>
      <c r="N79" s="42"/>
      <c r="O79" s="31"/>
    </row>
    <row r="80" spans="2:15" ht="40.5" customHeight="1" x14ac:dyDescent="0.25">
      <c r="B80" s="47"/>
      <c r="C80" s="32"/>
      <c r="D80" s="32"/>
      <c r="E80" s="49"/>
      <c r="F80" s="5" t="s">
        <v>24</v>
      </c>
      <c r="G80" s="34" t="s">
        <v>25</v>
      </c>
      <c r="H80" s="5" t="s">
        <v>26</v>
      </c>
      <c r="I80" s="43">
        <v>1</v>
      </c>
      <c r="J80" s="35">
        <v>1</v>
      </c>
      <c r="K80" s="22">
        <f t="shared" si="0"/>
        <v>100</v>
      </c>
      <c r="L80" s="36">
        <f>K80</f>
        <v>100</v>
      </c>
      <c r="M80" s="30"/>
      <c r="N80" s="42"/>
      <c r="O80" s="31"/>
    </row>
    <row r="81" spans="2:15" ht="58.5" hidden="1" customHeight="1" x14ac:dyDescent="0.25">
      <c r="B81" s="47"/>
      <c r="C81" s="16" t="s">
        <v>63</v>
      </c>
      <c r="D81" s="16" t="s">
        <v>64</v>
      </c>
      <c r="E81" s="39" t="s">
        <v>17</v>
      </c>
      <c r="F81" s="5" t="s">
        <v>18</v>
      </c>
      <c r="G81" s="19" t="s">
        <v>19</v>
      </c>
      <c r="H81" s="5" t="s">
        <v>20</v>
      </c>
      <c r="I81" s="20"/>
      <c r="J81" s="21"/>
      <c r="K81" s="22" t="e">
        <f t="shared" si="0"/>
        <v>#DIV/0!</v>
      </c>
      <c r="L81" s="23" t="e">
        <f>(K81+K82+K83)/3</f>
        <v>#DIV/0!</v>
      </c>
      <c r="M81" s="24" t="e">
        <f>(L81+L84)/2</f>
        <v>#DIV/0!</v>
      </c>
      <c r="N81" s="42"/>
      <c r="O81" s="31"/>
    </row>
    <row r="82" spans="2:15" ht="58.5" hidden="1" customHeight="1" x14ac:dyDescent="0.25">
      <c r="B82" s="47"/>
      <c r="C82" s="27"/>
      <c r="D82" s="27"/>
      <c r="E82" s="48"/>
      <c r="F82" s="5" t="s">
        <v>18</v>
      </c>
      <c r="G82" s="19" t="s">
        <v>22</v>
      </c>
      <c r="H82" s="5" t="s">
        <v>20</v>
      </c>
      <c r="I82" s="20"/>
      <c r="J82" s="21"/>
      <c r="K82" s="22" t="e">
        <f t="shared" si="0"/>
        <v>#DIV/0!</v>
      </c>
      <c r="L82" s="29"/>
      <c r="M82" s="30"/>
      <c r="N82" s="42"/>
      <c r="O82" s="31"/>
    </row>
    <row r="83" spans="2:15" ht="58.5" hidden="1" customHeight="1" x14ac:dyDescent="0.25">
      <c r="B83" s="47"/>
      <c r="C83" s="27"/>
      <c r="D83" s="27"/>
      <c r="E83" s="48"/>
      <c r="F83" s="5" t="s">
        <v>18</v>
      </c>
      <c r="G83" s="19" t="s">
        <v>62</v>
      </c>
      <c r="H83" s="5" t="s">
        <v>20</v>
      </c>
      <c r="I83" s="20"/>
      <c r="J83" s="20"/>
      <c r="K83" s="22" t="e">
        <f t="shared" si="0"/>
        <v>#DIV/0!</v>
      </c>
      <c r="L83" s="29"/>
      <c r="M83" s="30"/>
      <c r="N83" s="42"/>
      <c r="O83" s="31"/>
    </row>
    <row r="84" spans="2:15" ht="40.5" hidden="1" customHeight="1" x14ac:dyDescent="0.25">
      <c r="B84" s="47"/>
      <c r="C84" s="32"/>
      <c r="D84" s="32"/>
      <c r="E84" s="49"/>
      <c r="F84" s="5" t="s">
        <v>24</v>
      </c>
      <c r="G84" s="34" t="s">
        <v>25</v>
      </c>
      <c r="H84" s="5" t="s">
        <v>26</v>
      </c>
      <c r="I84" s="43"/>
      <c r="J84" s="38"/>
      <c r="K84" s="22" t="e">
        <f t="shared" si="0"/>
        <v>#DIV/0!</v>
      </c>
      <c r="L84" s="36" t="e">
        <f>K84</f>
        <v>#DIV/0!</v>
      </c>
      <c r="M84" s="30"/>
      <c r="N84" s="42"/>
      <c r="O84" s="31"/>
    </row>
    <row r="85" spans="2:15" ht="58.5" customHeight="1" x14ac:dyDescent="0.25">
      <c r="B85" s="47"/>
      <c r="C85" s="16" t="s">
        <v>65</v>
      </c>
      <c r="D85" s="16" t="s">
        <v>66</v>
      </c>
      <c r="E85" s="39" t="s">
        <v>17</v>
      </c>
      <c r="F85" s="5" t="s">
        <v>18</v>
      </c>
      <c r="G85" s="19" t="s">
        <v>19</v>
      </c>
      <c r="H85" s="5" t="s">
        <v>20</v>
      </c>
      <c r="I85" s="20">
        <v>100</v>
      </c>
      <c r="J85" s="21">
        <v>100</v>
      </c>
      <c r="K85" s="22">
        <f t="shared" si="0"/>
        <v>100</v>
      </c>
      <c r="L85" s="23">
        <f>(K85+K86+K87)/3</f>
        <v>100</v>
      </c>
      <c r="M85" s="24">
        <f>(L85+L88)/2</f>
        <v>100</v>
      </c>
      <c r="N85" s="42"/>
      <c r="O85" s="31"/>
    </row>
    <row r="86" spans="2:15" ht="58.5" customHeight="1" x14ac:dyDescent="0.25">
      <c r="B86" s="47"/>
      <c r="C86" s="27"/>
      <c r="D86" s="27"/>
      <c r="E86" s="48"/>
      <c r="F86" s="5" t="s">
        <v>18</v>
      </c>
      <c r="G86" s="19" t="s">
        <v>22</v>
      </c>
      <c r="H86" s="5" t="s">
        <v>20</v>
      </c>
      <c r="I86" s="20">
        <v>98</v>
      </c>
      <c r="J86" s="21">
        <v>100</v>
      </c>
      <c r="K86" s="22">
        <f t="shared" si="0"/>
        <v>100</v>
      </c>
      <c r="L86" s="29"/>
      <c r="M86" s="30"/>
      <c r="N86" s="42"/>
      <c r="O86" s="31"/>
    </row>
    <row r="87" spans="2:15" ht="58.5" customHeight="1" x14ac:dyDescent="0.25">
      <c r="B87" s="47"/>
      <c r="C87" s="27"/>
      <c r="D87" s="27"/>
      <c r="E87" s="48"/>
      <c r="F87" s="5" t="s">
        <v>18</v>
      </c>
      <c r="G87" s="19" t="s">
        <v>62</v>
      </c>
      <c r="H87" s="5" t="s">
        <v>20</v>
      </c>
      <c r="I87" s="20">
        <v>100</v>
      </c>
      <c r="J87" s="20">
        <v>100</v>
      </c>
      <c r="K87" s="22">
        <f t="shared" si="0"/>
        <v>100</v>
      </c>
      <c r="L87" s="29"/>
      <c r="M87" s="30"/>
      <c r="N87" s="42"/>
      <c r="O87" s="31"/>
    </row>
    <row r="88" spans="2:15" ht="40.5" customHeight="1" x14ac:dyDescent="0.25">
      <c r="B88" s="47"/>
      <c r="C88" s="32"/>
      <c r="D88" s="32"/>
      <c r="E88" s="49"/>
      <c r="F88" s="5" t="s">
        <v>24</v>
      </c>
      <c r="G88" s="34" t="s">
        <v>25</v>
      </c>
      <c r="H88" s="5" t="s">
        <v>26</v>
      </c>
      <c r="I88" s="43">
        <v>0.44</v>
      </c>
      <c r="J88" s="43">
        <v>0.44</v>
      </c>
      <c r="K88" s="22">
        <f t="shared" si="0"/>
        <v>100</v>
      </c>
      <c r="L88" s="36">
        <f>K88</f>
        <v>100</v>
      </c>
      <c r="M88" s="30"/>
      <c r="N88" s="42"/>
      <c r="O88" s="31"/>
    </row>
    <row r="89" spans="2:15" ht="40.5" hidden="1" customHeight="1" x14ac:dyDescent="0.25">
      <c r="B89" s="47"/>
      <c r="C89" s="16" t="s">
        <v>67</v>
      </c>
      <c r="D89" s="16" t="s">
        <v>68</v>
      </c>
      <c r="E89" s="39" t="s">
        <v>17</v>
      </c>
      <c r="F89" s="5" t="s">
        <v>18</v>
      </c>
      <c r="G89" s="19" t="s">
        <v>19</v>
      </c>
      <c r="H89" s="5" t="s">
        <v>20</v>
      </c>
      <c r="I89" s="20"/>
      <c r="J89" s="21"/>
      <c r="K89" s="22" t="e">
        <f t="shared" si="0"/>
        <v>#DIV/0!</v>
      </c>
      <c r="L89" s="23" t="e">
        <f>(K89+K90+K91)/2</f>
        <v>#DIV/0!</v>
      </c>
      <c r="M89" s="24" t="e">
        <f>(L89+L92)/2</f>
        <v>#DIV/0!</v>
      </c>
      <c r="N89" s="42"/>
      <c r="O89" s="31"/>
    </row>
    <row r="90" spans="2:15" ht="40.5" hidden="1" customHeight="1" x14ac:dyDescent="0.25">
      <c r="B90" s="47"/>
      <c r="C90" s="27"/>
      <c r="D90" s="27"/>
      <c r="E90" s="48"/>
      <c r="F90" s="5" t="s">
        <v>18</v>
      </c>
      <c r="G90" s="19" t="s">
        <v>22</v>
      </c>
      <c r="H90" s="5" t="s">
        <v>20</v>
      </c>
      <c r="I90" s="20"/>
      <c r="J90" s="21"/>
      <c r="K90" s="22" t="e">
        <f t="shared" si="0"/>
        <v>#DIV/0!</v>
      </c>
      <c r="L90" s="29"/>
      <c r="M90" s="30"/>
      <c r="N90" s="42"/>
      <c r="O90" s="31"/>
    </row>
    <row r="91" spans="2:15" ht="40.5" hidden="1" customHeight="1" x14ac:dyDescent="0.25">
      <c r="B91" s="47"/>
      <c r="C91" s="27"/>
      <c r="D91" s="27"/>
      <c r="E91" s="48"/>
      <c r="F91" s="5" t="s">
        <v>18</v>
      </c>
      <c r="G91" s="19" t="s">
        <v>62</v>
      </c>
      <c r="H91" s="5" t="s">
        <v>20</v>
      </c>
      <c r="I91" s="20"/>
      <c r="J91" s="20"/>
      <c r="K91" s="22"/>
      <c r="L91" s="29"/>
      <c r="M91" s="30"/>
      <c r="N91" s="42"/>
      <c r="O91" s="31"/>
    </row>
    <row r="92" spans="2:15" ht="60.75" hidden="1" customHeight="1" x14ac:dyDescent="0.25">
      <c r="B92" s="47"/>
      <c r="C92" s="32"/>
      <c r="D92" s="32"/>
      <c r="E92" s="49"/>
      <c r="F92" s="5" t="s">
        <v>24</v>
      </c>
      <c r="G92" s="34" t="s">
        <v>25</v>
      </c>
      <c r="H92" s="5" t="s">
        <v>26</v>
      </c>
      <c r="I92" s="38"/>
      <c r="J92" s="38"/>
      <c r="K92" s="22" t="e">
        <f>IF(J92/I92*100&gt;100,100,J92/I92*100)</f>
        <v>#DIV/0!</v>
      </c>
      <c r="L92" s="36" t="e">
        <f>K92</f>
        <v>#DIV/0!</v>
      </c>
      <c r="M92" s="30"/>
      <c r="N92" s="42"/>
      <c r="O92" s="31"/>
    </row>
    <row r="93" spans="2:15" ht="58.5" customHeight="1" x14ac:dyDescent="0.25">
      <c r="B93" s="47"/>
      <c r="C93" s="16" t="s">
        <v>69</v>
      </c>
      <c r="D93" s="16" t="s">
        <v>70</v>
      </c>
      <c r="E93" s="39" t="s">
        <v>17</v>
      </c>
      <c r="F93" s="5" t="s">
        <v>18</v>
      </c>
      <c r="G93" s="19" t="s">
        <v>19</v>
      </c>
      <c r="H93" s="5" t="s">
        <v>20</v>
      </c>
      <c r="I93" s="20">
        <v>100</v>
      </c>
      <c r="J93" s="21">
        <v>100</v>
      </c>
      <c r="K93" s="22">
        <f t="shared" si="0"/>
        <v>100</v>
      </c>
      <c r="L93" s="23">
        <f>(K93+K94+K95)/3</f>
        <v>100</v>
      </c>
      <c r="M93" s="24">
        <f>(L93+L96)/2</f>
        <v>98.198198198198199</v>
      </c>
      <c r="N93" s="27"/>
      <c r="O93" s="31"/>
    </row>
    <row r="94" spans="2:15" ht="58.5" customHeight="1" x14ac:dyDescent="0.25">
      <c r="B94" s="47"/>
      <c r="C94" s="27"/>
      <c r="D94" s="27"/>
      <c r="E94" s="48"/>
      <c r="F94" s="5" t="s">
        <v>18</v>
      </c>
      <c r="G94" s="19" t="s">
        <v>22</v>
      </c>
      <c r="H94" s="5" t="s">
        <v>20</v>
      </c>
      <c r="I94" s="20">
        <v>98</v>
      </c>
      <c r="J94" s="21">
        <v>100</v>
      </c>
      <c r="K94" s="22">
        <f t="shared" si="0"/>
        <v>100</v>
      </c>
      <c r="L94" s="29"/>
      <c r="M94" s="30"/>
      <c r="N94" s="27"/>
      <c r="O94" s="31"/>
    </row>
    <row r="95" spans="2:15" ht="58.5" customHeight="1" x14ac:dyDescent="0.25">
      <c r="B95" s="47"/>
      <c r="C95" s="27"/>
      <c r="D95" s="27"/>
      <c r="E95" s="48"/>
      <c r="F95" s="5" t="s">
        <v>18</v>
      </c>
      <c r="G95" s="19" t="s">
        <v>62</v>
      </c>
      <c r="H95" s="5" t="s">
        <v>20</v>
      </c>
      <c r="I95" s="20">
        <v>98</v>
      </c>
      <c r="J95" s="20">
        <v>100</v>
      </c>
      <c r="K95" s="22">
        <f t="shared" si="0"/>
        <v>100</v>
      </c>
      <c r="L95" s="29"/>
      <c r="M95" s="30"/>
      <c r="N95" s="27"/>
      <c r="O95" s="31"/>
    </row>
    <row r="96" spans="2:15" ht="64.5" customHeight="1" x14ac:dyDescent="0.25">
      <c r="B96" s="47"/>
      <c r="C96" s="32"/>
      <c r="D96" s="32"/>
      <c r="E96" s="49"/>
      <c r="F96" s="5" t="s">
        <v>24</v>
      </c>
      <c r="G96" s="34" t="s">
        <v>25</v>
      </c>
      <c r="H96" s="5" t="s">
        <v>26</v>
      </c>
      <c r="I96" s="35">
        <v>111</v>
      </c>
      <c r="J96" s="35">
        <v>107</v>
      </c>
      <c r="K96" s="22">
        <f t="shared" si="0"/>
        <v>96.396396396396398</v>
      </c>
      <c r="L96" s="36">
        <f>K96</f>
        <v>96.396396396396398</v>
      </c>
      <c r="M96" s="30"/>
      <c r="N96" s="27"/>
      <c r="O96" s="31"/>
    </row>
    <row r="97" spans="2:15" ht="58.5" hidden="1" customHeight="1" x14ac:dyDescent="0.25">
      <c r="B97" s="47"/>
      <c r="C97" s="16" t="s">
        <v>71</v>
      </c>
      <c r="D97" s="16" t="s">
        <v>72</v>
      </c>
      <c r="E97" s="39" t="s">
        <v>17</v>
      </c>
      <c r="F97" s="5" t="s">
        <v>18</v>
      </c>
      <c r="G97" s="19" t="s">
        <v>19</v>
      </c>
      <c r="H97" s="5" t="s">
        <v>20</v>
      </c>
      <c r="I97" s="20"/>
      <c r="J97" s="21"/>
      <c r="K97" s="22" t="e">
        <f t="shared" si="0"/>
        <v>#DIV/0!</v>
      </c>
      <c r="L97" s="23" t="e">
        <f>(K97+K98+K99)/3</f>
        <v>#DIV/0!</v>
      </c>
      <c r="M97" s="24" t="e">
        <f>(L97+L100)/2</f>
        <v>#DIV/0!</v>
      </c>
      <c r="N97" s="42"/>
      <c r="O97" s="31"/>
    </row>
    <row r="98" spans="2:15" ht="58.5" hidden="1" customHeight="1" x14ac:dyDescent="0.25">
      <c r="B98" s="47"/>
      <c r="C98" s="27"/>
      <c r="D98" s="27"/>
      <c r="E98" s="40"/>
      <c r="F98" s="5" t="s">
        <v>18</v>
      </c>
      <c r="G98" s="19" t="s">
        <v>22</v>
      </c>
      <c r="H98" s="5" t="s">
        <v>20</v>
      </c>
      <c r="I98" s="20"/>
      <c r="J98" s="21"/>
      <c r="K98" s="22" t="e">
        <f t="shared" si="0"/>
        <v>#DIV/0!</v>
      </c>
      <c r="L98" s="29"/>
      <c r="M98" s="30"/>
      <c r="N98" s="42"/>
      <c r="O98" s="31"/>
    </row>
    <row r="99" spans="2:15" ht="58.5" hidden="1" customHeight="1" x14ac:dyDescent="0.25">
      <c r="B99" s="47"/>
      <c r="C99" s="27"/>
      <c r="D99" s="27"/>
      <c r="E99" s="40"/>
      <c r="F99" s="5" t="s">
        <v>18</v>
      </c>
      <c r="G99" s="19" t="s">
        <v>62</v>
      </c>
      <c r="H99" s="5" t="s">
        <v>20</v>
      </c>
      <c r="I99" s="20"/>
      <c r="J99" s="20"/>
      <c r="K99" s="22" t="e">
        <f t="shared" si="0"/>
        <v>#DIV/0!</v>
      </c>
      <c r="L99" s="29"/>
      <c r="M99" s="30"/>
      <c r="N99" s="42"/>
      <c r="O99" s="31"/>
    </row>
    <row r="100" spans="2:15" ht="43.5" hidden="1" customHeight="1" x14ac:dyDescent="0.25">
      <c r="B100" s="47"/>
      <c r="C100" s="32"/>
      <c r="D100" s="32"/>
      <c r="E100" s="41"/>
      <c r="F100" s="5" t="s">
        <v>24</v>
      </c>
      <c r="G100" s="34" t="s">
        <v>25</v>
      </c>
      <c r="H100" s="5" t="s">
        <v>26</v>
      </c>
      <c r="I100" s="43"/>
      <c r="J100" s="38"/>
      <c r="K100" s="22" t="e">
        <f t="shared" si="0"/>
        <v>#DIV/0!</v>
      </c>
      <c r="L100" s="36" t="e">
        <f>K100</f>
        <v>#DIV/0!</v>
      </c>
      <c r="M100" s="30"/>
      <c r="N100" s="42"/>
      <c r="O100" s="31"/>
    </row>
    <row r="101" spans="2:15" ht="58.5" customHeight="1" x14ac:dyDescent="0.25">
      <c r="B101" s="47"/>
      <c r="C101" s="16" t="s">
        <v>73</v>
      </c>
      <c r="D101" s="16" t="s">
        <v>74</v>
      </c>
      <c r="E101" s="39" t="s">
        <v>17</v>
      </c>
      <c r="F101" s="5" t="s">
        <v>18</v>
      </c>
      <c r="G101" s="19" t="s">
        <v>19</v>
      </c>
      <c r="H101" s="5" t="s">
        <v>20</v>
      </c>
      <c r="I101" s="20">
        <v>100</v>
      </c>
      <c r="J101" s="20">
        <v>100</v>
      </c>
      <c r="K101" s="22">
        <f t="shared" si="0"/>
        <v>100</v>
      </c>
      <c r="L101" s="23">
        <f>(K101+K102+K103)/3</f>
        <v>100</v>
      </c>
      <c r="M101" s="24">
        <f>(L101+L104)/2</f>
        <v>99.45054945054946</v>
      </c>
      <c r="N101" s="27"/>
      <c r="O101" s="31"/>
    </row>
    <row r="102" spans="2:15" ht="58.5" customHeight="1" x14ac:dyDescent="0.25">
      <c r="B102" s="47"/>
      <c r="C102" s="27"/>
      <c r="D102" s="27"/>
      <c r="E102" s="40"/>
      <c r="F102" s="5" t="s">
        <v>18</v>
      </c>
      <c r="G102" s="19" t="s">
        <v>22</v>
      </c>
      <c r="H102" s="5" t="s">
        <v>20</v>
      </c>
      <c r="I102" s="20">
        <v>98</v>
      </c>
      <c r="J102" s="20">
        <v>100</v>
      </c>
      <c r="K102" s="22">
        <f t="shared" si="0"/>
        <v>100</v>
      </c>
      <c r="L102" s="29"/>
      <c r="M102" s="30"/>
      <c r="N102" s="27"/>
      <c r="O102" s="31"/>
    </row>
    <row r="103" spans="2:15" ht="58.5" customHeight="1" x14ac:dyDescent="0.25">
      <c r="B103" s="47"/>
      <c r="C103" s="27"/>
      <c r="D103" s="27"/>
      <c r="E103" s="40"/>
      <c r="F103" s="5" t="s">
        <v>18</v>
      </c>
      <c r="G103" s="19" t="s">
        <v>62</v>
      </c>
      <c r="H103" s="5" t="s">
        <v>20</v>
      </c>
      <c r="I103" s="20">
        <v>98</v>
      </c>
      <c r="J103" s="20">
        <v>100</v>
      </c>
      <c r="K103" s="22">
        <f t="shared" si="0"/>
        <v>100</v>
      </c>
      <c r="L103" s="29"/>
      <c r="M103" s="30"/>
      <c r="N103" s="27"/>
      <c r="O103" s="31"/>
    </row>
    <row r="104" spans="2:15" ht="22.5" customHeight="1" x14ac:dyDescent="0.25">
      <c r="B104" s="47"/>
      <c r="C104" s="32"/>
      <c r="D104" s="32"/>
      <c r="E104" s="41"/>
      <c r="F104" s="5" t="s">
        <v>24</v>
      </c>
      <c r="G104" s="34" t="s">
        <v>25</v>
      </c>
      <c r="H104" s="5" t="s">
        <v>26</v>
      </c>
      <c r="I104" s="35">
        <v>36.4</v>
      </c>
      <c r="J104" s="35">
        <v>36</v>
      </c>
      <c r="K104" s="22">
        <f t="shared" si="0"/>
        <v>98.901098901098905</v>
      </c>
      <c r="L104" s="36">
        <f>K104</f>
        <v>98.901098901098905</v>
      </c>
      <c r="M104" s="30"/>
      <c r="N104" s="27"/>
      <c r="O104" s="31"/>
    </row>
    <row r="105" spans="2:15" ht="58.5" hidden="1" customHeight="1" x14ac:dyDescent="0.25">
      <c r="B105" s="47"/>
      <c r="C105" s="16" t="s">
        <v>75</v>
      </c>
      <c r="D105" s="16" t="s">
        <v>76</v>
      </c>
      <c r="E105" s="39" t="s">
        <v>17</v>
      </c>
      <c r="F105" s="5" t="s">
        <v>18</v>
      </c>
      <c r="G105" s="19" t="s">
        <v>19</v>
      </c>
      <c r="H105" s="5" t="s">
        <v>20</v>
      </c>
      <c r="I105" s="20"/>
      <c r="J105" s="21"/>
      <c r="K105" s="22" t="e">
        <f t="shared" si="0"/>
        <v>#DIV/0!</v>
      </c>
      <c r="L105" s="23" t="e">
        <f>(K105+K106+K107)/3</f>
        <v>#DIV/0!</v>
      </c>
      <c r="M105" s="24" t="e">
        <f>(L105+L108)/2</f>
        <v>#DIV/0!</v>
      </c>
      <c r="N105" s="42"/>
      <c r="O105" s="31"/>
    </row>
    <row r="106" spans="2:15" ht="58.5" hidden="1" customHeight="1" x14ac:dyDescent="0.25">
      <c r="B106" s="47"/>
      <c r="C106" s="27"/>
      <c r="D106" s="27"/>
      <c r="E106" s="40"/>
      <c r="F106" s="5" t="s">
        <v>18</v>
      </c>
      <c r="G106" s="19" t="s">
        <v>22</v>
      </c>
      <c r="H106" s="5" t="s">
        <v>20</v>
      </c>
      <c r="I106" s="8"/>
      <c r="J106" s="21"/>
      <c r="K106" s="22" t="e">
        <f t="shared" si="0"/>
        <v>#DIV/0!</v>
      </c>
      <c r="L106" s="29"/>
      <c r="M106" s="30"/>
      <c r="N106" s="42"/>
      <c r="O106" s="31"/>
    </row>
    <row r="107" spans="2:15" ht="58.5" hidden="1" customHeight="1" x14ac:dyDescent="0.25">
      <c r="B107" s="47"/>
      <c r="C107" s="27"/>
      <c r="D107" s="27"/>
      <c r="E107" s="40"/>
      <c r="F107" s="5" t="s">
        <v>18</v>
      </c>
      <c r="G107" s="19" t="s">
        <v>62</v>
      </c>
      <c r="H107" s="5" t="s">
        <v>20</v>
      </c>
      <c r="I107" s="52"/>
      <c r="J107" s="20"/>
      <c r="K107" s="22" t="e">
        <f t="shared" si="0"/>
        <v>#DIV/0!</v>
      </c>
      <c r="L107" s="29"/>
      <c r="M107" s="30"/>
      <c r="N107" s="42"/>
      <c r="O107" s="31"/>
    </row>
    <row r="108" spans="2:15" ht="48.75" hidden="1" customHeight="1" x14ac:dyDescent="0.25">
      <c r="B108" s="47"/>
      <c r="C108" s="32"/>
      <c r="D108" s="32"/>
      <c r="E108" s="41"/>
      <c r="F108" s="5" t="s">
        <v>24</v>
      </c>
      <c r="G108" s="34" t="s">
        <v>25</v>
      </c>
      <c r="H108" s="5" t="s">
        <v>26</v>
      </c>
      <c r="I108" s="43"/>
      <c r="J108" s="38"/>
      <c r="K108" s="22" t="e">
        <f t="shared" si="0"/>
        <v>#DIV/0!</v>
      </c>
      <c r="L108" s="36" t="e">
        <f>K108</f>
        <v>#DIV/0!</v>
      </c>
      <c r="M108" s="30"/>
      <c r="N108" s="42"/>
      <c r="O108" s="31"/>
    </row>
    <row r="109" spans="2:15" ht="58.5" hidden="1" customHeight="1" x14ac:dyDescent="0.25">
      <c r="B109" s="47"/>
      <c r="C109" s="16" t="s">
        <v>77</v>
      </c>
      <c r="D109" s="16" t="s">
        <v>78</v>
      </c>
      <c r="E109" s="39" t="s">
        <v>17</v>
      </c>
      <c r="F109" s="5" t="s">
        <v>18</v>
      </c>
      <c r="G109" s="19" t="s">
        <v>19</v>
      </c>
      <c r="H109" s="5" t="s">
        <v>20</v>
      </c>
      <c r="I109" s="20"/>
      <c r="J109" s="21"/>
      <c r="K109" s="22" t="e">
        <f t="shared" si="0"/>
        <v>#DIV/0!</v>
      </c>
      <c r="L109" s="23" t="e">
        <f>(K109+K110+K111)/3</f>
        <v>#DIV/0!</v>
      </c>
      <c r="M109" s="24" t="e">
        <f>(L109+L112)/2</f>
        <v>#DIV/0!</v>
      </c>
      <c r="N109" s="42"/>
      <c r="O109" s="31"/>
    </row>
    <row r="110" spans="2:15" ht="58.5" hidden="1" customHeight="1" x14ac:dyDescent="0.25">
      <c r="B110" s="47"/>
      <c r="C110" s="27"/>
      <c r="D110" s="27"/>
      <c r="E110" s="40"/>
      <c r="F110" s="5" t="s">
        <v>18</v>
      </c>
      <c r="G110" s="19" t="s">
        <v>22</v>
      </c>
      <c r="H110" s="5" t="s">
        <v>20</v>
      </c>
      <c r="I110" s="20"/>
      <c r="J110" s="21"/>
      <c r="K110" s="22" t="e">
        <f t="shared" si="0"/>
        <v>#DIV/0!</v>
      </c>
      <c r="L110" s="29"/>
      <c r="M110" s="30"/>
      <c r="N110" s="42"/>
      <c r="O110" s="31"/>
    </row>
    <row r="111" spans="2:15" ht="58.5" hidden="1" customHeight="1" x14ac:dyDescent="0.25">
      <c r="B111" s="47"/>
      <c r="C111" s="27"/>
      <c r="D111" s="27"/>
      <c r="E111" s="40"/>
      <c r="F111" s="5" t="s">
        <v>18</v>
      </c>
      <c r="G111" s="19" t="s">
        <v>62</v>
      </c>
      <c r="H111" s="5" t="s">
        <v>20</v>
      </c>
      <c r="I111" s="20"/>
      <c r="J111" s="20"/>
      <c r="K111" s="22" t="e">
        <f t="shared" si="0"/>
        <v>#DIV/0!</v>
      </c>
      <c r="L111" s="29"/>
      <c r="M111" s="30"/>
      <c r="N111" s="42"/>
      <c r="O111" s="31"/>
    </row>
    <row r="112" spans="2:15" ht="44.25" hidden="1" customHeight="1" x14ac:dyDescent="0.25">
      <c r="B112" s="47"/>
      <c r="C112" s="32"/>
      <c r="D112" s="32"/>
      <c r="E112" s="41"/>
      <c r="F112" s="5" t="s">
        <v>24</v>
      </c>
      <c r="G112" s="34" t="s">
        <v>25</v>
      </c>
      <c r="H112" s="5" t="s">
        <v>26</v>
      </c>
      <c r="I112" s="43"/>
      <c r="J112" s="38"/>
      <c r="K112" s="22" t="e">
        <f t="shared" si="0"/>
        <v>#DIV/0!</v>
      </c>
      <c r="L112" s="36" t="e">
        <f>K112</f>
        <v>#DIV/0!</v>
      </c>
      <c r="M112" s="30"/>
      <c r="N112" s="42"/>
      <c r="O112" s="31"/>
    </row>
    <row r="113" spans="2:15" ht="58.5" hidden="1" customHeight="1" x14ac:dyDescent="0.25">
      <c r="B113" s="47"/>
      <c r="C113" s="16" t="s">
        <v>79</v>
      </c>
      <c r="D113" s="16" t="s">
        <v>80</v>
      </c>
      <c r="E113" s="39" t="s">
        <v>17</v>
      </c>
      <c r="F113" s="5" t="s">
        <v>18</v>
      </c>
      <c r="G113" s="19" t="s">
        <v>81</v>
      </c>
      <c r="H113" s="5" t="s">
        <v>20</v>
      </c>
      <c r="I113" s="20"/>
      <c r="J113" s="21"/>
      <c r="K113" s="22" t="e">
        <f t="shared" si="0"/>
        <v>#DIV/0!</v>
      </c>
      <c r="L113" s="23" t="e">
        <f>(K113+K114+K115)/3</f>
        <v>#DIV/0!</v>
      </c>
      <c r="M113" s="24" t="e">
        <f>(L113+L116)/2</f>
        <v>#DIV/0!</v>
      </c>
      <c r="N113" s="42"/>
      <c r="O113" s="31"/>
    </row>
    <row r="114" spans="2:15" ht="58.5" hidden="1" customHeight="1" x14ac:dyDescent="0.25">
      <c r="B114" s="47"/>
      <c r="C114" s="27"/>
      <c r="D114" s="27"/>
      <c r="E114" s="40"/>
      <c r="F114" s="5" t="s">
        <v>18</v>
      </c>
      <c r="G114" s="19" t="s">
        <v>82</v>
      </c>
      <c r="H114" s="5" t="s">
        <v>20</v>
      </c>
      <c r="I114" s="20"/>
      <c r="J114" s="21"/>
      <c r="K114" s="22" t="e">
        <f t="shared" si="0"/>
        <v>#DIV/0!</v>
      </c>
      <c r="L114" s="29"/>
      <c r="M114" s="30"/>
      <c r="N114" s="42"/>
      <c r="O114" s="31"/>
    </row>
    <row r="115" spans="2:15" ht="58.5" hidden="1" customHeight="1" x14ac:dyDescent="0.25">
      <c r="B115" s="47"/>
      <c r="C115" s="27"/>
      <c r="D115" s="27"/>
      <c r="E115" s="40"/>
      <c r="F115" s="5" t="s">
        <v>18</v>
      </c>
      <c r="G115" s="19" t="s">
        <v>50</v>
      </c>
      <c r="H115" s="5" t="s">
        <v>20</v>
      </c>
      <c r="I115" s="20"/>
      <c r="J115" s="20"/>
      <c r="K115" s="22" t="e">
        <f t="shared" si="0"/>
        <v>#DIV/0!</v>
      </c>
      <c r="L115" s="29"/>
      <c r="M115" s="30"/>
      <c r="N115" s="42"/>
      <c r="O115" s="31"/>
    </row>
    <row r="116" spans="2:15" ht="42.75" hidden="1" customHeight="1" x14ac:dyDescent="0.25">
      <c r="B116" s="47"/>
      <c r="C116" s="32"/>
      <c r="D116" s="32"/>
      <c r="E116" s="41"/>
      <c r="F116" s="5" t="s">
        <v>24</v>
      </c>
      <c r="G116" s="34" t="s">
        <v>25</v>
      </c>
      <c r="H116" s="5" t="s">
        <v>83</v>
      </c>
      <c r="I116" s="43"/>
      <c r="J116" s="38"/>
      <c r="K116" s="22" t="e">
        <f t="shared" si="0"/>
        <v>#DIV/0!</v>
      </c>
      <c r="L116" s="36" t="e">
        <f>K116</f>
        <v>#DIV/0!</v>
      </c>
      <c r="M116" s="30"/>
      <c r="N116" s="42"/>
      <c r="O116" s="31"/>
    </row>
    <row r="117" spans="2:15" ht="58.5" hidden="1" customHeight="1" x14ac:dyDescent="0.25">
      <c r="B117" s="47"/>
      <c r="C117" s="16" t="s">
        <v>84</v>
      </c>
      <c r="D117" s="16" t="s">
        <v>85</v>
      </c>
      <c r="E117" s="39" t="s">
        <v>17</v>
      </c>
      <c r="F117" s="5" t="s">
        <v>18</v>
      </c>
      <c r="G117" s="19" t="s">
        <v>81</v>
      </c>
      <c r="H117" s="5" t="s">
        <v>20</v>
      </c>
      <c r="I117" s="20"/>
      <c r="J117" s="21"/>
      <c r="K117" s="22" t="e">
        <f t="shared" si="0"/>
        <v>#DIV/0!</v>
      </c>
      <c r="L117" s="23" t="e">
        <f>(K117+K118+K119)/3</f>
        <v>#DIV/0!</v>
      </c>
      <c r="M117" s="24" t="e">
        <f>(L117+L120)/2</f>
        <v>#DIV/0!</v>
      </c>
      <c r="N117" s="42"/>
      <c r="O117" s="31"/>
    </row>
    <row r="118" spans="2:15" ht="58.5" hidden="1" customHeight="1" x14ac:dyDescent="0.25">
      <c r="B118" s="47"/>
      <c r="C118" s="27"/>
      <c r="D118" s="27"/>
      <c r="E118" s="40"/>
      <c r="F118" s="5" t="s">
        <v>18</v>
      </c>
      <c r="G118" s="19" t="s">
        <v>82</v>
      </c>
      <c r="H118" s="5" t="s">
        <v>20</v>
      </c>
      <c r="I118" s="20"/>
      <c r="J118" s="21"/>
      <c r="K118" s="22" t="e">
        <f t="shared" si="0"/>
        <v>#DIV/0!</v>
      </c>
      <c r="L118" s="29"/>
      <c r="M118" s="30"/>
      <c r="N118" s="42"/>
      <c r="O118" s="31"/>
    </row>
    <row r="119" spans="2:15" ht="58.5" hidden="1" customHeight="1" x14ac:dyDescent="0.25">
      <c r="B119" s="47"/>
      <c r="C119" s="27"/>
      <c r="D119" s="27"/>
      <c r="E119" s="40"/>
      <c r="F119" s="5" t="s">
        <v>18</v>
      </c>
      <c r="G119" s="19" t="s">
        <v>50</v>
      </c>
      <c r="H119" s="5" t="s">
        <v>20</v>
      </c>
      <c r="I119" s="20"/>
      <c r="J119" s="20"/>
      <c r="K119" s="22" t="e">
        <f t="shared" si="0"/>
        <v>#DIV/0!</v>
      </c>
      <c r="L119" s="29"/>
      <c r="M119" s="30"/>
      <c r="N119" s="42"/>
      <c r="O119" s="31"/>
    </row>
    <row r="120" spans="2:15" ht="42.75" hidden="1" customHeight="1" x14ac:dyDescent="0.25">
      <c r="B120" s="47"/>
      <c r="C120" s="32"/>
      <c r="D120" s="32"/>
      <c r="E120" s="41"/>
      <c r="F120" s="5" t="s">
        <v>24</v>
      </c>
      <c r="G120" s="34" t="s">
        <v>25</v>
      </c>
      <c r="H120" s="5" t="s">
        <v>83</v>
      </c>
      <c r="I120" s="43"/>
      <c r="J120" s="38"/>
      <c r="K120" s="22" t="e">
        <f t="shared" si="0"/>
        <v>#DIV/0!</v>
      </c>
      <c r="L120" s="36" t="e">
        <f>K120</f>
        <v>#DIV/0!</v>
      </c>
      <c r="M120" s="30"/>
      <c r="N120" s="42"/>
      <c r="O120" s="31"/>
    </row>
    <row r="121" spans="2:15" ht="58.5" hidden="1" customHeight="1" x14ac:dyDescent="0.25">
      <c r="B121" s="47"/>
      <c r="C121" s="16" t="s">
        <v>86</v>
      </c>
      <c r="D121" s="16" t="s">
        <v>87</v>
      </c>
      <c r="E121" s="39" t="s">
        <v>17</v>
      </c>
      <c r="F121" s="5" t="s">
        <v>18</v>
      </c>
      <c r="G121" s="19" t="s">
        <v>81</v>
      </c>
      <c r="H121" s="5" t="s">
        <v>20</v>
      </c>
      <c r="I121" s="20"/>
      <c r="J121" s="21"/>
      <c r="K121" s="22" t="e">
        <f t="shared" si="0"/>
        <v>#DIV/0!</v>
      </c>
      <c r="L121" s="23" t="e">
        <f>(K121+K122+K123)/3</f>
        <v>#DIV/0!</v>
      </c>
      <c r="M121" s="24" t="e">
        <f>(L121+L124)/2</f>
        <v>#DIV/0!</v>
      </c>
      <c r="N121" s="42"/>
      <c r="O121" s="31"/>
    </row>
    <row r="122" spans="2:15" ht="58.5" hidden="1" customHeight="1" x14ac:dyDescent="0.25">
      <c r="B122" s="47"/>
      <c r="C122" s="27"/>
      <c r="D122" s="27"/>
      <c r="E122" s="40"/>
      <c r="F122" s="5" t="s">
        <v>18</v>
      </c>
      <c r="G122" s="19" t="s">
        <v>82</v>
      </c>
      <c r="H122" s="5" t="s">
        <v>20</v>
      </c>
      <c r="I122" s="20"/>
      <c r="J122" s="21"/>
      <c r="K122" s="22" t="e">
        <f t="shared" ref="K122:K180" si="1">IF(J122/I122*100&gt;100,100,J122/I122*100)</f>
        <v>#DIV/0!</v>
      </c>
      <c r="L122" s="29"/>
      <c r="M122" s="30"/>
      <c r="N122" s="42"/>
      <c r="O122" s="31"/>
    </row>
    <row r="123" spans="2:15" ht="58.5" hidden="1" customHeight="1" x14ac:dyDescent="0.25">
      <c r="B123" s="47"/>
      <c r="C123" s="27"/>
      <c r="D123" s="27"/>
      <c r="E123" s="40"/>
      <c r="F123" s="5" t="s">
        <v>18</v>
      </c>
      <c r="G123" s="19" t="s">
        <v>50</v>
      </c>
      <c r="H123" s="5" t="s">
        <v>20</v>
      </c>
      <c r="I123" s="20"/>
      <c r="J123" s="20"/>
      <c r="K123" s="22" t="e">
        <f t="shared" si="1"/>
        <v>#DIV/0!</v>
      </c>
      <c r="L123" s="29"/>
      <c r="M123" s="30"/>
      <c r="N123" s="42"/>
      <c r="O123" s="31"/>
    </row>
    <row r="124" spans="2:15" ht="40.5" hidden="1" customHeight="1" x14ac:dyDescent="0.25">
      <c r="B124" s="47"/>
      <c r="C124" s="32"/>
      <c r="D124" s="32"/>
      <c r="E124" s="41"/>
      <c r="F124" s="5" t="s">
        <v>24</v>
      </c>
      <c r="G124" s="34" t="s">
        <v>25</v>
      </c>
      <c r="H124" s="5" t="s">
        <v>83</v>
      </c>
      <c r="I124" s="43"/>
      <c r="J124" s="38"/>
      <c r="K124" s="22" t="e">
        <f t="shared" si="1"/>
        <v>#DIV/0!</v>
      </c>
      <c r="L124" s="36" t="e">
        <f>K124</f>
        <v>#DIV/0!</v>
      </c>
      <c r="M124" s="30"/>
      <c r="N124" s="42"/>
      <c r="O124" s="31"/>
    </row>
    <row r="125" spans="2:15" ht="58.5" hidden="1" customHeight="1" x14ac:dyDescent="0.25">
      <c r="B125" s="47"/>
      <c r="C125" s="16" t="s">
        <v>88</v>
      </c>
      <c r="D125" s="16" t="s">
        <v>89</v>
      </c>
      <c r="E125" s="39" t="s">
        <v>17</v>
      </c>
      <c r="F125" s="5" t="s">
        <v>18</v>
      </c>
      <c r="G125" s="19" t="s">
        <v>81</v>
      </c>
      <c r="H125" s="5" t="s">
        <v>20</v>
      </c>
      <c r="I125" s="20"/>
      <c r="J125" s="21"/>
      <c r="K125" s="22" t="e">
        <f t="shared" si="1"/>
        <v>#DIV/0!</v>
      </c>
      <c r="L125" s="23" t="e">
        <f>(K125+K126+K127)/3</f>
        <v>#DIV/0!</v>
      </c>
      <c r="M125" s="24" t="e">
        <f>(L125+L128)/2</f>
        <v>#DIV/0!</v>
      </c>
      <c r="N125" s="42"/>
      <c r="O125" s="31"/>
    </row>
    <row r="126" spans="2:15" ht="58.5" hidden="1" customHeight="1" x14ac:dyDescent="0.25">
      <c r="B126" s="47"/>
      <c r="C126" s="27"/>
      <c r="D126" s="27"/>
      <c r="E126" s="40"/>
      <c r="F126" s="5" t="s">
        <v>18</v>
      </c>
      <c r="G126" s="19" t="s">
        <v>82</v>
      </c>
      <c r="H126" s="5" t="s">
        <v>20</v>
      </c>
      <c r="I126" s="20"/>
      <c r="J126" s="21"/>
      <c r="K126" s="22" t="e">
        <f t="shared" si="1"/>
        <v>#DIV/0!</v>
      </c>
      <c r="L126" s="29"/>
      <c r="M126" s="30"/>
      <c r="N126" s="42"/>
      <c r="O126" s="31"/>
    </row>
    <row r="127" spans="2:15" ht="58.5" hidden="1" customHeight="1" x14ac:dyDescent="0.25">
      <c r="B127" s="47"/>
      <c r="C127" s="27"/>
      <c r="D127" s="27"/>
      <c r="E127" s="40"/>
      <c r="F127" s="5" t="s">
        <v>18</v>
      </c>
      <c r="G127" s="19" t="s">
        <v>50</v>
      </c>
      <c r="H127" s="5" t="s">
        <v>20</v>
      </c>
      <c r="I127" s="20"/>
      <c r="J127" s="20"/>
      <c r="K127" s="22" t="e">
        <f t="shared" si="1"/>
        <v>#DIV/0!</v>
      </c>
      <c r="L127" s="29"/>
      <c r="M127" s="30"/>
      <c r="N127" s="42"/>
      <c r="O127" s="31"/>
    </row>
    <row r="128" spans="2:15" ht="38.25" hidden="1" customHeight="1" x14ac:dyDescent="0.25">
      <c r="B128" s="47"/>
      <c r="C128" s="32"/>
      <c r="D128" s="32"/>
      <c r="E128" s="41"/>
      <c r="F128" s="5" t="s">
        <v>24</v>
      </c>
      <c r="G128" s="34" t="s">
        <v>25</v>
      </c>
      <c r="H128" s="5" t="s">
        <v>83</v>
      </c>
      <c r="I128" s="43"/>
      <c r="J128" s="38"/>
      <c r="K128" s="22" t="e">
        <f t="shared" si="1"/>
        <v>#DIV/0!</v>
      </c>
      <c r="L128" s="36" t="e">
        <f>K128</f>
        <v>#DIV/0!</v>
      </c>
      <c r="M128" s="30"/>
      <c r="N128" s="42"/>
      <c r="O128" s="31"/>
    </row>
    <row r="129" spans="2:15" ht="58.5" hidden="1" customHeight="1" x14ac:dyDescent="0.25">
      <c r="B129" s="47"/>
      <c r="C129" s="16" t="s">
        <v>90</v>
      </c>
      <c r="D129" s="16" t="s">
        <v>91</v>
      </c>
      <c r="E129" s="39" t="s">
        <v>17</v>
      </c>
      <c r="F129" s="5" t="s">
        <v>18</v>
      </c>
      <c r="G129" s="19" t="s">
        <v>81</v>
      </c>
      <c r="H129" s="5" t="s">
        <v>20</v>
      </c>
      <c r="I129" s="20"/>
      <c r="J129" s="21"/>
      <c r="K129" s="22" t="e">
        <f t="shared" si="1"/>
        <v>#DIV/0!</v>
      </c>
      <c r="L129" s="23" t="e">
        <f>(K129+K130+K131)/3</f>
        <v>#DIV/0!</v>
      </c>
      <c r="M129" s="24" t="e">
        <f>(L129+L132)/2</f>
        <v>#DIV/0!</v>
      </c>
      <c r="N129" s="42"/>
      <c r="O129" s="31"/>
    </row>
    <row r="130" spans="2:15" ht="58.5" hidden="1" customHeight="1" x14ac:dyDescent="0.25">
      <c r="B130" s="47"/>
      <c r="C130" s="27"/>
      <c r="D130" s="27"/>
      <c r="E130" s="40"/>
      <c r="F130" s="5" t="s">
        <v>18</v>
      </c>
      <c r="G130" s="19" t="s">
        <v>82</v>
      </c>
      <c r="H130" s="5" t="s">
        <v>20</v>
      </c>
      <c r="I130" s="20"/>
      <c r="J130" s="21"/>
      <c r="K130" s="22" t="e">
        <f t="shared" si="1"/>
        <v>#DIV/0!</v>
      </c>
      <c r="L130" s="29"/>
      <c r="M130" s="30"/>
      <c r="N130" s="42"/>
      <c r="O130" s="31"/>
    </row>
    <row r="131" spans="2:15" ht="58.5" hidden="1" customHeight="1" x14ac:dyDescent="0.25">
      <c r="B131" s="47"/>
      <c r="C131" s="27"/>
      <c r="D131" s="27"/>
      <c r="E131" s="40"/>
      <c r="F131" s="5" t="s">
        <v>18</v>
      </c>
      <c r="G131" s="19" t="s">
        <v>50</v>
      </c>
      <c r="H131" s="5" t="s">
        <v>20</v>
      </c>
      <c r="I131" s="20"/>
      <c r="J131" s="20"/>
      <c r="K131" s="22" t="e">
        <f t="shared" si="1"/>
        <v>#DIV/0!</v>
      </c>
      <c r="L131" s="29"/>
      <c r="M131" s="30"/>
      <c r="N131" s="42"/>
      <c r="O131" s="31"/>
    </row>
    <row r="132" spans="2:15" ht="36.75" hidden="1" customHeight="1" x14ac:dyDescent="0.25">
      <c r="B132" s="47"/>
      <c r="C132" s="32"/>
      <c r="D132" s="32"/>
      <c r="E132" s="41"/>
      <c r="F132" s="5" t="s">
        <v>24</v>
      </c>
      <c r="G132" s="34" t="s">
        <v>25</v>
      </c>
      <c r="H132" s="5" t="s">
        <v>83</v>
      </c>
      <c r="I132" s="43"/>
      <c r="J132" s="38"/>
      <c r="K132" s="22" t="e">
        <f t="shared" si="1"/>
        <v>#DIV/0!</v>
      </c>
      <c r="L132" s="36" t="e">
        <f>K132</f>
        <v>#DIV/0!</v>
      </c>
      <c r="M132" s="30"/>
      <c r="N132" s="42"/>
      <c r="O132" s="31"/>
    </row>
    <row r="133" spans="2:15" ht="58.5" hidden="1" customHeight="1" x14ac:dyDescent="0.25">
      <c r="B133" s="47"/>
      <c r="C133" s="16" t="s">
        <v>92</v>
      </c>
      <c r="D133" s="16" t="s">
        <v>93</v>
      </c>
      <c r="E133" s="39" t="s">
        <v>17</v>
      </c>
      <c r="F133" s="5" t="s">
        <v>18</v>
      </c>
      <c r="G133" s="19" t="s">
        <v>81</v>
      </c>
      <c r="H133" s="5" t="s">
        <v>20</v>
      </c>
      <c r="I133" s="20"/>
      <c r="J133" s="21"/>
      <c r="K133" s="22" t="e">
        <f t="shared" si="1"/>
        <v>#DIV/0!</v>
      </c>
      <c r="L133" s="23" t="e">
        <f>(K133+K134+K135)/3</f>
        <v>#DIV/0!</v>
      </c>
      <c r="M133" s="24" t="e">
        <f>(L133+L136)/2</f>
        <v>#DIV/0!</v>
      </c>
      <c r="N133" s="42"/>
      <c r="O133" s="31"/>
    </row>
    <row r="134" spans="2:15" ht="58.5" hidden="1" customHeight="1" x14ac:dyDescent="0.25">
      <c r="B134" s="47"/>
      <c r="C134" s="27"/>
      <c r="D134" s="27"/>
      <c r="E134" s="40"/>
      <c r="F134" s="5" t="s">
        <v>18</v>
      </c>
      <c r="G134" s="19" t="s">
        <v>82</v>
      </c>
      <c r="H134" s="5" t="s">
        <v>20</v>
      </c>
      <c r="I134" s="20"/>
      <c r="J134" s="21"/>
      <c r="K134" s="22" t="e">
        <f t="shared" si="1"/>
        <v>#DIV/0!</v>
      </c>
      <c r="L134" s="29"/>
      <c r="M134" s="30"/>
      <c r="N134" s="42"/>
      <c r="O134" s="31"/>
    </row>
    <row r="135" spans="2:15" ht="58.5" hidden="1" customHeight="1" x14ac:dyDescent="0.25">
      <c r="B135" s="47"/>
      <c r="C135" s="27"/>
      <c r="D135" s="27"/>
      <c r="E135" s="40"/>
      <c r="F135" s="5" t="s">
        <v>18</v>
      </c>
      <c r="G135" s="19" t="s">
        <v>50</v>
      </c>
      <c r="H135" s="5" t="s">
        <v>20</v>
      </c>
      <c r="I135" s="20"/>
      <c r="J135" s="20"/>
      <c r="K135" s="22" t="e">
        <f t="shared" si="1"/>
        <v>#DIV/0!</v>
      </c>
      <c r="L135" s="29"/>
      <c r="M135" s="30"/>
      <c r="N135" s="42"/>
      <c r="O135" s="31"/>
    </row>
    <row r="136" spans="2:15" ht="36.75" hidden="1" customHeight="1" x14ac:dyDescent="0.25">
      <c r="B136" s="47"/>
      <c r="C136" s="32"/>
      <c r="D136" s="32"/>
      <c r="E136" s="41"/>
      <c r="F136" s="5" t="s">
        <v>24</v>
      </c>
      <c r="G136" s="34" t="s">
        <v>25</v>
      </c>
      <c r="H136" s="5" t="s">
        <v>83</v>
      </c>
      <c r="I136" s="43"/>
      <c r="J136" s="38"/>
      <c r="K136" s="22" t="e">
        <f t="shared" si="1"/>
        <v>#DIV/0!</v>
      </c>
      <c r="L136" s="36" t="e">
        <f>K136</f>
        <v>#DIV/0!</v>
      </c>
      <c r="M136" s="30"/>
      <c r="N136" s="42"/>
      <c r="O136" s="31"/>
    </row>
    <row r="137" spans="2:15" ht="58.5" hidden="1" customHeight="1" x14ac:dyDescent="0.25">
      <c r="B137" s="47"/>
      <c r="C137" s="16" t="s">
        <v>94</v>
      </c>
      <c r="D137" s="16" t="s">
        <v>95</v>
      </c>
      <c r="E137" s="39" t="s">
        <v>17</v>
      </c>
      <c r="F137" s="5" t="s">
        <v>18</v>
      </c>
      <c r="G137" s="19" t="s">
        <v>81</v>
      </c>
      <c r="H137" s="5" t="s">
        <v>20</v>
      </c>
      <c r="I137" s="20"/>
      <c r="J137" s="21"/>
      <c r="K137" s="22" t="e">
        <f t="shared" si="1"/>
        <v>#DIV/0!</v>
      </c>
      <c r="L137" s="23" t="e">
        <f>(K137+K138+K139)/3</f>
        <v>#DIV/0!</v>
      </c>
      <c r="M137" s="24" t="e">
        <f>(L137+L140)/2</f>
        <v>#DIV/0!</v>
      </c>
      <c r="N137" s="42"/>
      <c r="O137" s="31"/>
    </row>
    <row r="138" spans="2:15" ht="58.5" hidden="1" customHeight="1" x14ac:dyDescent="0.25">
      <c r="B138" s="47"/>
      <c r="C138" s="27"/>
      <c r="D138" s="27"/>
      <c r="E138" s="40"/>
      <c r="F138" s="5" t="s">
        <v>18</v>
      </c>
      <c r="G138" s="19" t="s">
        <v>82</v>
      </c>
      <c r="H138" s="5" t="s">
        <v>20</v>
      </c>
      <c r="I138" s="20"/>
      <c r="J138" s="21"/>
      <c r="K138" s="22" t="e">
        <f t="shared" si="1"/>
        <v>#DIV/0!</v>
      </c>
      <c r="L138" s="29"/>
      <c r="M138" s="30"/>
      <c r="N138" s="42"/>
      <c r="O138" s="31"/>
    </row>
    <row r="139" spans="2:15" ht="58.5" hidden="1" customHeight="1" x14ac:dyDescent="0.25">
      <c r="B139" s="47"/>
      <c r="C139" s="27"/>
      <c r="D139" s="27"/>
      <c r="E139" s="40"/>
      <c r="F139" s="5" t="s">
        <v>18</v>
      </c>
      <c r="G139" s="19" t="s">
        <v>50</v>
      </c>
      <c r="H139" s="5" t="s">
        <v>20</v>
      </c>
      <c r="I139" s="20"/>
      <c r="J139" s="20"/>
      <c r="K139" s="22" t="e">
        <f t="shared" si="1"/>
        <v>#DIV/0!</v>
      </c>
      <c r="L139" s="29"/>
      <c r="M139" s="30"/>
      <c r="N139" s="42"/>
      <c r="O139" s="31"/>
    </row>
    <row r="140" spans="2:15" ht="39" hidden="1" customHeight="1" x14ac:dyDescent="0.25">
      <c r="B140" s="47"/>
      <c r="C140" s="32"/>
      <c r="D140" s="32"/>
      <c r="E140" s="41"/>
      <c r="F140" s="5" t="s">
        <v>24</v>
      </c>
      <c r="G140" s="34" t="s">
        <v>25</v>
      </c>
      <c r="H140" s="5" t="s">
        <v>83</v>
      </c>
      <c r="I140" s="43"/>
      <c r="J140" s="38"/>
      <c r="K140" s="22" t="e">
        <f t="shared" si="1"/>
        <v>#DIV/0!</v>
      </c>
      <c r="L140" s="36" t="e">
        <f>K140</f>
        <v>#DIV/0!</v>
      </c>
      <c r="M140" s="30"/>
      <c r="N140" s="42"/>
      <c r="O140" s="31"/>
    </row>
    <row r="141" spans="2:15" ht="58.5" hidden="1" customHeight="1" x14ac:dyDescent="0.25">
      <c r="B141" s="47"/>
      <c r="C141" s="16" t="s">
        <v>96</v>
      </c>
      <c r="D141" s="16" t="s">
        <v>97</v>
      </c>
      <c r="E141" s="39" t="s">
        <v>17</v>
      </c>
      <c r="F141" s="5" t="s">
        <v>18</v>
      </c>
      <c r="G141" s="19" t="s">
        <v>81</v>
      </c>
      <c r="H141" s="5" t="s">
        <v>20</v>
      </c>
      <c r="I141" s="20"/>
      <c r="J141" s="21"/>
      <c r="K141" s="22" t="e">
        <f t="shared" si="1"/>
        <v>#DIV/0!</v>
      </c>
      <c r="L141" s="23" t="e">
        <f>(K141+K142+K143)/3</f>
        <v>#DIV/0!</v>
      </c>
      <c r="M141" s="24" t="e">
        <f>(L141+L144)/2</f>
        <v>#DIV/0!</v>
      </c>
      <c r="N141" s="42"/>
      <c r="O141" s="31"/>
    </row>
    <row r="142" spans="2:15" ht="58.5" hidden="1" customHeight="1" x14ac:dyDescent="0.25">
      <c r="B142" s="47"/>
      <c r="C142" s="27"/>
      <c r="D142" s="27"/>
      <c r="E142" s="40"/>
      <c r="F142" s="5" t="s">
        <v>18</v>
      </c>
      <c r="G142" s="19" t="s">
        <v>82</v>
      </c>
      <c r="H142" s="5" t="s">
        <v>20</v>
      </c>
      <c r="I142" s="20"/>
      <c r="J142" s="21"/>
      <c r="K142" s="22" t="e">
        <f t="shared" si="1"/>
        <v>#DIV/0!</v>
      </c>
      <c r="L142" s="29"/>
      <c r="M142" s="30"/>
      <c r="N142" s="42"/>
      <c r="O142" s="31"/>
    </row>
    <row r="143" spans="2:15" ht="58.5" hidden="1" customHeight="1" x14ac:dyDescent="0.25">
      <c r="B143" s="47"/>
      <c r="C143" s="27"/>
      <c r="D143" s="27"/>
      <c r="E143" s="40"/>
      <c r="F143" s="5" t="s">
        <v>18</v>
      </c>
      <c r="G143" s="19" t="s">
        <v>50</v>
      </c>
      <c r="H143" s="5" t="s">
        <v>20</v>
      </c>
      <c r="I143" s="20"/>
      <c r="J143" s="20"/>
      <c r="K143" s="22" t="e">
        <f t="shared" si="1"/>
        <v>#DIV/0!</v>
      </c>
      <c r="L143" s="29"/>
      <c r="M143" s="30"/>
      <c r="N143" s="42"/>
      <c r="O143" s="31"/>
    </row>
    <row r="144" spans="2:15" ht="38.25" hidden="1" customHeight="1" x14ac:dyDescent="0.25">
      <c r="B144" s="47"/>
      <c r="C144" s="32"/>
      <c r="D144" s="32"/>
      <c r="E144" s="41"/>
      <c r="F144" s="5" t="s">
        <v>24</v>
      </c>
      <c r="G144" s="34" t="s">
        <v>25</v>
      </c>
      <c r="H144" s="5" t="s">
        <v>83</v>
      </c>
      <c r="I144" s="43"/>
      <c r="J144" s="38"/>
      <c r="K144" s="22" t="e">
        <f t="shared" si="1"/>
        <v>#DIV/0!</v>
      </c>
      <c r="L144" s="36" t="e">
        <f>K144</f>
        <v>#DIV/0!</v>
      </c>
      <c r="M144" s="30"/>
      <c r="N144" s="42"/>
      <c r="O144" s="31"/>
    </row>
    <row r="145" spans="2:15" ht="58.5" hidden="1" customHeight="1" x14ac:dyDescent="0.25">
      <c r="B145" s="47"/>
      <c r="C145" s="16" t="s">
        <v>98</v>
      </c>
      <c r="D145" s="16" t="s">
        <v>99</v>
      </c>
      <c r="E145" s="39" t="s">
        <v>17</v>
      </c>
      <c r="F145" s="5" t="s">
        <v>18</v>
      </c>
      <c r="G145" s="19" t="s">
        <v>81</v>
      </c>
      <c r="H145" s="5" t="s">
        <v>20</v>
      </c>
      <c r="I145" s="20"/>
      <c r="J145" s="21"/>
      <c r="K145" s="22" t="e">
        <f t="shared" si="1"/>
        <v>#DIV/0!</v>
      </c>
      <c r="L145" s="23" t="e">
        <f>(K145+K146+K147)/3</f>
        <v>#DIV/0!</v>
      </c>
      <c r="M145" s="24" t="e">
        <f>(L145+L148)/2</f>
        <v>#DIV/0!</v>
      </c>
      <c r="N145" s="42"/>
      <c r="O145" s="31"/>
    </row>
    <row r="146" spans="2:15" ht="58.5" hidden="1" customHeight="1" x14ac:dyDescent="0.25">
      <c r="B146" s="47"/>
      <c r="C146" s="27"/>
      <c r="D146" s="27"/>
      <c r="E146" s="40"/>
      <c r="F146" s="5" t="s">
        <v>18</v>
      </c>
      <c r="G146" s="19" t="s">
        <v>82</v>
      </c>
      <c r="H146" s="5" t="s">
        <v>20</v>
      </c>
      <c r="I146" s="20"/>
      <c r="J146" s="21"/>
      <c r="K146" s="22" t="e">
        <f t="shared" si="1"/>
        <v>#DIV/0!</v>
      </c>
      <c r="L146" s="29"/>
      <c r="M146" s="30"/>
      <c r="N146" s="42"/>
      <c r="O146" s="31"/>
    </row>
    <row r="147" spans="2:15" ht="58.5" hidden="1" customHeight="1" x14ac:dyDescent="0.25">
      <c r="B147" s="47"/>
      <c r="C147" s="27"/>
      <c r="D147" s="27"/>
      <c r="E147" s="40"/>
      <c r="F147" s="5" t="s">
        <v>18</v>
      </c>
      <c r="G147" s="19" t="s">
        <v>50</v>
      </c>
      <c r="H147" s="5" t="s">
        <v>20</v>
      </c>
      <c r="I147" s="20"/>
      <c r="J147" s="20"/>
      <c r="K147" s="22" t="e">
        <f t="shared" si="1"/>
        <v>#DIV/0!</v>
      </c>
      <c r="L147" s="29"/>
      <c r="M147" s="30"/>
      <c r="N147" s="42"/>
      <c r="O147" s="31"/>
    </row>
    <row r="148" spans="2:15" ht="42.75" hidden="1" customHeight="1" x14ac:dyDescent="0.25">
      <c r="B148" s="47"/>
      <c r="C148" s="32"/>
      <c r="D148" s="32"/>
      <c r="E148" s="41"/>
      <c r="F148" s="5" t="s">
        <v>24</v>
      </c>
      <c r="G148" s="34" t="s">
        <v>25</v>
      </c>
      <c r="H148" s="5" t="s">
        <v>83</v>
      </c>
      <c r="I148" s="43"/>
      <c r="J148" s="38"/>
      <c r="K148" s="22" t="e">
        <f t="shared" si="1"/>
        <v>#DIV/0!</v>
      </c>
      <c r="L148" s="36" t="e">
        <f>K148</f>
        <v>#DIV/0!</v>
      </c>
      <c r="M148" s="30"/>
      <c r="N148" s="42"/>
      <c r="O148" s="31"/>
    </row>
    <row r="149" spans="2:15" ht="58.5" hidden="1" customHeight="1" x14ac:dyDescent="0.25">
      <c r="B149" s="47"/>
      <c r="C149" s="16" t="s">
        <v>100</v>
      </c>
      <c r="D149" s="16" t="s">
        <v>101</v>
      </c>
      <c r="E149" s="39" t="s">
        <v>17</v>
      </c>
      <c r="F149" s="5" t="s">
        <v>18</v>
      </c>
      <c r="G149" s="19" t="s">
        <v>81</v>
      </c>
      <c r="H149" s="5" t="s">
        <v>20</v>
      </c>
      <c r="I149" s="20"/>
      <c r="J149" s="21"/>
      <c r="K149" s="22" t="e">
        <f t="shared" si="1"/>
        <v>#DIV/0!</v>
      </c>
      <c r="L149" s="23" t="e">
        <f>(K149+K150+K151)/3</f>
        <v>#DIV/0!</v>
      </c>
      <c r="M149" s="24" t="e">
        <f>(L149+L152)/2</f>
        <v>#DIV/0!</v>
      </c>
      <c r="N149" s="42"/>
      <c r="O149" s="31"/>
    </row>
    <row r="150" spans="2:15" ht="58.5" hidden="1" customHeight="1" x14ac:dyDescent="0.25">
      <c r="B150" s="47"/>
      <c r="C150" s="27"/>
      <c r="D150" s="27"/>
      <c r="E150" s="40"/>
      <c r="F150" s="5" t="s">
        <v>18</v>
      </c>
      <c r="G150" s="19" t="s">
        <v>82</v>
      </c>
      <c r="H150" s="5" t="s">
        <v>20</v>
      </c>
      <c r="I150" s="20"/>
      <c r="J150" s="21"/>
      <c r="K150" s="22" t="e">
        <f t="shared" si="1"/>
        <v>#DIV/0!</v>
      </c>
      <c r="L150" s="29"/>
      <c r="M150" s="30"/>
      <c r="N150" s="42"/>
      <c r="O150" s="31"/>
    </row>
    <row r="151" spans="2:15" ht="58.5" hidden="1" customHeight="1" x14ac:dyDescent="0.25">
      <c r="B151" s="47"/>
      <c r="C151" s="27"/>
      <c r="D151" s="27"/>
      <c r="E151" s="40"/>
      <c r="F151" s="5" t="s">
        <v>18</v>
      </c>
      <c r="G151" s="19" t="s">
        <v>50</v>
      </c>
      <c r="H151" s="5" t="s">
        <v>20</v>
      </c>
      <c r="I151" s="20"/>
      <c r="J151" s="20"/>
      <c r="K151" s="22" t="e">
        <f t="shared" si="1"/>
        <v>#DIV/0!</v>
      </c>
      <c r="L151" s="29"/>
      <c r="M151" s="30"/>
      <c r="N151" s="42"/>
      <c r="O151" s="31"/>
    </row>
    <row r="152" spans="2:15" ht="36.75" hidden="1" customHeight="1" x14ac:dyDescent="0.25">
      <c r="B152" s="47"/>
      <c r="C152" s="32"/>
      <c r="D152" s="32"/>
      <c r="E152" s="41"/>
      <c r="F152" s="5" t="s">
        <v>24</v>
      </c>
      <c r="G152" s="34" t="s">
        <v>25</v>
      </c>
      <c r="H152" s="5" t="s">
        <v>83</v>
      </c>
      <c r="I152" s="43"/>
      <c r="J152" s="38"/>
      <c r="K152" s="22" t="e">
        <f t="shared" si="1"/>
        <v>#DIV/0!</v>
      </c>
      <c r="L152" s="36" t="e">
        <f>K152</f>
        <v>#DIV/0!</v>
      </c>
      <c r="M152" s="30"/>
      <c r="N152" s="42"/>
      <c r="O152" s="31"/>
    </row>
    <row r="153" spans="2:15" ht="58.5" customHeight="1" x14ac:dyDescent="0.25">
      <c r="B153" s="47"/>
      <c r="C153" s="53" t="s">
        <v>102</v>
      </c>
      <c r="D153" s="16" t="s">
        <v>103</v>
      </c>
      <c r="E153" s="39" t="s">
        <v>17</v>
      </c>
      <c r="F153" s="5" t="s">
        <v>18</v>
      </c>
      <c r="G153" s="19" t="s">
        <v>81</v>
      </c>
      <c r="H153" s="5" t="s">
        <v>20</v>
      </c>
      <c r="I153" s="20">
        <v>31.6</v>
      </c>
      <c r="J153" s="21">
        <v>35.200000000000003</v>
      </c>
      <c r="K153" s="22">
        <f t="shared" si="1"/>
        <v>100</v>
      </c>
      <c r="L153" s="23">
        <f>(K153+K154+K155)/3</f>
        <v>100</v>
      </c>
      <c r="M153" s="24">
        <f>(L153+L156)/2</f>
        <v>100</v>
      </c>
      <c r="N153" s="42"/>
      <c r="O153" s="31"/>
    </row>
    <row r="154" spans="2:15" ht="58.5" customHeight="1" x14ac:dyDescent="0.25">
      <c r="B154" s="47"/>
      <c r="C154" s="54"/>
      <c r="D154" s="27"/>
      <c r="E154" s="40"/>
      <c r="F154" s="5" t="s">
        <v>18</v>
      </c>
      <c r="G154" s="19" t="s">
        <v>82</v>
      </c>
      <c r="H154" s="5" t="s">
        <v>20</v>
      </c>
      <c r="I154" s="20">
        <v>1</v>
      </c>
      <c r="J154" s="21">
        <v>4.5999999999999996</v>
      </c>
      <c r="K154" s="22">
        <f t="shared" si="1"/>
        <v>100</v>
      </c>
      <c r="L154" s="29"/>
      <c r="M154" s="30"/>
      <c r="N154" s="42"/>
      <c r="O154" s="31"/>
    </row>
    <row r="155" spans="2:15" ht="58.5" customHeight="1" x14ac:dyDescent="0.25">
      <c r="B155" s="47"/>
      <c r="C155" s="54"/>
      <c r="D155" s="27"/>
      <c r="E155" s="40"/>
      <c r="F155" s="5" t="s">
        <v>18</v>
      </c>
      <c r="G155" s="19" t="s">
        <v>50</v>
      </c>
      <c r="H155" s="5" t="s">
        <v>20</v>
      </c>
      <c r="I155" s="20">
        <v>90</v>
      </c>
      <c r="J155" s="20">
        <v>100</v>
      </c>
      <c r="K155" s="22">
        <f t="shared" si="1"/>
        <v>100</v>
      </c>
      <c r="L155" s="29"/>
      <c r="M155" s="30"/>
      <c r="N155" s="42"/>
      <c r="O155" s="31"/>
    </row>
    <row r="156" spans="2:15" ht="39" customHeight="1" x14ac:dyDescent="0.25">
      <c r="B156" s="47"/>
      <c r="C156" s="55"/>
      <c r="D156" s="32"/>
      <c r="E156" s="41"/>
      <c r="F156" s="5" t="s">
        <v>24</v>
      </c>
      <c r="G156" s="34" t="s">
        <v>25</v>
      </c>
      <c r="H156" s="5" t="s">
        <v>83</v>
      </c>
      <c r="I156" s="43">
        <v>32617</v>
      </c>
      <c r="J156" s="35">
        <v>32617</v>
      </c>
      <c r="K156" s="22">
        <f t="shared" si="1"/>
        <v>100</v>
      </c>
      <c r="L156" s="36">
        <f>K156</f>
        <v>100</v>
      </c>
      <c r="M156" s="30"/>
      <c r="N156" s="42"/>
      <c r="O156" s="31"/>
    </row>
    <row r="157" spans="2:15" ht="58.5" customHeight="1" x14ac:dyDescent="0.25">
      <c r="B157" s="47"/>
      <c r="C157" s="16" t="s">
        <v>104</v>
      </c>
      <c r="D157" s="16" t="s">
        <v>105</v>
      </c>
      <c r="E157" s="39" t="s">
        <v>17</v>
      </c>
      <c r="F157" s="5" t="s">
        <v>18</v>
      </c>
      <c r="G157" s="19" t="s">
        <v>81</v>
      </c>
      <c r="H157" s="5" t="s">
        <v>20</v>
      </c>
      <c r="I157" s="20">
        <v>17.8</v>
      </c>
      <c r="J157" s="21">
        <v>17.899999999999999</v>
      </c>
      <c r="K157" s="22">
        <f t="shared" si="1"/>
        <v>100</v>
      </c>
      <c r="L157" s="23">
        <f>(K157+K158+K159)/3</f>
        <v>100</v>
      </c>
      <c r="M157" s="24">
        <f>(L157+L160)/2</f>
        <v>100</v>
      </c>
      <c r="N157" s="27"/>
      <c r="O157" s="31"/>
    </row>
    <row r="158" spans="2:15" ht="58.5" customHeight="1" x14ac:dyDescent="0.25">
      <c r="B158" s="47"/>
      <c r="C158" s="56"/>
      <c r="D158" s="27"/>
      <c r="E158" s="40"/>
      <c r="F158" s="5" t="s">
        <v>18</v>
      </c>
      <c r="G158" s="19" t="s">
        <v>82</v>
      </c>
      <c r="H158" s="5" t="s">
        <v>20</v>
      </c>
      <c r="I158" s="20">
        <v>1</v>
      </c>
      <c r="J158" s="21">
        <v>1.1000000000000001</v>
      </c>
      <c r="K158" s="22">
        <f t="shared" si="1"/>
        <v>100</v>
      </c>
      <c r="L158" s="29"/>
      <c r="M158" s="30"/>
      <c r="N158" s="27"/>
      <c r="O158" s="31"/>
    </row>
    <row r="159" spans="2:15" ht="58.5" customHeight="1" x14ac:dyDescent="0.25">
      <c r="B159" s="47"/>
      <c r="C159" s="56"/>
      <c r="D159" s="27"/>
      <c r="E159" s="40"/>
      <c r="F159" s="5" t="s">
        <v>18</v>
      </c>
      <c r="G159" s="19" t="s">
        <v>50</v>
      </c>
      <c r="H159" s="5" t="s">
        <v>20</v>
      </c>
      <c r="I159" s="20">
        <v>90</v>
      </c>
      <c r="J159" s="20">
        <v>100</v>
      </c>
      <c r="K159" s="22">
        <f t="shared" si="1"/>
        <v>100</v>
      </c>
      <c r="L159" s="29"/>
      <c r="M159" s="30"/>
      <c r="N159" s="27"/>
      <c r="O159" s="31"/>
    </row>
    <row r="160" spans="2:15" ht="38.25" customHeight="1" x14ac:dyDescent="0.25">
      <c r="B160" s="47"/>
      <c r="C160" s="57"/>
      <c r="D160" s="32"/>
      <c r="E160" s="41"/>
      <c r="F160" s="5" t="s">
        <v>24</v>
      </c>
      <c r="G160" s="34" t="s">
        <v>25</v>
      </c>
      <c r="H160" s="5" t="s">
        <v>83</v>
      </c>
      <c r="I160" s="43">
        <v>23936</v>
      </c>
      <c r="J160" s="43">
        <v>23936</v>
      </c>
      <c r="K160" s="22">
        <f t="shared" si="1"/>
        <v>100</v>
      </c>
      <c r="L160" s="36">
        <f>K160</f>
        <v>100</v>
      </c>
      <c r="M160" s="30"/>
      <c r="N160" s="27"/>
      <c r="O160" s="31"/>
    </row>
    <row r="161" spans="2:15" ht="58.5" customHeight="1" x14ac:dyDescent="0.25">
      <c r="B161" s="47"/>
      <c r="C161" s="16" t="s">
        <v>106</v>
      </c>
      <c r="D161" s="16" t="s">
        <v>107</v>
      </c>
      <c r="E161" s="39" t="s">
        <v>17</v>
      </c>
      <c r="F161" s="5" t="s">
        <v>18</v>
      </c>
      <c r="G161" s="19" t="s">
        <v>81</v>
      </c>
      <c r="H161" s="5" t="s">
        <v>20</v>
      </c>
      <c r="I161" s="20">
        <v>30.8</v>
      </c>
      <c r="J161" s="21">
        <v>30.9</v>
      </c>
      <c r="K161" s="22">
        <f t="shared" si="1"/>
        <v>100</v>
      </c>
      <c r="L161" s="23">
        <f>(K161+K162+K163)/3</f>
        <v>96.71532846715327</v>
      </c>
      <c r="M161" s="24">
        <f>(L161+L164)/2</f>
        <v>98.357664233576628</v>
      </c>
      <c r="N161" s="27"/>
      <c r="O161" s="31"/>
    </row>
    <row r="162" spans="2:15" ht="58.5" customHeight="1" x14ac:dyDescent="0.25">
      <c r="B162" s="47"/>
      <c r="C162" s="56"/>
      <c r="D162" s="27"/>
      <c r="E162" s="40"/>
      <c r="F162" s="5" t="s">
        <v>18</v>
      </c>
      <c r="G162" s="19" t="s">
        <v>82</v>
      </c>
      <c r="H162" s="5" t="s">
        <v>20</v>
      </c>
      <c r="I162" s="20">
        <v>1</v>
      </c>
      <c r="J162" s="21">
        <v>2.5</v>
      </c>
      <c r="K162" s="22">
        <f t="shared" si="1"/>
        <v>100</v>
      </c>
      <c r="L162" s="29"/>
      <c r="M162" s="30"/>
      <c r="N162" s="27"/>
      <c r="O162" s="31"/>
    </row>
    <row r="163" spans="2:15" ht="58.5" customHeight="1" x14ac:dyDescent="0.25">
      <c r="B163" s="47"/>
      <c r="C163" s="56"/>
      <c r="D163" s="27"/>
      <c r="E163" s="40"/>
      <c r="F163" s="5" t="s">
        <v>18</v>
      </c>
      <c r="G163" s="19" t="s">
        <v>50</v>
      </c>
      <c r="H163" s="5" t="s">
        <v>20</v>
      </c>
      <c r="I163" s="20">
        <v>82.2</v>
      </c>
      <c r="J163" s="20">
        <v>74.099999999999994</v>
      </c>
      <c r="K163" s="22">
        <f t="shared" si="1"/>
        <v>90.145985401459853</v>
      </c>
      <c r="L163" s="29"/>
      <c r="M163" s="30"/>
      <c r="N163" s="27"/>
      <c r="O163" s="31"/>
    </row>
    <row r="164" spans="2:15" ht="38.25" customHeight="1" x14ac:dyDescent="0.25">
      <c r="B164" s="47"/>
      <c r="C164" s="57"/>
      <c r="D164" s="32"/>
      <c r="E164" s="41"/>
      <c r="F164" s="5" t="s">
        <v>24</v>
      </c>
      <c r="G164" s="34" t="s">
        <v>25</v>
      </c>
      <c r="H164" s="5" t="s">
        <v>83</v>
      </c>
      <c r="I164" s="43">
        <v>18360</v>
      </c>
      <c r="J164" s="43">
        <v>18360</v>
      </c>
      <c r="K164" s="22">
        <f t="shared" si="1"/>
        <v>100</v>
      </c>
      <c r="L164" s="36">
        <f>K164</f>
        <v>100</v>
      </c>
      <c r="M164" s="30"/>
      <c r="N164" s="27"/>
      <c r="O164" s="31"/>
    </row>
    <row r="165" spans="2:15" ht="58.5" customHeight="1" x14ac:dyDescent="0.25">
      <c r="B165" s="47"/>
      <c r="C165" s="16" t="s">
        <v>108</v>
      </c>
      <c r="D165" s="16" t="s">
        <v>109</v>
      </c>
      <c r="E165" s="39" t="s">
        <v>17</v>
      </c>
      <c r="F165" s="5" t="s">
        <v>18</v>
      </c>
      <c r="G165" s="19" t="s">
        <v>81</v>
      </c>
      <c r="H165" s="5" t="s">
        <v>20</v>
      </c>
      <c r="I165" s="20">
        <v>7.4</v>
      </c>
      <c r="J165" s="21">
        <v>7.4</v>
      </c>
      <c r="K165" s="22">
        <f t="shared" si="1"/>
        <v>100</v>
      </c>
      <c r="L165" s="23">
        <f>(K165+K166+K167)/3</f>
        <v>100</v>
      </c>
      <c r="M165" s="24">
        <f>(L165+L168)/2</f>
        <v>100</v>
      </c>
      <c r="N165" s="27"/>
      <c r="O165" s="31"/>
    </row>
    <row r="166" spans="2:15" ht="58.5" customHeight="1" x14ac:dyDescent="0.25">
      <c r="B166" s="47"/>
      <c r="C166" s="56"/>
      <c r="D166" s="27"/>
      <c r="E166" s="40"/>
      <c r="F166" s="5" t="s">
        <v>18</v>
      </c>
      <c r="G166" s="19" t="s">
        <v>82</v>
      </c>
      <c r="H166" s="5" t="s">
        <v>20</v>
      </c>
      <c r="I166" s="20">
        <v>1</v>
      </c>
      <c r="J166" s="21">
        <v>6.4</v>
      </c>
      <c r="K166" s="22">
        <f t="shared" si="1"/>
        <v>100</v>
      </c>
      <c r="L166" s="29"/>
      <c r="M166" s="30"/>
      <c r="N166" s="27"/>
      <c r="O166" s="31"/>
    </row>
    <row r="167" spans="2:15" ht="58.5" customHeight="1" x14ac:dyDescent="0.25">
      <c r="B167" s="47"/>
      <c r="C167" s="56"/>
      <c r="D167" s="27"/>
      <c r="E167" s="40"/>
      <c r="F167" s="5" t="s">
        <v>18</v>
      </c>
      <c r="G167" s="19" t="s">
        <v>50</v>
      </c>
      <c r="H167" s="5" t="s">
        <v>20</v>
      </c>
      <c r="I167" s="20">
        <v>90</v>
      </c>
      <c r="J167" s="20">
        <v>100</v>
      </c>
      <c r="K167" s="22">
        <f t="shared" si="1"/>
        <v>100</v>
      </c>
      <c r="L167" s="29"/>
      <c r="M167" s="30"/>
      <c r="N167" s="27"/>
      <c r="O167" s="31"/>
    </row>
    <row r="168" spans="2:15" ht="38.25" customHeight="1" x14ac:dyDescent="0.25">
      <c r="B168" s="47"/>
      <c r="C168" s="57"/>
      <c r="D168" s="32"/>
      <c r="E168" s="41"/>
      <c r="F168" s="5" t="s">
        <v>24</v>
      </c>
      <c r="G168" s="34" t="s">
        <v>25</v>
      </c>
      <c r="H168" s="5" t="s">
        <v>83</v>
      </c>
      <c r="I168" s="43">
        <v>9520</v>
      </c>
      <c r="J168" s="43">
        <v>9520</v>
      </c>
      <c r="K168" s="22">
        <f t="shared" si="1"/>
        <v>100</v>
      </c>
      <c r="L168" s="36">
        <f>K168</f>
        <v>100</v>
      </c>
      <c r="M168" s="30"/>
      <c r="N168" s="27"/>
      <c r="O168" s="31"/>
    </row>
    <row r="169" spans="2:15" ht="58.5" customHeight="1" x14ac:dyDescent="0.25">
      <c r="B169" s="47"/>
      <c r="C169" s="16" t="s">
        <v>110</v>
      </c>
      <c r="D169" s="16" t="s">
        <v>111</v>
      </c>
      <c r="E169" s="39" t="s">
        <v>17</v>
      </c>
      <c r="F169" s="5" t="s">
        <v>18</v>
      </c>
      <c r="G169" s="19" t="s">
        <v>81</v>
      </c>
      <c r="H169" s="5" t="s">
        <v>20</v>
      </c>
      <c r="I169" s="20">
        <v>2.2000000000000002</v>
      </c>
      <c r="J169" s="21">
        <v>2.2000000000000002</v>
      </c>
      <c r="K169" s="22">
        <f t="shared" si="1"/>
        <v>100</v>
      </c>
      <c r="L169" s="23">
        <f>(K169+K170+K171)/3</f>
        <v>100</v>
      </c>
      <c r="M169" s="24">
        <f>(L169+L172)/2</f>
        <v>100</v>
      </c>
      <c r="N169" s="27"/>
      <c r="O169" s="31"/>
    </row>
    <row r="170" spans="2:15" ht="58.5" customHeight="1" x14ac:dyDescent="0.25">
      <c r="B170" s="47"/>
      <c r="C170" s="56"/>
      <c r="D170" s="27"/>
      <c r="E170" s="40"/>
      <c r="F170" s="5" t="s">
        <v>18</v>
      </c>
      <c r="G170" s="19" t="s">
        <v>82</v>
      </c>
      <c r="H170" s="5" t="s">
        <v>20</v>
      </c>
      <c r="I170" s="20">
        <v>1</v>
      </c>
      <c r="J170" s="21">
        <v>11.8</v>
      </c>
      <c r="K170" s="22">
        <f t="shared" si="1"/>
        <v>100</v>
      </c>
      <c r="L170" s="29"/>
      <c r="M170" s="30"/>
      <c r="N170" s="27"/>
      <c r="O170" s="31"/>
    </row>
    <row r="171" spans="2:15" ht="58.5" customHeight="1" x14ac:dyDescent="0.25">
      <c r="B171" s="47"/>
      <c r="C171" s="56"/>
      <c r="D171" s="27"/>
      <c r="E171" s="40"/>
      <c r="F171" s="5" t="s">
        <v>18</v>
      </c>
      <c r="G171" s="19" t="s">
        <v>50</v>
      </c>
      <c r="H171" s="5" t="s">
        <v>20</v>
      </c>
      <c r="I171" s="20">
        <v>90</v>
      </c>
      <c r="J171" s="20">
        <v>100</v>
      </c>
      <c r="K171" s="22">
        <f t="shared" si="1"/>
        <v>100</v>
      </c>
      <c r="L171" s="29"/>
      <c r="M171" s="30"/>
      <c r="N171" s="27"/>
      <c r="O171" s="31"/>
    </row>
    <row r="172" spans="2:15" ht="36" customHeight="1" x14ac:dyDescent="0.25">
      <c r="B172" s="47"/>
      <c r="C172" s="57"/>
      <c r="D172" s="32"/>
      <c r="E172" s="41"/>
      <c r="F172" s="5" t="s">
        <v>24</v>
      </c>
      <c r="G172" s="34" t="s">
        <v>25</v>
      </c>
      <c r="H172" s="5" t="s">
        <v>83</v>
      </c>
      <c r="I172" s="43">
        <v>9520</v>
      </c>
      <c r="J172" s="43">
        <v>9520</v>
      </c>
      <c r="K172" s="22">
        <f t="shared" si="1"/>
        <v>100</v>
      </c>
      <c r="L172" s="36">
        <f>K172</f>
        <v>100</v>
      </c>
      <c r="M172" s="30"/>
      <c r="N172" s="27"/>
      <c r="O172" s="31"/>
    </row>
    <row r="173" spans="2:15" ht="58.5" customHeight="1" x14ac:dyDescent="0.25">
      <c r="B173" s="47"/>
      <c r="C173" s="16" t="s">
        <v>110</v>
      </c>
      <c r="D173" s="16" t="s">
        <v>112</v>
      </c>
      <c r="E173" s="39" t="s">
        <v>17</v>
      </c>
      <c r="F173" s="5" t="s">
        <v>18</v>
      </c>
      <c r="G173" s="19" t="s">
        <v>81</v>
      </c>
      <c r="H173" s="5" t="s">
        <v>20</v>
      </c>
      <c r="I173" s="20">
        <v>3.2</v>
      </c>
      <c r="J173" s="21">
        <v>3.2</v>
      </c>
      <c r="K173" s="22">
        <f t="shared" si="1"/>
        <v>100</v>
      </c>
      <c r="L173" s="23">
        <f>(K173+K174+K175)/3</f>
        <v>100</v>
      </c>
      <c r="M173" s="24">
        <f>(L173+L176)/2</f>
        <v>100</v>
      </c>
      <c r="N173" s="27"/>
      <c r="O173" s="31"/>
    </row>
    <row r="174" spans="2:15" ht="58.5" customHeight="1" x14ac:dyDescent="0.25">
      <c r="B174" s="47"/>
      <c r="C174" s="56"/>
      <c r="D174" s="27"/>
      <c r="E174" s="40"/>
      <c r="F174" s="5" t="s">
        <v>18</v>
      </c>
      <c r="G174" s="19" t="s">
        <v>82</v>
      </c>
      <c r="H174" s="5" t="s">
        <v>20</v>
      </c>
      <c r="I174" s="20">
        <v>1</v>
      </c>
      <c r="J174" s="21">
        <v>9.3000000000000007</v>
      </c>
      <c r="K174" s="22">
        <f t="shared" si="1"/>
        <v>100</v>
      </c>
      <c r="L174" s="29"/>
      <c r="M174" s="30"/>
      <c r="N174" s="27"/>
      <c r="O174" s="31"/>
    </row>
    <row r="175" spans="2:15" ht="58.5" customHeight="1" x14ac:dyDescent="0.25">
      <c r="B175" s="47"/>
      <c r="C175" s="56"/>
      <c r="D175" s="27"/>
      <c r="E175" s="40"/>
      <c r="F175" s="5" t="s">
        <v>18</v>
      </c>
      <c r="G175" s="19" t="s">
        <v>50</v>
      </c>
      <c r="H175" s="5" t="s">
        <v>20</v>
      </c>
      <c r="I175" s="20">
        <v>90</v>
      </c>
      <c r="J175" s="20">
        <v>100</v>
      </c>
      <c r="K175" s="22">
        <f t="shared" si="1"/>
        <v>100</v>
      </c>
      <c r="L175" s="29"/>
      <c r="M175" s="30"/>
      <c r="N175" s="27"/>
      <c r="O175" s="31"/>
    </row>
    <row r="176" spans="2:15" ht="39" customHeight="1" x14ac:dyDescent="0.25">
      <c r="B176" s="47"/>
      <c r="C176" s="57"/>
      <c r="D176" s="32"/>
      <c r="E176" s="41"/>
      <c r="F176" s="5" t="s">
        <v>24</v>
      </c>
      <c r="G176" s="34" t="s">
        <v>25</v>
      </c>
      <c r="H176" s="5" t="s">
        <v>83</v>
      </c>
      <c r="I176" s="43">
        <v>6120</v>
      </c>
      <c r="J176" s="43">
        <v>6120</v>
      </c>
      <c r="K176" s="22">
        <f t="shared" si="1"/>
        <v>100</v>
      </c>
      <c r="L176" s="36">
        <f>K176</f>
        <v>100</v>
      </c>
      <c r="M176" s="30"/>
      <c r="N176" s="27"/>
      <c r="O176" s="31"/>
    </row>
    <row r="177" spans="1:15" ht="58.5" hidden="1" customHeight="1" x14ac:dyDescent="0.25">
      <c r="B177" s="47"/>
      <c r="C177" s="16" t="s">
        <v>113</v>
      </c>
      <c r="D177" s="16" t="s">
        <v>114</v>
      </c>
      <c r="E177" s="39" t="s">
        <v>17</v>
      </c>
      <c r="F177" s="5" t="s">
        <v>18</v>
      </c>
      <c r="G177" s="19" t="s">
        <v>81</v>
      </c>
      <c r="H177" s="5" t="s">
        <v>20</v>
      </c>
      <c r="I177" s="20"/>
      <c r="J177" s="21"/>
      <c r="K177" s="22" t="e">
        <f t="shared" si="1"/>
        <v>#DIV/0!</v>
      </c>
      <c r="L177" s="23" t="e">
        <f>(K177+K178+K179)/3</f>
        <v>#DIV/0!</v>
      </c>
      <c r="M177" s="24" t="e">
        <f>(L177+L180)/2</f>
        <v>#DIV/0!</v>
      </c>
      <c r="N177" s="27"/>
      <c r="O177" s="31"/>
    </row>
    <row r="178" spans="1:15" ht="58.5" hidden="1" customHeight="1" x14ac:dyDescent="0.25">
      <c r="B178" s="47"/>
      <c r="C178" s="56"/>
      <c r="D178" s="27"/>
      <c r="E178" s="40"/>
      <c r="F178" s="5" t="s">
        <v>18</v>
      </c>
      <c r="G178" s="19" t="s">
        <v>82</v>
      </c>
      <c r="H178" s="5" t="s">
        <v>20</v>
      </c>
      <c r="I178" s="20"/>
      <c r="J178" s="21"/>
      <c r="K178" s="22" t="e">
        <f t="shared" si="1"/>
        <v>#DIV/0!</v>
      </c>
      <c r="L178" s="29"/>
      <c r="M178" s="30"/>
      <c r="N178" s="27"/>
      <c r="O178" s="31"/>
    </row>
    <row r="179" spans="1:15" ht="58.5" hidden="1" customHeight="1" x14ac:dyDescent="0.25">
      <c r="B179" s="47"/>
      <c r="C179" s="56"/>
      <c r="D179" s="27"/>
      <c r="E179" s="40"/>
      <c r="F179" s="5" t="s">
        <v>18</v>
      </c>
      <c r="G179" s="19" t="s">
        <v>50</v>
      </c>
      <c r="H179" s="5" t="s">
        <v>20</v>
      </c>
      <c r="I179" s="20"/>
      <c r="J179" s="20"/>
      <c r="K179" s="22" t="e">
        <f t="shared" si="1"/>
        <v>#DIV/0!</v>
      </c>
      <c r="L179" s="29"/>
      <c r="M179" s="30"/>
      <c r="N179" s="27"/>
      <c r="O179" s="31"/>
    </row>
    <row r="180" spans="1:15" ht="41.25" hidden="1" customHeight="1" x14ac:dyDescent="0.25">
      <c r="B180" s="58"/>
      <c r="C180" s="57"/>
      <c r="D180" s="32"/>
      <c r="E180" s="41"/>
      <c r="F180" s="5" t="s">
        <v>24</v>
      </c>
      <c r="G180" s="34" t="s">
        <v>25</v>
      </c>
      <c r="H180" s="5" t="s">
        <v>83</v>
      </c>
      <c r="I180" s="43"/>
      <c r="J180" s="43"/>
      <c r="K180" s="22" t="e">
        <f t="shared" si="1"/>
        <v>#DIV/0!</v>
      </c>
      <c r="L180" s="36" t="e">
        <f>K180</f>
        <v>#DIV/0!</v>
      </c>
      <c r="M180" s="30"/>
      <c r="N180" s="27"/>
      <c r="O180" s="31"/>
    </row>
    <row r="181" spans="1:15" ht="42" hidden="1" customHeight="1" x14ac:dyDescent="0.25">
      <c r="A181" s="4"/>
      <c r="B181" s="62" t="s">
        <v>181</v>
      </c>
      <c r="C181" s="61" t="s">
        <v>115</v>
      </c>
      <c r="D181" s="61" t="s">
        <v>182</v>
      </c>
      <c r="E181" s="62" t="s">
        <v>117</v>
      </c>
      <c r="F181" s="63" t="s">
        <v>18</v>
      </c>
      <c r="G181" s="64" t="s">
        <v>118</v>
      </c>
      <c r="H181" s="65" t="s">
        <v>20</v>
      </c>
      <c r="I181" s="66"/>
      <c r="J181" s="67"/>
      <c r="K181" s="68" t="e">
        <f>IF(I181/J181*100&gt;100,100,I181/J181*100)</f>
        <v>#DIV/0!</v>
      </c>
      <c r="L181" s="115" t="e">
        <f>(K181+K182+K183)/3</f>
        <v>#DIV/0!</v>
      </c>
      <c r="M181" s="70" t="e">
        <f>(L181+L184)/2</f>
        <v>#DIV/0!</v>
      </c>
      <c r="N181" s="113"/>
      <c r="O181" s="31"/>
    </row>
    <row r="182" spans="1:15" ht="42" hidden="1" customHeight="1" x14ac:dyDescent="0.25">
      <c r="A182" s="4"/>
      <c r="B182" s="56"/>
      <c r="C182" s="56"/>
      <c r="D182" s="56"/>
      <c r="E182" s="56"/>
      <c r="F182" s="63" t="s">
        <v>18</v>
      </c>
      <c r="G182" s="64" t="s">
        <v>119</v>
      </c>
      <c r="H182" s="65" t="s">
        <v>20</v>
      </c>
      <c r="I182" s="66"/>
      <c r="J182" s="67"/>
      <c r="K182" s="68" t="e">
        <f>IF(J182/I182*100&gt;100,100,J182/I182*100)</f>
        <v>#DIV/0!</v>
      </c>
      <c r="L182" s="116"/>
      <c r="M182" s="74"/>
      <c r="N182" s="113"/>
      <c r="O182" s="31"/>
    </row>
    <row r="183" spans="1:15" ht="36" hidden="1" customHeight="1" x14ac:dyDescent="0.25">
      <c r="A183" s="4"/>
      <c r="B183" s="56"/>
      <c r="C183" s="56"/>
      <c r="D183" s="56"/>
      <c r="E183" s="56"/>
      <c r="F183" s="63" t="s">
        <v>18</v>
      </c>
      <c r="G183" s="64" t="s">
        <v>120</v>
      </c>
      <c r="H183" s="65" t="s">
        <v>20</v>
      </c>
      <c r="I183" s="66"/>
      <c r="J183" s="66"/>
      <c r="K183" s="68" t="e">
        <f>IF(J183/I183*100&gt;100,100,J183/I183*100)</f>
        <v>#DIV/0!</v>
      </c>
      <c r="L183" s="116"/>
      <c r="M183" s="74"/>
      <c r="N183" s="113"/>
      <c r="O183" s="31"/>
    </row>
    <row r="184" spans="1:15" ht="30.75" hidden="1" customHeight="1" x14ac:dyDescent="0.25">
      <c r="A184" s="4"/>
      <c r="B184" s="56"/>
      <c r="C184" s="57"/>
      <c r="D184" s="57"/>
      <c r="E184" s="57"/>
      <c r="F184" s="63" t="s">
        <v>24</v>
      </c>
      <c r="G184" s="77" t="s">
        <v>25</v>
      </c>
      <c r="H184" s="65" t="s">
        <v>26</v>
      </c>
      <c r="I184" s="81"/>
      <c r="J184" s="78"/>
      <c r="K184" s="68" t="e">
        <f>IF(J184/I184*100&gt;100,100,J184/I184*100)</f>
        <v>#DIV/0!</v>
      </c>
      <c r="L184" s="117" t="e">
        <f>K184</f>
        <v>#DIV/0!</v>
      </c>
      <c r="M184" s="74"/>
      <c r="N184" s="113"/>
      <c r="O184" s="31"/>
    </row>
    <row r="185" spans="1:15" ht="42" hidden="1" customHeight="1" x14ac:dyDescent="0.25">
      <c r="A185" s="4"/>
      <c r="B185" s="56"/>
      <c r="C185" s="61" t="s">
        <v>121</v>
      </c>
      <c r="D185" s="61" t="s">
        <v>122</v>
      </c>
      <c r="E185" s="80" t="s">
        <v>117</v>
      </c>
      <c r="F185" s="63" t="s">
        <v>18</v>
      </c>
      <c r="G185" s="64" t="s">
        <v>118</v>
      </c>
      <c r="H185" s="65" t="s">
        <v>20</v>
      </c>
      <c r="I185" s="66"/>
      <c r="J185" s="67"/>
      <c r="K185" s="68" t="e">
        <f>IF(I185/J185*100&gt;100,100,I185/J185*100)</f>
        <v>#DIV/0!</v>
      </c>
      <c r="L185" s="115" t="e">
        <f>(K185+K186+K187)/3</f>
        <v>#DIV/0!</v>
      </c>
      <c r="M185" s="70" t="e">
        <f>(L185+L188)/2</f>
        <v>#DIV/0!</v>
      </c>
      <c r="N185" s="113"/>
      <c r="O185" s="31"/>
    </row>
    <row r="186" spans="1:15" ht="42" hidden="1" customHeight="1" x14ac:dyDescent="0.25">
      <c r="A186" s="4"/>
      <c r="B186" s="56"/>
      <c r="C186" s="56"/>
      <c r="D186" s="56"/>
      <c r="E186" s="56"/>
      <c r="F186" s="63" t="s">
        <v>18</v>
      </c>
      <c r="G186" s="64" t="s">
        <v>119</v>
      </c>
      <c r="H186" s="65" t="s">
        <v>20</v>
      </c>
      <c r="I186" s="66"/>
      <c r="J186" s="67"/>
      <c r="K186" s="68" t="e">
        <f>IF(J186/I186*100&gt;100,100,J186/I186*100)</f>
        <v>#DIV/0!</v>
      </c>
      <c r="L186" s="116"/>
      <c r="M186" s="74"/>
      <c r="N186" s="113"/>
      <c r="O186" s="31"/>
    </row>
    <row r="187" spans="1:15" ht="36" hidden="1" customHeight="1" x14ac:dyDescent="0.25">
      <c r="A187" s="4"/>
      <c r="B187" s="56"/>
      <c r="C187" s="56"/>
      <c r="D187" s="56"/>
      <c r="E187" s="56"/>
      <c r="F187" s="63" t="s">
        <v>18</v>
      </c>
      <c r="G187" s="64" t="s">
        <v>120</v>
      </c>
      <c r="H187" s="65" t="s">
        <v>20</v>
      </c>
      <c r="I187" s="66"/>
      <c r="J187" s="66"/>
      <c r="K187" s="68" t="e">
        <f>IF(J187/I187*100&gt;100,100,J187/I187*100)</f>
        <v>#DIV/0!</v>
      </c>
      <c r="L187" s="116"/>
      <c r="M187" s="74"/>
      <c r="N187" s="113"/>
      <c r="O187" s="31"/>
    </row>
    <row r="188" spans="1:15" ht="30.75" hidden="1" customHeight="1" x14ac:dyDescent="0.25">
      <c r="A188" s="4"/>
      <c r="B188" s="56"/>
      <c r="C188" s="57"/>
      <c r="D188" s="57"/>
      <c r="E188" s="57"/>
      <c r="F188" s="63" t="s">
        <v>24</v>
      </c>
      <c r="G188" s="77" t="s">
        <v>25</v>
      </c>
      <c r="H188" s="65" t="s">
        <v>26</v>
      </c>
      <c r="I188" s="81"/>
      <c r="J188" s="78"/>
      <c r="K188" s="68" t="e">
        <f>IF(J188/I188*100&gt;100,100,J188/I188*100)</f>
        <v>#DIV/0!</v>
      </c>
      <c r="L188" s="117" t="e">
        <f>K188</f>
        <v>#DIV/0!</v>
      </c>
      <c r="M188" s="74"/>
      <c r="N188" s="113"/>
      <c r="O188" s="31"/>
    </row>
    <row r="189" spans="1:15" ht="42" hidden="1" customHeight="1" x14ac:dyDescent="0.25">
      <c r="A189" s="4"/>
      <c r="B189" s="56"/>
      <c r="C189" s="61" t="s">
        <v>183</v>
      </c>
      <c r="D189" s="61" t="s">
        <v>184</v>
      </c>
      <c r="E189" s="80" t="s">
        <v>117</v>
      </c>
      <c r="F189" s="63" t="s">
        <v>18</v>
      </c>
      <c r="G189" s="64" t="s">
        <v>118</v>
      </c>
      <c r="H189" s="65" t="s">
        <v>20</v>
      </c>
      <c r="I189" s="66"/>
      <c r="J189" s="67"/>
      <c r="K189" s="68" t="e">
        <f>IF(I189/J189*100&gt;100,100,I189/J189*100)</f>
        <v>#DIV/0!</v>
      </c>
      <c r="L189" s="115" t="e">
        <f>(K189+K190+K191)/3</f>
        <v>#DIV/0!</v>
      </c>
      <c r="M189" s="70" t="e">
        <f>(L189+L192)/2</f>
        <v>#DIV/0!</v>
      </c>
      <c r="N189" s="113"/>
      <c r="O189" s="31"/>
    </row>
    <row r="190" spans="1:15" ht="42" hidden="1" customHeight="1" x14ac:dyDescent="0.25">
      <c r="A190" s="4"/>
      <c r="B190" s="56"/>
      <c r="C190" s="56"/>
      <c r="D190" s="56"/>
      <c r="E190" s="56"/>
      <c r="F190" s="63" t="s">
        <v>18</v>
      </c>
      <c r="G190" s="64" t="s">
        <v>119</v>
      </c>
      <c r="H190" s="65" t="s">
        <v>20</v>
      </c>
      <c r="I190" s="66"/>
      <c r="J190" s="67"/>
      <c r="K190" s="68" t="e">
        <f>IF(J190/I190*100&gt;100,100,J190/I190*100)</f>
        <v>#DIV/0!</v>
      </c>
      <c r="L190" s="116"/>
      <c r="M190" s="74"/>
      <c r="N190" s="113"/>
      <c r="O190" s="31"/>
    </row>
    <row r="191" spans="1:15" ht="36" hidden="1" customHeight="1" x14ac:dyDescent="0.25">
      <c r="A191" s="4"/>
      <c r="B191" s="56"/>
      <c r="C191" s="56"/>
      <c r="D191" s="56"/>
      <c r="E191" s="56"/>
      <c r="F191" s="63" t="s">
        <v>18</v>
      </c>
      <c r="G191" s="64" t="s">
        <v>120</v>
      </c>
      <c r="H191" s="65" t="s">
        <v>20</v>
      </c>
      <c r="I191" s="66"/>
      <c r="J191" s="66"/>
      <c r="K191" s="68" t="e">
        <f>IF(J191/I191*100&gt;100,100,J191/I191*100)</f>
        <v>#DIV/0!</v>
      </c>
      <c r="L191" s="116"/>
      <c r="M191" s="74"/>
      <c r="N191" s="113"/>
      <c r="O191" s="31"/>
    </row>
    <row r="192" spans="1:15" ht="30.75" hidden="1" customHeight="1" x14ac:dyDescent="0.25">
      <c r="A192" s="4"/>
      <c r="B192" s="56"/>
      <c r="C192" s="57"/>
      <c r="D192" s="57"/>
      <c r="E192" s="57"/>
      <c r="F192" s="63" t="s">
        <v>24</v>
      </c>
      <c r="G192" s="77" t="s">
        <v>25</v>
      </c>
      <c r="H192" s="65" t="s">
        <v>26</v>
      </c>
      <c r="I192" s="81"/>
      <c r="J192" s="78"/>
      <c r="K192" s="68" t="e">
        <f>IF(J192/I192*100&gt;100,100,J192/I192*100)</f>
        <v>#DIV/0!</v>
      </c>
      <c r="L192" s="117" t="e">
        <f>K192</f>
        <v>#DIV/0!</v>
      </c>
      <c r="M192" s="74"/>
      <c r="N192" s="113"/>
      <c r="O192" s="31"/>
    </row>
    <row r="193" spans="1:15" ht="42" hidden="1" customHeight="1" x14ac:dyDescent="0.25">
      <c r="A193" s="4"/>
      <c r="B193" s="56"/>
      <c r="C193" s="61" t="s">
        <v>185</v>
      </c>
      <c r="D193" s="61" t="s">
        <v>126</v>
      </c>
      <c r="E193" s="80" t="s">
        <v>117</v>
      </c>
      <c r="F193" s="63" t="s">
        <v>18</v>
      </c>
      <c r="G193" s="64" t="s">
        <v>118</v>
      </c>
      <c r="H193" s="65" t="s">
        <v>20</v>
      </c>
      <c r="I193" s="66"/>
      <c r="J193" s="67"/>
      <c r="K193" s="68" t="e">
        <f>IF(I193/J193*100&gt;100,100,I193/J193*100)</f>
        <v>#DIV/0!</v>
      </c>
      <c r="L193" s="115" t="e">
        <f>(K193+K194+K195)/3</f>
        <v>#DIV/0!</v>
      </c>
      <c r="M193" s="70" t="e">
        <f>(L193+L196)/2</f>
        <v>#DIV/0!</v>
      </c>
      <c r="N193" s="113"/>
      <c r="O193" s="31"/>
    </row>
    <row r="194" spans="1:15" ht="42" hidden="1" customHeight="1" x14ac:dyDescent="0.25">
      <c r="A194" s="4"/>
      <c r="B194" s="56"/>
      <c r="C194" s="56"/>
      <c r="D194" s="56"/>
      <c r="E194" s="56"/>
      <c r="F194" s="63" t="s">
        <v>18</v>
      </c>
      <c r="G194" s="64" t="s">
        <v>119</v>
      </c>
      <c r="H194" s="65" t="s">
        <v>20</v>
      </c>
      <c r="I194" s="66"/>
      <c r="J194" s="67"/>
      <c r="K194" s="68" t="e">
        <f>IF(J194/I194*100&gt;100,100,J194/I194*100)</f>
        <v>#DIV/0!</v>
      </c>
      <c r="L194" s="116"/>
      <c r="M194" s="74"/>
      <c r="N194" s="113"/>
      <c r="O194" s="31"/>
    </row>
    <row r="195" spans="1:15" ht="36" hidden="1" customHeight="1" x14ac:dyDescent="0.25">
      <c r="A195" s="4"/>
      <c r="B195" s="56"/>
      <c r="C195" s="56"/>
      <c r="D195" s="56"/>
      <c r="E195" s="56"/>
      <c r="F195" s="63" t="s">
        <v>18</v>
      </c>
      <c r="G195" s="64" t="s">
        <v>120</v>
      </c>
      <c r="H195" s="65" t="s">
        <v>20</v>
      </c>
      <c r="I195" s="66"/>
      <c r="J195" s="66"/>
      <c r="K195" s="68" t="e">
        <f>IF(J195/I195*100&gt;100,100,J195/I195*100)</f>
        <v>#DIV/0!</v>
      </c>
      <c r="L195" s="116"/>
      <c r="M195" s="74"/>
      <c r="N195" s="113"/>
      <c r="O195" s="31"/>
    </row>
    <row r="196" spans="1:15" ht="30.75" hidden="1" customHeight="1" x14ac:dyDescent="0.25">
      <c r="A196" s="4"/>
      <c r="B196" s="56"/>
      <c r="C196" s="57"/>
      <c r="D196" s="57"/>
      <c r="E196" s="57"/>
      <c r="F196" s="63" t="s">
        <v>24</v>
      </c>
      <c r="G196" s="77" t="s">
        <v>25</v>
      </c>
      <c r="H196" s="65" t="s">
        <v>26</v>
      </c>
      <c r="I196" s="81"/>
      <c r="J196" s="78"/>
      <c r="K196" s="68" t="e">
        <f>IF(J196/I196*100&gt;100,100,J196/I196*100)</f>
        <v>#DIV/0!</v>
      </c>
      <c r="L196" s="117" t="e">
        <f>K196</f>
        <v>#DIV/0!</v>
      </c>
      <c r="M196" s="74"/>
      <c r="N196" s="113"/>
      <c r="O196" s="31"/>
    </row>
    <row r="197" spans="1:15" ht="42" hidden="1" customHeight="1" x14ac:dyDescent="0.25">
      <c r="A197" s="4"/>
      <c r="B197" s="56"/>
      <c r="C197" s="61" t="s">
        <v>186</v>
      </c>
      <c r="D197" s="61" t="s">
        <v>187</v>
      </c>
      <c r="E197" s="80" t="s">
        <v>117</v>
      </c>
      <c r="F197" s="63" t="s">
        <v>18</v>
      </c>
      <c r="G197" s="64" t="s">
        <v>118</v>
      </c>
      <c r="H197" s="65" t="s">
        <v>20</v>
      </c>
      <c r="I197" s="66"/>
      <c r="J197" s="67"/>
      <c r="K197" s="68" t="e">
        <f>IF(I197/J197*100&gt;100,100,I197/J197*100)</f>
        <v>#DIV/0!</v>
      </c>
      <c r="L197" s="115" t="e">
        <f>(K197+K198+K199)/3</f>
        <v>#DIV/0!</v>
      </c>
      <c r="M197" s="70" t="e">
        <f>(L197+L200)/2</f>
        <v>#DIV/0!</v>
      </c>
      <c r="N197" s="113"/>
      <c r="O197" s="31"/>
    </row>
    <row r="198" spans="1:15" ht="42" hidden="1" customHeight="1" x14ac:dyDescent="0.25">
      <c r="A198" s="4"/>
      <c r="B198" s="56"/>
      <c r="C198" s="56"/>
      <c r="D198" s="56"/>
      <c r="E198" s="56"/>
      <c r="F198" s="63" t="s">
        <v>18</v>
      </c>
      <c r="G198" s="64" t="s">
        <v>119</v>
      </c>
      <c r="H198" s="65" t="s">
        <v>20</v>
      </c>
      <c r="I198" s="66"/>
      <c r="J198" s="67"/>
      <c r="K198" s="68" t="e">
        <f>IF(J198/I198*100&gt;100,100,J198/I198*100)</f>
        <v>#DIV/0!</v>
      </c>
      <c r="L198" s="116"/>
      <c r="M198" s="74"/>
      <c r="N198" s="113"/>
      <c r="O198" s="31"/>
    </row>
    <row r="199" spans="1:15" ht="36" hidden="1" customHeight="1" x14ac:dyDescent="0.25">
      <c r="A199" s="4"/>
      <c r="B199" s="56"/>
      <c r="C199" s="56"/>
      <c r="D199" s="56"/>
      <c r="E199" s="56"/>
      <c r="F199" s="63" t="s">
        <v>18</v>
      </c>
      <c r="G199" s="64" t="s">
        <v>120</v>
      </c>
      <c r="H199" s="65" t="s">
        <v>20</v>
      </c>
      <c r="I199" s="66"/>
      <c r="J199" s="66"/>
      <c r="K199" s="68" t="e">
        <f>IF(J199/I199*100&gt;100,100,J199/I199*100)</f>
        <v>#DIV/0!</v>
      </c>
      <c r="L199" s="116"/>
      <c r="M199" s="74"/>
      <c r="N199" s="113"/>
      <c r="O199" s="31"/>
    </row>
    <row r="200" spans="1:15" ht="30.75" hidden="1" customHeight="1" x14ac:dyDescent="0.25">
      <c r="A200" s="4"/>
      <c r="B200" s="56"/>
      <c r="C200" s="57"/>
      <c r="D200" s="57"/>
      <c r="E200" s="57"/>
      <c r="F200" s="63" t="s">
        <v>24</v>
      </c>
      <c r="G200" s="77" t="s">
        <v>25</v>
      </c>
      <c r="H200" s="65" t="s">
        <v>26</v>
      </c>
      <c r="I200" s="81"/>
      <c r="J200" s="78"/>
      <c r="K200" s="68" t="e">
        <f>IF(J200/I200*100&gt;100,100,J200/I200*100)</f>
        <v>#DIV/0!</v>
      </c>
      <c r="L200" s="117" t="e">
        <f>K200</f>
        <v>#DIV/0!</v>
      </c>
      <c r="M200" s="74"/>
      <c r="N200" s="113"/>
      <c r="O200" s="31"/>
    </row>
    <row r="201" spans="1:15" ht="42" hidden="1" customHeight="1" x14ac:dyDescent="0.25">
      <c r="A201" s="4"/>
      <c r="B201" s="56"/>
      <c r="C201" s="61" t="s">
        <v>188</v>
      </c>
      <c r="D201" s="61" t="s">
        <v>130</v>
      </c>
      <c r="E201" s="80" t="s">
        <v>117</v>
      </c>
      <c r="F201" s="63" t="s">
        <v>18</v>
      </c>
      <c r="G201" s="64" t="s">
        <v>118</v>
      </c>
      <c r="H201" s="65" t="s">
        <v>20</v>
      </c>
      <c r="I201" s="66"/>
      <c r="J201" s="67"/>
      <c r="K201" s="68" t="e">
        <f>IF(I201/J201*100&gt;100,100,I201/J201*100)</f>
        <v>#DIV/0!</v>
      </c>
      <c r="L201" s="115" t="e">
        <f>(K201+K202+K203)/3</f>
        <v>#DIV/0!</v>
      </c>
      <c r="M201" s="70" t="e">
        <f>(L201+L204)/2</f>
        <v>#DIV/0!</v>
      </c>
      <c r="N201" s="113"/>
      <c r="O201" s="31"/>
    </row>
    <row r="202" spans="1:15" ht="42" hidden="1" customHeight="1" x14ac:dyDescent="0.25">
      <c r="A202" s="4"/>
      <c r="B202" s="56"/>
      <c r="C202" s="56"/>
      <c r="D202" s="56"/>
      <c r="E202" s="56"/>
      <c r="F202" s="63" t="s">
        <v>18</v>
      </c>
      <c r="G202" s="64" t="s">
        <v>119</v>
      </c>
      <c r="H202" s="65" t="s">
        <v>20</v>
      </c>
      <c r="I202" s="66"/>
      <c r="J202" s="67"/>
      <c r="K202" s="68" t="e">
        <f>IF(J202/I202*100&gt;100,100,J202/I202*100)</f>
        <v>#DIV/0!</v>
      </c>
      <c r="L202" s="116"/>
      <c r="M202" s="74"/>
      <c r="N202" s="113"/>
      <c r="O202" s="31"/>
    </row>
    <row r="203" spans="1:15" ht="36" hidden="1" customHeight="1" x14ac:dyDescent="0.25">
      <c r="A203" s="4"/>
      <c r="B203" s="56"/>
      <c r="C203" s="56"/>
      <c r="D203" s="56"/>
      <c r="E203" s="56"/>
      <c r="F203" s="63" t="s">
        <v>18</v>
      </c>
      <c r="G203" s="64" t="s">
        <v>120</v>
      </c>
      <c r="H203" s="65" t="s">
        <v>20</v>
      </c>
      <c r="I203" s="66"/>
      <c r="J203" s="66"/>
      <c r="K203" s="68" t="e">
        <f>IF(J203/I203*100&gt;100,100,J203/I203*100)</f>
        <v>#DIV/0!</v>
      </c>
      <c r="L203" s="116"/>
      <c r="M203" s="74"/>
      <c r="N203" s="113"/>
      <c r="O203" s="31"/>
    </row>
    <row r="204" spans="1:15" ht="30.75" hidden="1" customHeight="1" x14ac:dyDescent="0.25">
      <c r="A204" s="4"/>
      <c r="B204" s="56"/>
      <c r="C204" s="57"/>
      <c r="D204" s="57"/>
      <c r="E204" s="57"/>
      <c r="F204" s="63" t="s">
        <v>24</v>
      </c>
      <c r="G204" s="77" t="s">
        <v>25</v>
      </c>
      <c r="H204" s="65" t="s">
        <v>26</v>
      </c>
      <c r="I204" s="81"/>
      <c r="J204" s="78"/>
      <c r="K204" s="68" t="e">
        <f>IF(J204/I204*100&gt;100,100,J204/I204*100)</f>
        <v>#DIV/0!</v>
      </c>
      <c r="L204" s="117" t="e">
        <f>K204</f>
        <v>#DIV/0!</v>
      </c>
      <c r="M204" s="74"/>
      <c r="N204" s="113"/>
      <c r="O204" s="31"/>
    </row>
    <row r="205" spans="1:15" ht="42" customHeight="1" x14ac:dyDescent="0.25">
      <c r="A205" s="4"/>
      <c r="B205" s="56"/>
      <c r="C205" s="61" t="s">
        <v>189</v>
      </c>
      <c r="D205" s="61" t="s">
        <v>132</v>
      </c>
      <c r="E205" s="80" t="s">
        <v>117</v>
      </c>
      <c r="F205" s="63" t="s">
        <v>18</v>
      </c>
      <c r="G205" s="64" t="s">
        <v>118</v>
      </c>
      <c r="H205" s="65" t="s">
        <v>20</v>
      </c>
      <c r="I205" s="66">
        <v>10</v>
      </c>
      <c r="J205" s="67">
        <v>9.9</v>
      </c>
      <c r="K205" s="68">
        <f>IF(I205/J205*100&gt;100,100,I205/J205*100)</f>
        <v>100</v>
      </c>
      <c r="L205" s="69">
        <f>(K205+K206+K207)/3</f>
        <v>100</v>
      </c>
      <c r="M205" s="70">
        <f>(L205+L208)/2</f>
        <v>98.7</v>
      </c>
      <c r="N205" s="113"/>
      <c r="O205" s="31"/>
    </row>
    <row r="206" spans="1:15" ht="42" customHeight="1" x14ac:dyDescent="0.25">
      <c r="A206" s="4"/>
      <c r="B206" s="56"/>
      <c r="C206" s="56"/>
      <c r="D206" s="56"/>
      <c r="E206" s="56"/>
      <c r="F206" s="63" t="s">
        <v>18</v>
      </c>
      <c r="G206" s="64" t="s">
        <v>119</v>
      </c>
      <c r="H206" s="65" t="s">
        <v>20</v>
      </c>
      <c r="I206" s="66">
        <v>100</v>
      </c>
      <c r="J206" s="67">
        <v>100</v>
      </c>
      <c r="K206" s="68">
        <f>IF(J206/I206*100&gt;100,100,J206/I206*100)</f>
        <v>100</v>
      </c>
      <c r="L206" s="73"/>
      <c r="M206" s="74"/>
      <c r="N206" s="113"/>
      <c r="O206" s="31"/>
    </row>
    <row r="207" spans="1:15" ht="36" customHeight="1" x14ac:dyDescent="0.25">
      <c r="A207" s="4"/>
      <c r="B207" s="56"/>
      <c r="C207" s="56"/>
      <c r="D207" s="56"/>
      <c r="E207" s="56"/>
      <c r="F207" s="63" t="s">
        <v>18</v>
      </c>
      <c r="G207" s="64" t="s">
        <v>120</v>
      </c>
      <c r="H207" s="65" t="s">
        <v>20</v>
      </c>
      <c r="I207" s="66">
        <v>85</v>
      </c>
      <c r="J207" s="66">
        <v>100</v>
      </c>
      <c r="K207" s="68">
        <f>IF(J207/I207*100&gt;100,100,J207/I207*100)</f>
        <v>100</v>
      </c>
      <c r="L207" s="73"/>
      <c r="M207" s="74"/>
      <c r="N207" s="113"/>
      <c r="O207" s="31"/>
    </row>
    <row r="208" spans="1:15" ht="30.75" customHeight="1" x14ac:dyDescent="0.25">
      <c r="A208" s="4"/>
      <c r="B208" s="56"/>
      <c r="C208" s="57"/>
      <c r="D208" s="57"/>
      <c r="E208" s="57"/>
      <c r="F208" s="63" t="s">
        <v>24</v>
      </c>
      <c r="G208" s="77" t="s">
        <v>25</v>
      </c>
      <c r="H208" s="65" t="s">
        <v>26</v>
      </c>
      <c r="I208" s="81">
        <v>0.33</v>
      </c>
      <c r="J208" s="78">
        <v>0.33</v>
      </c>
      <c r="K208" s="68">
        <v>97.4</v>
      </c>
      <c r="L208" s="79">
        <f>K208</f>
        <v>97.4</v>
      </c>
      <c r="M208" s="74"/>
      <c r="N208" s="113"/>
      <c r="O208" s="31"/>
    </row>
    <row r="209" spans="1:15" ht="42" customHeight="1" x14ac:dyDescent="0.25">
      <c r="A209" s="4"/>
      <c r="B209" s="56"/>
      <c r="C209" s="61" t="s">
        <v>190</v>
      </c>
      <c r="D209" s="61" t="s">
        <v>134</v>
      </c>
      <c r="E209" s="80" t="s">
        <v>117</v>
      </c>
      <c r="F209" s="63" t="s">
        <v>18</v>
      </c>
      <c r="G209" s="64" t="s">
        <v>118</v>
      </c>
      <c r="H209" s="65" t="s">
        <v>20</v>
      </c>
      <c r="I209" s="66">
        <v>10</v>
      </c>
      <c r="J209" s="67">
        <v>10.4</v>
      </c>
      <c r="K209" s="68">
        <f>IF(I209/J209*100&gt;100,100,I209/J209*100)</f>
        <v>96.153846153846146</v>
      </c>
      <c r="L209" s="69">
        <f>(K209+K210+K211)/3</f>
        <v>97.917948717948718</v>
      </c>
      <c r="M209" s="70">
        <f>(L209+L212)/2</f>
        <v>97.739462163852409</v>
      </c>
      <c r="N209" s="113"/>
      <c r="O209" s="31"/>
    </row>
    <row r="210" spans="1:15" ht="42" customHeight="1" x14ac:dyDescent="0.25">
      <c r="A210" s="4"/>
      <c r="B210" s="56"/>
      <c r="C210" s="56"/>
      <c r="D210" s="56"/>
      <c r="E210" s="56"/>
      <c r="F210" s="63" t="s">
        <v>18</v>
      </c>
      <c r="G210" s="64" t="s">
        <v>119</v>
      </c>
      <c r="H210" s="65" t="s">
        <v>20</v>
      </c>
      <c r="I210" s="66">
        <v>100</v>
      </c>
      <c r="J210" s="67">
        <v>97.6</v>
      </c>
      <c r="K210" s="68">
        <f>IF(J210/I210*100&gt;100,100,J210/I210*100)</f>
        <v>97.6</v>
      </c>
      <c r="L210" s="73"/>
      <c r="M210" s="74"/>
      <c r="N210" s="113"/>
      <c r="O210" s="31"/>
    </row>
    <row r="211" spans="1:15" ht="36" customHeight="1" x14ac:dyDescent="0.25">
      <c r="A211" s="4"/>
      <c r="B211" s="56"/>
      <c r="C211" s="56"/>
      <c r="D211" s="56"/>
      <c r="E211" s="56"/>
      <c r="F211" s="63" t="s">
        <v>18</v>
      </c>
      <c r="G211" s="64" t="s">
        <v>120</v>
      </c>
      <c r="H211" s="65" t="s">
        <v>20</v>
      </c>
      <c r="I211" s="66">
        <v>85</v>
      </c>
      <c r="J211" s="66">
        <v>98.8</v>
      </c>
      <c r="K211" s="68">
        <f>IF(J211/I211*100&gt;100,100,J211/I211*100)</f>
        <v>100</v>
      </c>
      <c r="L211" s="73"/>
      <c r="M211" s="74"/>
      <c r="N211" s="113"/>
      <c r="O211" s="31"/>
    </row>
    <row r="212" spans="1:15" ht="30.75" customHeight="1" x14ac:dyDescent="0.25">
      <c r="A212" s="4"/>
      <c r="B212" s="56"/>
      <c r="C212" s="57"/>
      <c r="D212" s="57"/>
      <c r="E212" s="57"/>
      <c r="F212" s="63" t="s">
        <v>24</v>
      </c>
      <c r="G212" s="77" t="s">
        <v>25</v>
      </c>
      <c r="H212" s="65" t="s">
        <v>26</v>
      </c>
      <c r="I212" s="83">
        <v>205</v>
      </c>
      <c r="J212" s="83">
        <v>200</v>
      </c>
      <c r="K212" s="68">
        <f>IF(J212/I212*100&gt;100,100,J212/I212*100)</f>
        <v>97.560975609756099</v>
      </c>
      <c r="L212" s="79">
        <f>K212</f>
        <v>97.560975609756099</v>
      </c>
      <c r="M212" s="74"/>
      <c r="N212" s="113"/>
      <c r="O212" s="31"/>
    </row>
    <row r="213" spans="1:15" ht="42" hidden="1" customHeight="1" x14ac:dyDescent="0.25">
      <c r="A213" s="4"/>
      <c r="B213" s="56"/>
      <c r="C213" s="61"/>
      <c r="D213" s="61" t="s">
        <v>135</v>
      </c>
      <c r="E213" s="80" t="s">
        <v>117</v>
      </c>
      <c r="F213" s="63" t="s">
        <v>18</v>
      </c>
      <c r="G213" s="64" t="s">
        <v>118</v>
      </c>
      <c r="H213" s="65" t="s">
        <v>20</v>
      </c>
      <c r="I213" s="66"/>
      <c r="J213" s="67"/>
      <c r="K213" s="68" t="e">
        <f>IF(I213/J213*100&gt;100,100,I213/J213*100)</f>
        <v>#DIV/0!</v>
      </c>
      <c r="L213" s="69" t="e">
        <f>(K213+K214+K215)/3</f>
        <v>#DIV/0!</v>
      </c>
      <c r="M213" s="70" t="e">
        <f>(L213+L216)/2</f>
        <v>#DIV/0!</v>
      </c>
      <c r="N213" s="113"/>
      <c r="O213" s="31"/>
    </row>
    <row r="214" spans="1:15" ht="42" hidden="1" customHeight="1" x14ac:dyDescent="0.25">
      <c r="A214" s="4"/>
      <c r="B214" s="56"/>
      <c r="C214" s="56"/>
      <c r="D214" s="56"/>
      <c r="E214" s="56"/>
      <c r="F214" s="63" t="s">
        <v>18</v>
      </c>
      <c r="G214" s="64" t="s">
        <v>119</v>
      </c>
      <c r="H214" s="65" t="s">
        <v>20</v>
      </c>
      <c r="I214" s="66"/>
      <c r="J214" s="67"/>
      <c r="K214" s="68" t="e">
        <f>IF(J214/I214*100&gt;100,100,J214/I214*100)</f>
        <v>#DIV/0!</v>
      </c>
      <c r="L214" s="73"/>
      <c r="M214" s="74"/>
      <c r="N214" s="113"/>
      <c r="O214" s="31"/>
    </row>
    <row r="215" spans="1:15" ht="36" hidden="1" customHeight="1" x14ac:dyDescent="0.25">
      <c r="A215" s="4"/>
      <c r="B215" s="56"/>
      <c r="C215" s="56"/>
      <c r="D215" s="56"/>
      <c r="E215" s="56"/>
      <c r="F215" s="63" t="s">
        <v>18</v>
      </c>
      <c r="G215" s="64" t="s">
        <v>120</v>
      </c>
      <c r="H215" s="65" t="s">
        <v>20</v>
      </c>
      <c r="I215" s="66"/>
      <c r="J215" s="66"/>
      <c r="K215" s="68" t="e">
        <f>IF(J215/I215*100&gt;100,100,J215/I215*100)</f>
        <v>#DIV/0!</v>
      </c>
      <c r="L215" s="73"/>
      <c r="M215" s="74"/>
      <c r="N215" s="113"/>
      <c r="O215" s="31"/>
    </row>
    <row r="216" spans="1:15" ht="30.75" hidden="1" customHeight="1" x14ac:dyDescent="0.25">
      <c r="A216" s="4"/>
      <c r="B216" s="56"/>
      <c r="C216" s="57"/>
      <c r="D216" s="57"/>
      <c r="E216" s="57"/>
      <c r="F216" s="63" t="s">
        <v>24</v>
      </c>
      <c r="G216" s="77" t="s">
        <v>25</v>
      </c>
      <c r="H216" s="65" t="s">
        <v>26</v>
      </c>
      <c r="I216" s="81"/>
      <c r="J216" s="78"/>
      <c r="K216" s="68" t="e">
        <f>IF(J216/I216*100&gt;100,100,J216/I216*100)</f>
        <v>#DIV/0!</v>
      </c>
      <c r="L216" s="79" t="e">
        <f>K216</f>
        <v>#DIV/0!</v>
      </c>
      <c r="M216" s="74"/>
      <c r="N216" s="113"/>
      <c r="O216" s="31"/>
    </row>
    <row r="217" spans="1:15" ht="42" hidden="1" customHeight="1" x14ac:dyDescent="0.25">
      <c r="A217" s="4"/>
      <c r="B217" s="56"/>
      <c r="C217" s="61" t="s">
        <v>191</v>
      </c>
      <c r="D217" s="61" t="s">
        <v>137</v>
      </c>
      <c r="E217" s="80" t="s">
        <v>117</v>
      </c>
      <c r="F217" s="63" t="s">
        <v>18</v>
      </c>
      <c r="G217" s="64" t="s">
        <v>118</v>
      </c>
      <c r="H217" s="65" t="s">
        <v>20</v>
      </c>
      <c r="I217" s="66"/>
      <c r="J217" s="67"/>
      <c r="K217" s="68" t="e">
        <f>IF(I217/J217*100&gt;100,100,I217/J217*100)</f>
        <v>#DIV/0!</v>
      </c>
      <c r="L217" s="69" t="e">
        <f>(K217+K218+K219)/3</f>
        <v>#DIV/0!</v>
      </c>
      <c r="M217" s="70" t="e">
        <f>(L217+L220)/2</f>
        <v>#DIV/0!</v>
      </c>
      <c r="N217" s="113"/>
      <c r="O217" s="31"/>
    </row>
    <row r="218" spans="1:15" ht="42" hidden="1" customHeight="1" x14ac:dyDescent="0.25">
      <c r="A218" s="4"/>
      <c r="B218" s="56"/>
      <c r="C218" s="56"/>
      <c r="D218" s="56"/>
      <c r="E218" s="56"/>
      <c r="F218" s="63" t="s">
        <v>18</v>
      </c>
      <c r="G218" s="64" t="s">
        <v>119</v>
      </c>
      <c r="H218" s="65" t="s">
        <v>20</v>
      </c>
      <c r="I218" s="66"/>
      <c r="J218" s="67"/>
      <c r="K218" s="68" t="e">
        <f>IF(J218/I218*100&gt;100,100,J218/I218*100)</f>
        <v>#DIV/0!</v>
      </c>
      <c r="L218" s="73"/>
      <c r="M218" s="74"/>
      <c r="N218" s="113"/>
      <c r="O218" s="31"/>
    </row>
    <row r="219" spans="1:15" ht="36" hidden="1" customHeight="1" x14ac:dyDescent="0.25">
      <c r="A219" s="4"/>
      <c r="B219" s="56"/>
      <c r="C219" s="56"/>
      <c r="D219" s="56"/>
      <c r="E219" s="56"/>
      <c r="F219" s="63" t="s">
        <v>18</v>
      </c>
      <c r="G219" s="64" t="s">
        <v>120</v>
      </c>
      <c r="H219" s="65" t="s">
        <v>20</v>
      </c>
      <c r="I219" s="66"/>
      <c r="J219" s="66"/>
      <c r="K219" s="68" t="e">
        <f>IF(J219/I219*100&gt;100,100,J219/I219*100)</f>
        <v>#DIV/0!</v>
      </c>
      <c r="L219" s="73"/>
      <c r="M219" s="74"/>
      <c r="N219" s="113"/>
      <c r="O219" s="31"/>
    </row>
    <row r="220" spans="1:15" ht="30.75" hidden="1" customHeight="1" x14ac:dyDescent="0.25">
      <c r="A220" s="4"/>
      <c r="B220" s="56"/>
      <c r="C220" s="57"/>
      <c r="D220" s="57"/>
      <c r="E220" s="57"/>
      <c r="F220" s="63" t="s">
        <v>24</v>
      </c>
      <c r="G220" s="77" t="s">
        <v>25</v>
      </c>
      <c r="H220" s="65" t="s">
        <v>26</v>
      </c>
      <c r="I220" s="81"/>
      <c r="J220" s="78"/>
      <c r="K220" s="68" t="e">
        <f>IF(J220/I220*100&gt;100,100,J220/I220*100)</f>
        <v>#DIV/0!</v>
      </c>
      <c r="L220" s="79" t="e">
        <f>K220</f>
        <v>#DIV/0!</v>
      </c>
      <c r="M220" s="74"/>
      <c r="N220" s="113"/>
      <c r="O220" s="31"/>
    </row>
    <row r="221" spans="1:15" ht="42" customHeight="1" x14ac:dyDescent="0.25">
      <c r="A221" s="4"/>
      <c r="B221" s="56"/>
      <c r="C221" s="118" t="s">
        <v>192</v>
      </c>
      <c r="D221" s="61" t="s">
        <v>139</v>
      </c>
      <c r="E221" s="80" t="s">
        <v>117</v>
      </c>
      <c r="F221" s="63" t="s">
        <v>18</v>
      </c>
      <c r="G221" s="64" t="s">
        <v>118</v>
      </c>
      <c r="H221" s="65" t="s">
        <v>20</v>
      </c>
      <c r="I221" s="66">
        <v>10</v>
      </c>
      <c r="J221" s="67">
        <v>10.9</v>
      </c>
      <c r="K221" s="68">
        <f>IF(I221/J221*100&gt;100,100,I221/J221*100)</f>
        <v>91.743119266055047</v>
      </c>
      <c r="L221" s="69">
        <f>(K221+K222+K223)/3</f>
        <v>96.181039755351676</v>
      </c>
      <c r="M221" s="70">
        <f>(L221+L224)/2</f>
        <v>98.090519877675831</v>
      </c>
      <c r="N221" s="113"/>
      <c r="O221" s="31"/>
    </row>
    <row r="222" spans="1:15" ht="42" customHeight="1" x14ac:dyDescent="0.25">
      <c r="A222" s="4"/>
      <c r="B222" s="56"/>
      <c r="C222" s="119"/>
      <c r="D222" s="56"/>
      <c r="E222" s="56"/>
      <c r="F222" s="63" t="s">
        <v>18</v>
      </c>
      <c r="G222" s="64" t="s">
        <v>119</v>
      </c>
      <c r="H222" s="65" t="s">
        <v>20</v>
      </c>
      <c r="I222" s="66">
        <v>100</v>
      </c>
      <c r="J222" s="67">
        <v>96.8</v>
      </c>
      <c r="K222" s="68">
        <f>IF(J222/I222*100&gt;100,100,J222/I222*100)</f>
        <v>96.8</v>
      </c>
      <c r="L222" s="73"/>
      <c r="M222" s="74"/>
      <c r="N222" s="113"/>
      <c r="O222" s="31"/>
    </row>
    <row r="223" spans="1:15" ht="36" customHeight="1" x14ac:dyDescent="0.25">
      <c r="A223" s="4"/>
      <c r="B223" s="56"/>
      <c r="C223" s="119"/>
      <c r="D223" s="56"/>
      <c r="E223" s="56"/>
      <c r="F223" s="63" t="s">
        <v>18</v>
      </c>
      <c r="G223" s="64" t="s">
        <v>120</v>
      </c>
      <c r="H223" s="65" t="s">
        <v>20</v>
      </c>
      <c r="I223" s="66">
        <v>85</v>
      </c>
      <c r="J223" s="66">
        <v>100</v>
      </c>
      <c r="K223" s="68">
        <f>IF(J223/I223*100&gt;100,100,J223/I223*100)</f>
        <v>100</v>
      </c>
      <c r="L223" s="73"/>
      <c r="M223" s="74"/>
      <c r="N223" s="113"/>
      <c r="O223" s="31"/>
    </row>
    <row r="224" spans="1:15" ht="30.75" customHeight="1" x14ac:dyDescent="0.25">
      <c r="A224" s="4"/>
      <c r="B224" s="56"/>
      <c r="C224" s="120"/>
      <c r="D224" s="57"/>
      <c r="E224" s="57"/>
      <c r="F224" s="63" t="s">
        <v>24</v>
      </c>
      <c r="G224" s="77" t="s">
        <v>25</v>
      </c>
      <c r="H224" s="65" t="s">
        <v>26</v>
      </c>
      <c r="I224" s="81">
        <v>0.33</v>
      </c>
      <c r="J224" s="82">
        <v>0.33</v>
      </c>
      <c r="K224" s="68">
        <f>IF(J224/I224*100&gt;100,100,J224/I224*100)</f>
        <v>100</v>
      </c>
      <c r="L224" s="79">
        <f>K224</f>
        <v>100</v>
      </c>
      <c r="M224" s="74"/>
      <c r="N224" s="113"/>
      <c r="O224" s="31"/>
    </row>
    <row r="225" spans="1:15" ht="42" customHeight="1" x14ac:dyDescent="0.25">
      <c r="A225" s="4"/>
      <c r="B225" s="56"/>
      <c r="C225" s="118" t="s">
        <v>193</v>
      </c>
      <c r="D225" s="61" t="s">
        <v>141</v>
      </c>
      <c r="E225" s="80" t="s">
        <v>117</v>
      </c>
      <c r="F225" s="63" t="s">
        <v>18</v>
      </c>
      <c r="G225" s="64" t="s">
        <v>118</v>
      </c>
      <c r="H225" s="65" t="s">
        <v>20</v>
      </c>
      <c r="I225" s="66">
        <v>10</v>
      </c>
      <c r="J225" s="67">
        <v>10.5</v>
      </c>
      <c r="K225" s="68">
        <f>IF(I225/J225*100&gt;100,100,I225/J225*100)</f>
        <v>95.238095238095227</v>
      </c>
      <c r="L225" s="69">
        <f>(K225+K226+K227)/3</f>
        <v>97.346031746031755</v>
      </c>
      <c r="M225" s="70">
        <f>(L225+L228)/2</f>
        <v>98.673015873015885</v>
      </c>
      <c r="N225" s="113"/>
      <c r="O225" s="31"/>
    </row>
    <row r="226" spans="1:15" ht="42" customHeight="1" x14ac:dyDescent="0.25">
      <c r="A226" s="4"/>
      <c r="B226" s="56"/>
      <c r="C226" s="119"/>
      <c r="D226" s="56"/>
      <c r="E226" s="56"/>
      <c r="F226" s="63" t="s">
        <v>18</v>
      </c>
      <c r="G226" s="64" t="s">
        <v>142</v>
      </c>
      <c r="H226" s="65" t="s">
        <v>20</v>
      </c>
      <c r="I226" s="66">
        <v>100</v>
      </c>
      <c r="J226" s="67">
        <v>96.8</v>
      </c>
      <c r="K226" s="68">
        <f>IF(J226/I226*100&gt;100,100,J226/I226*100)</f>
        <v>96.8</v>
      </c>
      <c r="L226" s="73"/>
      <c r="M226" s="74"/>
      <c r="N226" s="113"/>
      <c r="O226" s="31"/>
    </row>
    <row r="227" spans="1:15" ht="36" customHeight="1" x14ac:dyDescent="0.25">
      <c r="A227" s="4"/>
      <c r="B227" s="56"/>
      <c r="C227" s="119"/>
      <c r="D227" s="56"/>
      <c r="E227" s="56"/>
      <c r="F227" s="63" t="s">
        <v>18</v>
      </c>
      <c r="G227" s="64" t="s">
        <v>120</v>
      </c>
      <c r="H227" s="65" t="s">
        <v>20</v>
      </c>
      <c r="I227" s="66">
        <v>85</v>
      </c>
      <c r="J227" s="66">
        <v>100</v>
      </c>
      <c r="K227" s="68">
        <f>IF(J227/I227*100&gt;100,100,J227/I227*100)</f>
        <v>100</v>
      </c>
      <c r="L227" s="73"/>
      <c r="M227" s="74"/>
      <c r="N227" s="113"/>
      <c r="O227" s="31"/>
    </row>
    <row r="228" spans="1:15" ht="30.75" customHeight="1" x14ac:dyDescent="0.25">
      <c r="A228" s="4"/>
      <c r="B228" s="56"/>
      <c r="C228" s="120"/>
      <c r="D228" s="57"/>
      <c r="E228" s="57"/>
      <c r="F228" s="63" t="s">
        <v>24</v>
      </c>
      <c r="G228" s="77" t="s">
        <v>25</v>
      </c>
      <c r="H228" s="65" t="s">
        <v>26</v>
      </c>
      <c r="I228" s="83">
        <v>29</v>
      </c>
      <c r="J228" s="83">
        <v>29.3</v>
      </c>
      <c r="K228" s="68">
        <f>IF(J228/I228*100&gt;100,100,J228/I228*100)</f>
        <v>100</v>
      </c>
      <c r="L228" s="79">
        <f>K228</f>
        <v>100</v>
      </c>
      <c r="M228" s="74"/>
      <c r="N228" s="113"/>
      <c r="O228" s="31"/>
    </row>
    <row r="229" spans="1:15" ht="42" hidden="1" customHeight="1" x14ac:dyDescent="0.25">
      <c r="A229" s="4"/>
      <c r="B229" s="56"/>
      <c r="C229" s="61" t="s">
        <v>194</v>
      </c>
      <c r="D229" s="61" t="s">
        <v>144</v>
      </c>
      <c r="E229" s="87" t="s">
        <v>117</v>
      </c>
      <c r="F229" s="65" t="s">
        <v>18</v>
      </c>
      <c r="G229" s="88" t="s">
        <v>145</v>
      </c>
      <c r="H229" s="65" t="s">
        <v>20</v>
      </c>
      <c r="I229" s="66"/>
      <c r="J229" s="67"/>
      <c r="K229" s="68" t="e">
        <f>IF(J229/I229*100&gt;100,100,J229/I229*100)</f>
        <v>#DIV/0!</v>
      </c>
      <c r="L229" s="69" t="e">
        <f>(K229+K230+K231)/3</f>
        <v>#DIV/0!</v>
      </c>
      <c r="M229" s="70" t="e">
        <f>(L229+L232)/2</f>
        <v>#DIV/0!</v>
      </c>
      <c r="N229" s="113"/>
      <c r="O229" s="31"/>
    </row>
    <row r="230" spans="1:15" ht="42" hidden="1" customHeight="1" x14ac:dyDescent="0.25">
      <c r="A230" s="4"/>
      <c r="B230" s="56"/>
      <c r="C230" s="56"/>
      <c r="D230" s="56"/>
      <c r="E230" s="89"/>
      <c r="F230" s="65" t="s">
        <v>18</v>
      </c>
      <c r="G230" s="88" t="s">
        <v>146</v>
      </c>
      <c r="H230" s="65" t="s">
        <v>20</v>
      </c>
      <c r="I230" s="66"/>
      <c r="J230" s="67"/>
      <c r="K230" s="68" t="e">
        <f>IF(I230/J230*100&gt;100,100,I230/J230*100)</f>
        <v>#DIV/0!</v>
      </c>
      <c r="L230" s="73"/>
      <c r="M230" s="74"/>
      <c r="N230" s="113"/>
      <c r="O230" s="31"/>
    </row>
    <row r="231" spans="1:15" ht="36" hidden="1" customHeight="1" x14ac:dyDescent="0.25">
      <c r="A231" s="4"/>
      <c r="B231" s="56"/>
      <c r="C231" s="56"/>
      <c r="D231" s="56"/>
      <c r="E231" s="89"/>
      <c r="F231" s="65" t="s">
        <v>18</v>
      </c>
      <c r="G231" s="88" t="s">
        <v>147</v>
      </c>
      <c r="H231" s="65" t="s">
        <v>20</v>
      </c>
      <c r="I231" s="66"/>
      <c r="J231" s="66"/>
      <c r="K231" s="68" t="e">
        <f>IF(J231/I231*100&gt;100,100,J231/I231*100)</f>
        <v>#DIV/0!</v>
      </c>
      <c r="L231" s="73"/>
      <c r="M231" s="74"/>
      <c r="N231" s="113"/>
      <c r="O231" s="31"/>
    </row>
    <row r="232" spans="1:15" ht="30.75" hidden="1" customHeight="1" x14ac:dyDescent="0.25">
      <c r="A232" s="4"/>
      <c r="B232" s="56"/>
      <c r="C232" s="57"/>
      <c r="D232" s="57"/>
      <c r="E232" s="90"/>
      <c r="F232" s="65" t="s">
        <v>24</v>
      </c>
      <c r="G232" s="91" t="s">
        <v>25</v>
      </c>
      <c r="H232" s="65" t="s">
        <v>26</v>
      </c>
      <c r="I232" s="82"/>
      <c r="J232" s="78"/>
      <c r="K232" s="68" t="e">
        <f>IF(J232/I232*100&gt;100,100,J232/I232*100)</f>
        <v>#DIV/0!</v>
      </c>
      <c r="L232" s="79" t="e">
        <f>K232</f>
        <v>#DIV/0!</v>
      </c>
      <c r="M232" s="74"/>
      <c r="N232" s="113"/>
      <c r="O232" s="31"/>
    </row>
    <row r="233" spans="1:15" ht="42" hidden="1" customHeight="1" x14ac:dyDescent="0.25">
      <c r="A233" s="4"/>
      <c r="B233" s="56"/>
      <c r="C233" s="61" t="s">
        <v>195</v>
      </c>
      <c r="D233" s="61" t="s">
        <v>149</v>
      </c>
      <c r="E233" s="87" t="s">
        <v>117</v>
      </c>
      <c r="F233" s="65" t="s">
        <v>18</v>
      </c>
      <c r="G233" s="88" t="s">
        <v>145</v>
      </c>
      <c r="H233" s="65" t="s">
        <v>20</v>
      </c>
      <c r="I233" s="66"/>
      <c r="J233" s="67"/>
      <c r="K233" s="68" t="e">
        <f>IF(J233/I233*100&gt;100,100,J233/I233*100)</f>
        <v>#DIV/0!</v>
      </c>
      <c r="L233" s="69" t="e">
        <f>(K233+K234+K235)/3</f>
        <v>#DIV/0!</v>
      </c>
      <c r="M233" s="70" t="e">
        <f>(L233+L236)/2</f>
        <v>#DIV/0!</v>
      </c>
      <c r="N233" s="113"/>
      <c r="O233" s="31"/>
    </row>
    <row r="234" spans="1:15" ht="42" hidden="1" customHeight="1" x14ac:dyDescent="0.25">
      <c r="A234" s="4"/>
      <c r="B234" s="56"/>
      <c r="C234" s="56"/>
      <c r="D234" s="56"/>
      <c r="E234" s="89"/>
      <c r="F234" s="65" t="s">
        <v>18</v>
      </c>
      <c r="G234" s="88" t="s">
        <v>146</v>
      </c>
      <c r="H234" s="65" t="s">
        <v>20</v>
      </c>
      <c r="I234" s="66"/>
      <c r="J234" s="67"/>
      <c r="K234" s="68" t="e">
        <f>IF(I234/J234*100&gt;100,100,I234/J234*100)</f>
        <v>#DIV/0!</v>
      </c>
      <c r="L234" s="73"/>
      <c r="M234" s="74"/>
      <c r="N234" s="113"/>
      <c r="O234" s="31"/>
    </row>
    <row r="235" spans="1:15" ht="36" hidden="1" customHeight="1" x14ac:dyDescent="0.25">
      <c r="A235" s="4"/>
      <c r="B235" s="56"/>
      <c r="C235" s="56"/>
      <c r="D235" s="56"/>
      <c r="E235" s="89"/>
      <c r="F235" s="65" t="s">
        <v>18</v>
      </c>
      <c r="G235" s="88" t="s">
        <v>147</v>
      </c>
      <c r="H235" s="65" t="s">
        <v>20</v>
      </c>
      <c r="I235" s="66"/>
      <c r="J235" s="66"/>
      <c r="K235" s="68" t="e">
        <f>IF(J235/I235*100&gt;100,100,J235/I235*100)</f>
        <v>#DIV/0!</v>
      </c>
      <c r="L235" s="73"/>
      <c r="M235" s="74"/>
      <c r="N235" s="113"/>
      <c r="O235" s="31"/>
    </row>
    <row r="236" spans="1:15" ht="30.75" hidden="1" customHeight="1" x14ac:dyDescent="0.25">
      <c r="A236" s="4"/>
      <c r="B236" s="56"/>
      <c r="C236" s="57"/>
      <c r="D236" s="57"/>
      <c r="E236" s="90"/>
      <c r="F236" s="65" t="s">
        <v>24</v>
      </c>
      <c r="G236" s="91" t="s">
        <v>25</v>
      </c>
      <c r="H236" s="65" t="s">
        <v>26</v>
      </c>
      <c r="I236" s="78"/>
      <c r="J236" s="78"/>
      <c r="K236" s="68" t="e">
        <f>IF(J236/I236*100&gt;100,100,J236/I236*100)</f>
        <v>#DIV/0!</v>
      </c>
      <c r="L236" s="79" t="e">
        <f>K236</f>
        <v>#DIV/0!</v>
      </c>
      <c r="M236" s="74"/>
      <c r="N236" s="113"/>
      <c r="O236" s="31"/>
    </row>
    <row r="237" spans="1:15" ht="42" customHeight="1" x14ac:dyDescent="0.25">
      <c r="A237" s="4"/>
      <c r="B237" s="56"/>
      <c r="C237" s="61" t="s">
        <v>196</v>
      </c>
      <c r="D237" s="61" t="s">
        <v>151</v>
      </c>
      <c r="E237" s="87" t="s">
        <v>117</v>
      </c>
      <c r="F237" s="65" t="s">
        <v>18</v>
      </c>
      <c r="G237" s="88" t="s">
        <v>145</v>
      </c>
      <c r="H237" s="65" t="s">
        <v>20</v>
      </c>
      <c r="I237" s="66">
        <v>100</v>
      </c>
      <c r="J237" s="67">
        <v>100</v>
      </c>
      <c r="K237" s="68">
        <f>IF(I237/J237*100&gt;100,100,I237/J237*100)</f>
        <v>100</v>
      </c>
      <c r="L237" s="69">
        <f>(K237+K238+K239)/3</f>
        <v>100</v>
      </c>
      <c r="M237" s="70">
        <f>(L237+L240)/2</f>
        <v>100</v>
      </c>
      <c r="N237" s="113"/>
      <c r="O237" s="31"/>
    </row>
    <row r="238" spans="1:15" ht="42" customHeight="1" x14ac:dyDescent="0.25">
      <c r="A238" s="4"/>
      <c r="B238" s="56"/>
      <c r="C238" s="56"/>
      <c r="D238" s="56"/>
      <c r="E238" s="89"/>
      <c r="F238" s="65" t="s">
        <v>18</v>
      </c>
      <c r="G238" s="88" t="s">
        <v>146</v>
      </c>
      <c r="H238" s="65" t="s">
        <v>20</v>
      </c>
      <c r="I238" s="66">
        <v>10</v>
      </c>
      <c r="J238" s="67">
        <v>10.5</v>
      </c>
      <c r="K238" s="68">
        <f>IF(J238/I238*100&gt;100,100,J238/I238*100)</f>
        <v>100</v>
      </c>
      <c r="L238" s="73"/>
      <c r="M238" s="74"/>
      <c r="N238" s="113"/>
      <c r="O238" s="31"/>
    </row>
    <row r="239" spans="1:15" ht="36" customHeight="1" x14ac:dyDescent="0.25">
      <c r="A239" s="4"/>
      <c r="B239" s="56"/>
      <c r="C239" s="56"/>
      <c r="D239" s="56"/>
      <c r="E239" s="89"/>
      <c r="F239" s="65" t="s">
        <v>18</v>
      </c>
      <c r="G239" s="88" t="s">
        <v>147</v>
      </c>
      <c r="H239" s="65" t="s">
        <v>20</v>
      </c>
      <c r="I239" s="66">
        <v>100</v>
      </c>
      <c r="J239" s="66">
        <v>100</v>
      </c>
      <c r="K239" s="68">
        <f>IF(J239/I239*100&gt;100,100,J239/I239*100)</f>
        <v>100</v>
      </c>
      <c r="L239" s="73"/>
      <c r="M239" s="74"/>
      <c r="N239" s="113"/>
      <c r="O239" s="31"/>
    </row>
    <row r="240" spans="1:15" ht="30.75" customHeight="1" x14ac:dyDescent="0.25">
      <c r="A240" s="4"/>
      <c r="B240" s="56"/>
      <c r="C240" s="57"/>
      <c r="D240" s="57"/>
      <c r="E240" s="90"/>
      <c r="F240" s="65" t="s">
        <v>24</v>
      </c>
      <c r="G240" s="91" t="s">
        <v>25</v>
      </c>
      <c r="H240" s="65" t="s">
        <v>26</v>
      </c>
      <c r="I240" s="82">
        <v>0.33</v>
      </c>
      <c r="J240" s="82">
        <v>0.33</v>
      </c>
      <c r="K240" s="68">
        <f>IF(J240/I240*100&gt;100,100,J240/I240*100)</f>
        <v>100</v>
      </c>
      <c r="L240" s="79">
        <f>K240</f>
        <v>100</v>
      </c>
      <c r="M240" s="74"/>
      <c r="N240" s="113"/>
      <c r="O240" s="31"/>
    </row>
    <row r="241" spans="1:15" ht="42" customHeight="1" x14ac:dyDescent="0.25">
      <c r="A241" s="4"/>
      <c r="B241" s="56"/>
      <c r="C241" s="61" t="s">
        <v>197</v>
      </c>
      <c r="D241" s="61" t="s">
        <v>153</v>
      </c>
      <c r="E241" s="87" t="s">
        <v>117</v>
      </c>
      <c r="F241" s="65" t="s">
        <v>18</v>
      </c>
      <c r="G241" s="88" t="s">
        <v>145</v>
      </c>
      <c r="H241" s="65" t="s">
        <v>20</v>
      </c>
      <c r="I241" s="66">
        <v>100</v>
      </c>
      <c r="J241" s="67">
        <v>98.4</v>
      </c>
      <c r="K241" s="68">
        <f>IF(J241/I241*100&gt;100,100,J241/I241*100)</f>
        <v>98.4</v>
      </c>
      <c r="L241" s="69">
        <f>(K241+K242+K243)/3</f>
        <v>98.184615384615384</v>
      </c>
      <c r="M241" s="70">
        <f>(L241+L244)/2</f>
        <v>97.872795497185734</v>
      </c>
      <c r="N241" s="113"/>
      <c r="O241" s="31"/>
    </row>
    <row r="242" spans="1:15" ht="42" customHeight="1" x14ac:dyDescent="0.25">
      <c r="A242" s="4"/>
      <c r="B242" s="56"/>
      <c r="C242" s="56"/>
      <c r="D242" s="56"/>
      <c r="E242" s="89"/>
      <c r="F242" s="65" t="s">
        <v>18</v>
      </c>
      <c r="G242" s="88" t="s">
        <v>146</v>
      </c>
      <c r="H242" s="65" t="s">
        <v>20</v>
      </c>
      <c r="I242" s="66">
        <v>10</v>
      </c>
      <c r="J242" s="67">
        <v>10.4</v>
      </c>
      <c r="K242" s="68">
        <f>IF(I242/J242*100&gt;100,100,I242/J242*100)</f>
        <v>96.153846153846146</v>
      </c>
      <c r="L242" s="73"/>
      <c r="M242" s="74"/>
      <c r="N242" s="113"/>
      <c r="O242" s="31"/>
    </row>
    <row r="243" spans="1:15" ht="36" customHeight="1" x14ac:dyDescent="0.25">
      <c r="A243" s="4"/>
      <c r="B243" s="56"/>
      <c r="C243" s="56"/>
      <c r="D243" s="56"/>
      <c r="E243" s="89"/>
      <c r="F243" s="65" t="s">
        <v>18</v>
      </c>
      <c r="G243" s="88" t="s">
        <v>147</v>
      </c>
      <c r="H243" s="65" t="s">
        <v>20</v>
      </c>
      <c r="I243" s="66">
        <v>100</v>
      </c>
      <c r="J243" s="66">
        <v>100</v>
      </c>
      <c r="K243" s="68">
        <f>IF(J243/I243*100&gt;100,100,J243/I243*100)</f>
        <v>100</v>
      </c>
      <c r="L243" s="73"/>
      <c r="M243" s="74"/>
      <c r="N243" s="113"/>
      <c r="O243" s="31"/>
    </row>
    <row r="244" spans="1:15" ht="30.75" customHeight="1" x14ac:dyDescent="0.25">
      <c r="A244" s="4"/>
      <c r="B244" s="56"/>
      <c r="C244" s="57"/>
      <c r="D244" s="57"/>
      <c r="E244" s="90"/>
      <c r="F244" s="65" t="s">
        <v>24</v>
      </c>
      <c r="G244" s="91" t="s">
        <v>25</v>
      </c>
      <c r="H244" s="65" t="s">
        <v>26</v>
      </c>
      <c r="I244" s="83">
        <v>205</v>
      </c>
      <c r="J244" s="83">
        <v>200</v>
      </c>
      <c r="K244" s="68">
        <f>IF(J244/I244*100&gt;100,100,J244/I244*100)</f>
        <v>97.560975609756099</v>
      </c>
      <c r="L244" s="79">
        <f>K244</f>
        <v>97.560975609756099</v>
      </c>
      <c r="M244" s="74"/>
      <c r="N244" s="113"/>
      <c r="O244" s="31"/>
    </row>
    <row r="245" spans="1:15" ht="42" hidden="1" customHeight="1" x14ac:dyDescent="0.25">
      <c r="A245" s="4"/>
      <c r="B245" s="56"/>
      <c r="C245" s="121" t="s">
        <v>194</v>
      </c>
      <c r="D245" s="61" t="s">
        <v>154</v>
      </c>
      <c r="E245" s="87" t="s">
        <v>117</v>
      </c>
      <c r="F245" s="65" t="s">
        <v>18</v>
      </c>
      <c r="G245" s="88" t="s">
        <v>145</v>
      </c>
      <c r="H245" s="65" t="s">
        <v>20</v>
      </c>
      <c r="I245" s="66"/>
      <c r="J245" s="67"/>
      <c r="K245" s="68" t="e">
        <f t="shared" ref="K245:K257" si="2">IF(J245/I245*100&gt;100,100,J245/I245*100)</f>
        <v>#DIV/0!</v>
      </c>
      <c r="L245" s="69" t="e">
        <f>(K245+K246+K247)/3</f>
        <v>#DIV/0!</v>
      </c>
      <c r="M245" s="70" t="e">
        <f>(L245+L248)/2</f>
        <v>#DIV/0!</v>
      </c>
      <c r="N245" s="113"/>
      <c r="O245" s="31"/>
    </row>
    <row r="246" spans="1:15" ht="42" hidden="1" customHeight="1" x14ac:dyDescent="0.25">
      <c r="A246" s="4"/>
      <c r="B246" s="56"/>
      <c r="C246" s="122"/>
      <c r="D246" s="56"/>
      <c r="E246" s="89"/>
      <c r="F246" s="65" t="s">
        <v>18</v>
      </c>
      <c r="G246" s="88" t="s">
        <v>146</v>
      </c>
      <c r="H246" s="65" t="s">
        <v>20</v>
      </c>
      <c r="I246" s="66"/>
      <c r="J246" s="67"/>
      <c r="K246" s="68" t="e">
        <f t="shared" si="2"/>
        <v>#DIV/0!</v>
      </c>
      <c r="L246" s="73"/>
      <c r="M246" s="74"/>
      <c r="N246" s="113"/>
      <c r="O246" s="31"/>
    </row>
    <row r="247" spans="1:15" ht="36" hidden="1" customHeight="1" x14ac:dyDescent="0.25">
      <c r="A247" s="4"/>
      <c r="B247" s="56"/>
      <c r="C247" s="122"/>
      <c r="D247" s="56"/>
      <c r="E247" s="89"/>
      <c r="F247" s="65" t="s">
        <v>18</v>
      </c>
      <c r="G247" s="88" t="s">
        <v>147</v>
      </c>
      <c r="H247" s="65" t="s">
        <v>20</v>
      </c>
      <c r="I247" s="66"/>
      <c r="J247" s="66"/>
      <c r="K247" s="68" t="e">
        <f t="shared" si="2"/>
        <v>#DIV/0!</v>
      </c>
      <c r="L247" s="73"/>
      <c r="M247" s="74"/>
      <c r="N247" s="113"/>
      <c r="O247" s="31"/>
    </row>
    <row r="248" spans="1:15" ht="30.75" hidden="1" customHeight="1" x14ac:dyDescent="0.25">
      <c r="A248" s="4"/>
      <c r="B248" s="56"/>
      <c r="C248" s="123"/>
      <c r="D248" s="57"/>
      <c r="E248" s="90"/>
      <c r="F248" s="65" t="s">
        <v>24</v>
      </c>
      <c r="G248" s="91" t="s">
        <v>25</v>
      </c>
      <c r="H248" s="65" t="s">
        <v>26</v>
      </c>
      <c r="I248" s="81"/>
      <c r="J248" s="78"/>
      <c r="K248" s="68" t="e">
        <f t="shared" si="2"/>
        <v>#DIV/0!</v>
      </c>
      <c r="L248" s="79" t="e">
        <f>K248</f>
        <v>#DIV/0!</v>
      </c>
      <c r="M248" s="74"/>
      <c r="N248" s="113"/>
      <c r="O248" s="31"/>
    </row>
    <row r="249" spans="1:15" ht="42" hidden="1" customHeight="1" x14ac:dyDescent="0.25">
      <c r="A249" s="4"/>
      <c r="B249" s="56"/>
      <c r="C249" s="61" t="s">
        <v>198</v>
      </c>
      <c r="D249" s="61" t="s">
        <v>156</v>
      </c>
      <c r="E249" s="87" t="s">
        <v>117</v>
      </c>
      <c r="F249" s="65" t="s">
        <v>18</v>
      </c>
      <c r="G249" s="88" t="s">
        <v>145</v>
      </c>
      <c r="H249" s="65" t="s">
        <v>20</v>
      </c>
      <c r="I249" s="66"/>
      <c r="J249" s="67"/>
      <c r="K249" s="68" t="e">
        <f t="shared" si="2"/>
        <v>#DIV/0!</v>
      </c>
      <c r="L249" s="69" t="e">
        <f>(K249+K250+K251)/3</f>
        <v>#DIV/0!</v>
      </c>
      <c r="M249" s="70" t="e">
        <f>(L249+L252)/2</f>
        <v>#DIV/0!</v>
      </c>
      <c r="N249" s="113"/>
      <c r="O249" s="31"/>
    </row>
    <row r="250" spans="1:15" ht="42" hidden="1" customHeight="1" x14ac:dyDescent="0.25">
      <c r="A250" s="4"/>
      <c r="B250" s="56"/>
      <c r="C250" s="56"/>
      <c r="D250" s="56"/>
      <c r="E250" s="89"/>
      <c r="F250" s="65" t="s">
        <v>18</v>
      </c>
      <c r="G250" s="88" t="s">
        <v>146</v>
      </c>
      <c r="H250" s="65" t="s">
        <v>20</v>
      </c>
      <c r="I250" s="66"/>
      <c r="J250" s="67"/>
      <c r="K250" s="68" t="e">
        <f t="shared" si="2"/>
        <v>#DIV/0!</v>
      </c>
      <c r="L250" s="73"/>
      <c r="M250" s="74"/>
      <c r="N250" s="113"/>
      <c r="O250" s="31"/>
    </row>
    <row r="251" spans="1:15" ht="36" hidden="1" customHeight="1" x14ac:dyDescent="0.25">
      <c r="A251" s="4"/>
      <c r="B251" s="56"/>
      <c r="C251" s="56"/>
      <c r="D251" s="56"/>
      <c r="E251" s="89"/>
      <c r="F251" s="65" t="s">
        <v>18</v>
      </c>
      <c r="G251" s="88" t="s">
        <v>147</v>
      </c>
      <c r="H251" s="65" t="s">
        <v>20</v>
      </c>
      <c r="I251" s="66"/>
      <c r="J251" s="66"/>
      <c r="K251" s="68" t="e">
        <f t="shared" si="2"/>
        <v>#DIV/0!</v>
      </c>
      <c r="L251" s="73"/>
      <c r="M251" s="74"/>
      <c r="N251" s="113"/>
      <c r="O251" s="31"/>
    </row>
    <row r="252" spans="1:15" ht="30.75" hidden="1" customHeight="1" x14ac:dyDescent="0.25">
      <c r="A252" s="4"/>
      <c r="B252" s="56"/>
      <c r="C252" s="57"/>
      <c r="D252" s="57"/>
      <c r="E252" s="90"/>
      <c r="F252" s="65" t="s">
        <v>24</v>
      </c>
      <c r="G252" s="91" t="s">
        <v>25</v>
      </c>
      <c r="H252" s="65" t="s">
        <v>26</v>
      </c>
      <c r="I252" s="81"/>
      <c r="J252" s="78"/>
      <c r="K252" s="68" t="e">
        <f t="shared" si="2"/>
        <v>#DIV/0!</v>
      </c>
      <c r="L252" s="79" t="e">
        <f>K252</f>
        <v>#DIV/0!</v>
      </c>
      <c r="M252" s="74"/>
      <c r="N252" s="113"/>
      <c r="O252" s="31"/>
    </row>
    <row r="253" spans="1:15" ht="42" hidden="1" customHeight="1" x14ac:dyDescent="0.25">
      <c r="A253" s="4"/>
      <c r="B253" s="56"/>
      <c r="C253" s="61" t="s">
        <v>199</v>
      </c>
      <c r="D253" s="61" t="s">
        <v>158</v>
      </c>
      <c r="E253" s="87" t="s">
        <v>117</v>
      </c>
      <c r="F253" s="65" t="s">
        <v>18</v>
      </c>
      <c r="G253" s="88" t="s">
        <v>145</v>
      </c>
      <c r="H253" s="65" t="s">
        <v>20</v>
      </c>
      <c r="I253" s="66"/>
      <c r="J253" s="67"/>
      <c r="K253" s="68" t="e">
        <f t="shared" si="2"/>
        <v>#DIV/0!</v>
      </c>
      <c r="L253" s="69" t="e">
        <f>(K253+K254+K255)/3</f>
        <v>#DIV/0!</v>
      </c>
      <c r="M253" s="70" t="e">
        <f>(L253+L256)/2</f>
        <v>#DIV/0!</v>
      </c>
      <c r="N253" s="113"/>
      <c r="O253" s="31"/>
    </row>
    <row r="254" spans="1:15" ht="42" hidden="1" customHeight="1" x14ac:dyDescent="0.25">
      <c r="A254" s="4"/>
      <c r="B254" s="56"/>
      <c r="C254" s="56"/>
      <c r="D254" s="56"/>
      <c r="E254" s="89"/>
      <c r="F254" s="65" t="s">
        <v>18</v>
      </c>
      <c r="G254" s="88" t="s">
        <v>146</v>
      </c>
      <c r="H254" s="65" t="s">
        <v>20</v>
      </c>
      <c r="I254" s="66"/>
      <c r="J254" s="67"/>
      <c r="K254" s="68" t="e">
        <f t="shared" si="2"/>
        <v>#DIV/0!</v>
      </c>
      <c r="L254" s="73"/>
      <c r="M254" s="74"/>
      <c r="N254" s="113"/>
      <c r="O254" s="31"/>
    </row>
    <row r="255" spans="1:15" ht="36" hidden="1" customHeight="1" x14ac:dyDescent="0.25">
      <c r="A255" s="4"/>
      <c r="B255" s="56"/>
      <c r="C255" s="56"/>
      <c r="D255" s="56"/>
      <c r="E255" s="89"/>
      <c r="F255" s="65" t="s">
        <v>18</v>
      </c>
      <c r="G255" s="88" t="s">
        <v>147</v>
      </c>
      <c r="H255" s="65" t="s">
        <v>20</v>
      </c>
      <c r="I255" s="66"/>
      <c r="J255" s="66"/>
      <c r="K255" s="68" t="e">
        <f t="shared" si="2"/>
        <v>#DIV/0!</v>
      </c>
      <c r="L255" s="73"/>
      <c r="M255" s="74"/>
      <c r="N255" s="113"/>
      <c r="O255" s="31"/>
    </row>
    <row r="256" spans="1:15" ht="30.75" hidden="1" customHeight="1" x14ac:dyDescent="0.25">
      <c r="A256" s="4"/>
      <c r="B256" s="56"/>
      <c r="C256" s="57"/>
      <c r="D256" s="57"/>
      <c r="E256" s="90"/>
      <c r="F256" s="65" t="s">
        <v>24</v>
      </c>
      <c r="G256" s="91" t="s">
        <v>25</v>
      </c>
      <c r="H256" s="65" t="s">
        <v>26</v>
      </c>
      <c r="I256" s="81"/>
      <c r="J256" s="78"/>
      <c r="K256" s="68" t="e">
        <f t="shared" si="2"/>
        <v>#DIV/0!</v>
      </c>
      <c r="L256" s="79" t="e">
        <f>K256</f>
        <v>#DIV/0!</v>
      </c>
      <c r="M256" s="74"/>
      <c r="N256" s="113"/>
      <c r="O256" s="31"/>
    </row>
    <row r="257" spans="1:15" ht="42" customHeight="1" x14ac:dyDescent="0.25">
      <c r="A257" s="4"/>
      <c r="B257" s="56"/>
      <c r="C257" s="61" t="s">
        <v>194</v>
      </c>
      <c r="D257" s="61" t="s">
        <v>160</v>
      </c>
      <c r="E257" s="87" t="s">
        <v>117</v>
      </c>
      <c r="F257" s="65" t="s">
        <v>18</v>
      </c>
      <c r="G257" s="88" t="s">
        <v>145</v>
      </c>
      <c r="H257" s="65" t="s">
        <v>20</v>
      </c>
      <c r="I257" s="66">
        <v>100</v>
      </c>
      <c r="J257" s="66">
        <v>90</v>
      </c>
      <c r="K257" s="68">
        <f t="shared" si="2"/>
        <v>90</v>
      </c>
      <c r="L257" s="69">
        <f>(K257+K258+K259)/3</f>
        <v>96.333333333333329</v>
      </c>
      <c r="M257" s="70">
        <f>(L257+L260)/2</f>
        <v>98.166666666666657</v>
      </c>
      <c r="N257" s="113"/>
      <c r="O257" s="31"/>
    </row>
    <row r="258" spans="1:15" ht="42" customHeight="1" x14ac:dyDescent="0.25">
      <c r="A258" s="4"/>
      <c r="B258" s="56"/>
      <c r="C258" s="56"/>
      <c r="D258" s="56"/>
      <c r="E258" s="89"/>
      <c r="F258" s="65" t="s">
        <v>18</v>
      </c>
      <c r="G258" s="88" t="s">
        <v>146</v>
      </c>
      <c r="H258" s="65" t="s">
        <v>20</v>
      </c>
      <c r="I258" s="66">
        <v>10</v>
      </c>
      <c r="J258" s="66">
        <v>9.9</v>
      </c>
      <c r="K258" s="68">
        <f>IF(J258/I258*100&gt;100,100,J258/I258*100)</f>
        <v>99</v>
      </c>
      <c r="L258" s="73"/>
      <c r="M258" s="74"/>
      <c r="N258" s="113"/>
      <c r="O258" s="31"/>
    </row>
    <row r="259" spans="1:15" ht="36" customHeight="1" x14ac:dyDescent="0.25">
      <c r="A259" s="4"/>
      <c r="B259" s="56"/>
      <c r="C259" s="56"/>
      <c r="D259" s="56"/>
      <c r="E259" s="89"/>
      <c r="F259" s="65" t="s">
        <v>18</v>
      </c>
      <c r="G259" s="88" t="s">
        <v>147</v>
      </c>
      <c r="H259" s="65" t="s">
        <v>20</v>
      </c>
      <c r="I259" s="66">
        <v>100</v>
      </c>
      <c r="J259" s="66">
        <v>100</v>
      </c>
      <c r="K259" s="68">
        <f>IF(J259/I259*100&gt;100,100,J259/I259*100)</f>
        <v>100</v>
      </c>
      <c r="L259" s="73"/>
      <c r="M259" s="74"/>
      <c r="N259" s="113"/>
      <c r="O259" s="31"/>
    </row>
    <row r="260" spans="1:15" ht="30.75" customHeight="1" x14ac:dyDescent="0.25">
      <c r="A260" s="4"/>
      <c r="B260" s="56"/>
      <c r="C260" s="57"/>
      <c r="D260" s="57"/>
      <c r="E260" s="90"/>
      <c r="F260" s="65" t="s">
        <v>24</v>
      </c>
      <c r="G260" s="91" t="s">
        <v>25</v>
      </c>
      <c r="H260" s="65" t="s">
        <v>26</v>
      </c>
      <c r="I260" s="81">
        <v>0.33</v>
      </c>
      <c r="J260" s="78">
        <v>0.33</v>
      </c>
      <c r="K260" s="68">
        <f>IF(J260/I260*100&gt;100,100,J260/I260*100)</f>
        <v>100</v>
      </c>
      <c r="L260" s="79">
        <f>K260</f>
        <v>100</v>
      </c>
      <c r="M260" s="74"/>
      <c r="N260" s="113"/>
      <c r="O260" s="31"/>
    </row>
    <row r="261" spans="1:15" ht="42" customHeight="1" x14ac:dyDescent="0.25">
      <c r="A261" s="4"/>
      <c r="B261" s="56"/>
      <c r="C261" s="61" t="s">
        <v>200</v>
      </c>
      <c r="D261" s="61" t="s">
        <v>162</v>
      </c>
      <c r="E261" s="87" t="s">
        <v>117</v>
      </c>
      <c r="F261" s="65" t="s">
        <v>18</v>
      </c>
      <c r="G261" s="88" t="s">
        <v>145</v>
      </c>
      <c r="H261" s="65" t="s">
        <v>20</v>
      </c>
      <c r="I261" s="66">
        <v>100</v>
      </c>
      <c r="J261" s="67">
        <v>100</v>
      </c>
      <c r="K261" s="68">
        <f>IF(I261/J261*100&gt;100,100,I261/J261*100)</f>
        <v>100</v>
      </c>
      <c r="L261" s="69">
        <f>(K261+K262+K263)/3</f>
        <v>98.412698412698418</v>
      </c>
      <c r="M261" s="70">
        <f>(L261+L264)/2</f>
        <v>99.206349206349216</v>
      </c>
      <c r="N261" s="113"/>
      <c r="O261" s="31"/>
    </row>
    <row r="262" spans="1:15" ht="42" customHeight="1" x14ac:dyDescent="0.25">
      <c r="A262" s="4"/>
      <c r="B262" s="56"/>
      <c r="C262" s="56"/>
      <c r="D262" s="56"/>
      <c r="E262" s="89"/>
      <c r="F262" s="65" t="s">
        <v>18</v>
      </c>
      <c r="G262" s="88" t="s">
        <v>146</v>
      </c>
      <c r="H262" s="65" t="s">
        <v>20</v>
      </c>
      <c r="I262" s="66">
        <v>10</v>
      </c>
      <c r="J262" s="67">
        <v>10.5</v>
      </c>
      <c r="K262" s="68">
        <f>IF(I262/J262*100&gt;100,100,I262/J262*100)</f>
        <v>95.238095238095227</v>
      </c>
      <c r="L262" s="73"/>
      <c r="M262" s="74"/>
      <c r="N262" s="113"/>
      <c r="O262" s="31"/>
    </row>
    <row r="263" spans="1:15" ht="36" customHeight="1" x14ac:dyDescent="0.25">
      <c r="A263" s="4"/>
      <c r="B263" s="56"/>
      <c r="C263" s="56"/>
      <c r="D263" s="56"/>
      <c r="E263" s="89"/>
      <c r="F263" s="65" t="s">
        <v>18</v>
      </c>
      <c r="G263" s="88" t="s">
        <v>147</v>
      </c>
      <c r="H263" s="65" t="s">
        <v>20</v>
      </c>
      <c r="I263" s="66">
        <v>100</v>
      </c>
      <c r="J263" s="66">
        <v>100</v>
      </c>
      <c r="K263" s="68">
        <f>IF(J263/I263*100&gt;100,100,J263/I263*100)</f>
        <v>100</v>
      </c>
      <c r="L263" s="73"/>
      <c r="M263" s="74"/>
      <c r="N263" s="113"/>
      <c r="O263" s="31"/>
    </row>
    <row r="264" spans="1:15" ht="30.75" customHeight="1" x14ac:dyDescent="0.25">
      <c r="A264" s="4"/>
      <c r="B264" s="57"/>
      <c r="C264" s="57"/>
      <c r="D264" s="57"/>
      <c r="E264" s="90"/>
      <c r="F264" s="65" t="s">
        <v>24</v>
      </c>
      <c r="G264" s="91" t="s">
        <v>25</v>
      </c>
      <c r="H264" s="65" t="s">
        <v>26</v>
      </c>
      <c r="I264" s="83">
        <v>29</v>
      </c>
      <c r="J264" s="83">
        <v>29.3</v>
      </c>
      <c r="K264" s="68">
        <f>IF(J264/I264*100&gt;100,100,J264/I264*100)</f>
        <v>100</v>
      </c>
      <c r="L264" s="79">
        <f>K264</f>
        <v>100</v>
      </c>
      <c r="M264" s="74"/>
      <c r="N264" s="124"/>
      <c r="O264" s="31"/>
    </row>
    <row r="265" spans="1:15" ht="15" customHeight="1" x14ac:dyDescent="0.25">
      <c r="A265" s="4"/>
      <c r="B265" s="4"/>
      <c r="C265" s="4"/>
      <c r="D265" s="4"/>
      <c r="E265" s="4"/>
      <c r="F265" s="93"/>
      <c r="G265" s="4"/>
      <c r="H265" s="4"/>
      <c r="I265" s="4"/>
      <c r="J265" s="4"/>
      <c r="K265" s="4"/>
      <c r="L265" s="4"/>
      <c r="M265" s="4"/>
      <c r="N265" s="4"/>
      <c r="O265" s="31"/>
    </row>
    <row r="266" spans="1:15" ht="15" customHeight="1" x14ac:dyDescent="0.25">
      <c r="A266" s="4"/>
      <c r="B266" s="4"/>
      <c r="C266" s="4"/>
      <c r="D266" s="4"/>
      <c r="E266" s="4"/>
      <c r="F266" s="93"/>
      <c r="G266" s="4"/>
      <c r="H266" s="4"/>
      <c r="I266" s="94">
        <f>I184+I188+I192+I196+I200+I204+I208+I212+I216+I220+I224+I228</f>
        <v>234.66000000000003</v>
      </c>
      <c r="J266" s="125">
        <f>J184+J188+J192+J196+J200+J204+J208+J212+J216+J220+J224+J228</f>
        <v>229.96000000000004</v>
      </c>
      <c r="K266" s="94">
        <v>235</v>
      </c>
      <c r="L266" s="4">
        <v>230</v>
      </c>
      <c r="M266" s="4"/>
      <c r="N266" s="4"/>
      <c r="O266" s="31"/>
    </row>
    <row r="267" spans="1:15" ht="15" customHeight="1" x14ac:dyDescent="0.25">
      <c r="A267" s="4"/>
      <c r="B267" s="4"/>
      <c r="C267" s="4"/>
      <c r="D267" s="4"/>
      <c r="E267" s="4"/>
      <c r="F267" s="93"/>
      <c r="G267" s="4"/>
      <c r="H267" s="4"/>
      <c r="I267" s="94">
        <f>I232+I236+I240+I244+I248+I252+I256+I260+I264</f>
        <v>234.66000000000003</v>
      </c>
      <c r="J267" s="125">
        <f>J232+J236+J240+J244+J248+J252+J256+J260+J264</f>
        <v>229.96000000000004</v>
      </c>
      <c r="K267" s="94">
        <v>235</v>
      </c>
      <c r="L267" s="4">
        <v>230</v>
      </c>
      <c r="M267" s="4"/>
      <c r="N267" s="4"/>
      <c r="O267" s="31"/>
    </row>
    <row r="268" spans="1:15" x14ac:dyDescent="0.25">
      <c r="O268" s="31"/>
    </row>
    <row r="270" spans="1:15" x14ac:dyDescent="0.25">
      <c r="H270" s="97" t="s">
        <v>163</v>
      </c>
      <c r="I270" s="98">
        <f>I8+I12+I16+I20+I24+I32+I36+I28</f>
        <v>659.33</v>
      </c>
      <c r="J270" s="98">
        <f>J8+J12+J16+J20+J24+J32+J36+J28</f>
        <v>655.33000000000004</v>
      </c>
      <c r="K270" s="99">
        <f>(659*5+660*4)/9</f>
        <v>659.44444444444446</v>
      </c>
      <c r="L270" s="1">
        <v>655</v>
      </c>
    </row>
    <row r="271" spans="1:15" x14ac:dyDescent="0.25">
      <c r="H271" s="97" t="s">
        <v>164</v>
      </c>
      <c r="I271" s="98">
        <f>I44+I48+I52+I56+I60+I64+I68+I72+I76</f>
        <v>769</v>
      </c>
      <c r="J271" s="98">
        <f>J44+J48+J52+J56+J60+J64+J68+J72+J76</f>
        <v>770</v>
      </c>
      <c r="K271" s="99">
        <f>(776*5+761*4)/9</f>
        <v>769.33333333333337</v>
      </c>
      <c r="L271" s="1">
        <v>770</v>
      </c>
    </row>
    <row r="272" spans="1:15" x14ac:dyDescent="0.25">
      <c r="H272" s="97" t="s">
        <v>165</v>
      </c>
      <c r="I272" s="98">
        <f>I80+I84+I88+I92+I96+I100+I104+I108+I112</f>
        <v>148.84</v>
      </c>
      <c r="J272" s="98">
        <f>J80+J84+J88+J92+J96+J100+J104+J108+J112</f>
        <v>144.44</v>
      </c>
      <c r="K272" s="99">
        <f>(149*5+150*4)/9</f>
        <v>149.44444444444446</v>
      </c>
      <c r="L272" s="1">
        <v>144</v>
      </c>
    </row>
    <row r="273" spans="8:10" x14ac:dyDescent="0.25">
      <c r="H273" s="97" t="s">
        <v>166</v>
      </c>
      <c r="I273" s="1">
        <f>I180+I176+I172+I168+I164+I160+I156+I152+I148+I144+I140+I136+I132+I128+I124+I120+I116</f>
        <v>100073</v>
      </c>
      <c r="J273" s="1">
        <f>J180+J176+J172+J168+J164+J160+J156+J152+J148+J144+J140+J136+J132+J128+J124+J120+J116</f>
        <v>100073</v>
      </c>
    </row>
  </sheetData>
  <autoFilter ref="A3:N216"/>
  <mergeCells count="322">
    <mergeCell ref="C257:C260"/>
    <mergeCell ref="D257:D260"/>
    <mergeCell ref="E257:E260"/>
    <mergeCell ref="L257:L259"/>
    <mergeCell ref="M257:M260"/>
    <mergeCell ref="C261:C264"/>
    <mergeCell ref="D261:D264"/>
    <mergeCell ref="E261:E264"/>
    <mergeCell ref="L261:L263"/>
    <mergeCell ref="M261:M264"/>
    <mergeCell ref="C249:C252"/>
    <mergeCell ref="D249:D252"/>
    <mergeCell ref="E249:E252"/>
    <mergeCell ref="L249:L251"/>
    <mergeCell ref="M249:M252"/>
    <mergeCell ref="C253:C256"/>
    <mergeCell ref="D253:D256"/>
    <mergeCell ref="E253:E256"/>
    <mergeCell ref="L253:L255"/>
    <mergeCell ref="M253:M256"/>
    <mergeCell ref="C241:C244"/>
    <mergeCell ref="D241:D244"/>
    <mergeCell ref="E241:E244"/>
    <mergeCell ref="L241:L243"/>
    <mergeCell ref="M241:M244"/>
    <mergeCell ref="C245:C248"/>
    <mergeCell ref="D245:D248"/>
    <mergeCell ref="E245:E248"/>
    <mergeCell ref="L245:L247"/>
    <mergeCell ref="M245:M248"/>
    <mergeCell ref="C233:C236"/>
    <mergeCell ref="D233:D236"/>
    <mergeCell ref="E233:E236"/>
    <mergeCell ref="L233:L235"/>
    <mergeCell ref="M233:M236"/>
    <mergeCell ref="C237:C240"/>
    <mergeCell ref="D237:D240"/>
    <mergeCell ref="E237:E240"/>
    <mergeCell ref="L237:L239"/>
    <mergeCell ref="M237:M240"/>
    <mergeCell ref="D225:D228"/>
    <mergeCell ref="E225:E228"/>
    <mergeCell ref="L225:L227"/>
    <mergeCell ref="M225:M228"/>
    <mergeCell ref="C229:C232"/>
    <mergeCell ref="D229:D232"/>
    <mergeCell ref="E229:E232"/>
    <mergeCell ref="L229:L231"/>
    <mergeCell ref="M229:M232"/>
    <mergeCell ref="C217:C220"/>
    <mergeCell ref="D217:D220"/>
    <mergeCell ref="E217:E220"/>
    <mergeCell ref="L217:L219"/>
    <mergeCell ref="M217:M220"/>
    <mergeCell ref="D221:D224"/>
    <mergeCell ref="E221:E224"/>
    <mergeCell ref="L221:L223"/>
    <mergeCell ref="M221:M224"/>
    <mergeCell ref="C209:C212"/>
    <mergeCell ref="D209:D212"/>
    <mergeCell ref="E209:E212"/>
    <mergeCell ref="L209:L211"/>
    <mergeCell ref="M209:M212"/>
    <mergeCell ref="C213:C216"/>
    <mergeCell ref="D213:D216"/>
    <mergeCell ref="E213:E216"/>
    <mergeCell ref="L213:L215"/>
    <mergeCell ref="M213:M216"/>
    <mergeCell ref="C201:C204"/>
    <mergeCell ref="D201:D204"/>
    <mergeCell ref="E201:E204"/>
    <mergeCell ref="L201:L203"/>
    <mergeCell ref="M201:M204"/>
    <mergeCell ref="C205:C208"/>
    <mergeCell ref="D205:D208"/>
    <mergeCell ref="E205:E208"/>
    <mergeCell ref="L205:L207"/>
    <mergeCell ref="M205:M208"/>
    <mergeCell ref="C193:C196"/>
    <mergeCell ref="D193:D196"/>
    <mergeCell ref="E193:E196"/>
    <mergeCell ref="L193:L195"/>
    <mergeCell ref="M193:M196"/>
    <mergeCell ref="C197:C200"/>
    <mergeCell ref="D197:D200"/>
    <mergeCell ref="E197:E200"/>
    <mergeCell ref="L197:L199"/>
    <mergeCell ref="M197:M200"/>
    <mergeCell ref="M185:M188"/>
    <mergeCell ref="C189:C192"/>
    <mergeCell ref="D189:D192"/>
    <mergeCell ref="E189:E192"/>
    <mergeCell ref="L189:L191"/>
    <mergeCell ref="M189:M192"/>
    <mergeCell ref="B181:B264"/>
    <mergeCell ref="C181:C184"/>
    <mergeCell ref="D181:D184"/>
    <mergeCell ref="E181:E184"/>
    <mergeCell ref="L181:L183"/>
    <mergeCell ref="M181:M184"/>
    <mergeCell ref="C185:C188"/>
    <mergeCell ref="D185:D188"/>
    <mergeCell ref="E185:E188"/>
    <mergeCell ref="L185:L187"/>
    <mergeCell ref="C173:C176"/>
    <mergeCell ref="D173:D176"/>
    <mergeCell ref="E173:E176"/>
    <mergeCell ref="L173:L175"/>
    <mergeCell ref="M173:M176"/>
    <mergeCell ref="C177:C180"/>
    <mergeCell ref="D177:D180"/>
    <mergeCell ref="E177:E180"/>
    <mergeCell ref="L177:L179"/>
    <mergeCell ref="M177:M180"/>
    <mergeCell ref="C165:C168"/>
    <mergeCell ref="D165:D168"/>
    <mergeCell ref="E165:E168"/>
    <mergeCell ref="L165:L167"/>
    <mergeCell ref="M165:M168"/>
    <mergeCell ref="C169:C172"/>
    <mergeCell ref="D169:D172"/>
    <mergeCell ref="E169:E172"/>
    <mergeCell ref="L169:L171"/>
    <mergeCell ref="M169:M172"/>
    <mergeCell ref="C157:C160"/>
    <mergeCell ref="D157:D160"/>
    <mergeCell ref="E157:E160"/>
    <mergeCell ref="L157:L159"/>
    <mergeCell ref="M157:M160"/>
    <mergeCell ref="C161:C164"/>
    <mergeCell ref="D161:D164"/>
    <mergeCell ref="E161:E164"/>
    <mergeCell ref="L161:L163"/>
    <mergeCell ref="M161:M164"/>
    <mergeCell ref="C149:C152"/>
    <mergeCell ref="D149:D152"/>
    <mergeCell ref="E149:E152"/>
    <mergeCell ref="L149:L151"/>
    <mergeCell ref="M149:M152"/>
    <mergeCell ref="D153:D156"/>
    <mergeCell ref="E153:E156"/>
    <mergeCell ref="L153:L155"/>
    <mergeCell ref="M153:M156"/>
    <mergeCell ref="C141:C144"/>
    <mergeCell ref="D141:D144"/>
    <mergeCell ref="E141:E144"/>
    <mergeCell ref="L141:L143"/>
    <mergeCell ref="M141:M144"/>
    <mergeCell ref="C145:C148"/>
    <mergeCell ref="D145:D148"/>
    <mergeCell ref="E145:E148"/>
    <mergeCell ref="L145:L147"/>
    <mergeCell ref="M145:M148"/>
    <mergeCell ref="C133:C136"/>
    <mergeCell ref="D133:D136"/>
    <mergeCell ref="E133:E136"/>
    <mergeCell ref="L133:L135"/>
    <mergeCell ref="M133:M136"/>
    <mergeCell ref="C137:C140"/>
    <mergeCell ref="D137:D140"/>
    <mergeCell ref="E137:E140"/>
    <mergeCell ref="L137:L139"/>
    <mergeCell ref="M137:M140"/>
    <mergeCell ref="C125:C128"/>
    <mergeCell ref="D125:D128"/>
    <mergeCell ref="E125:E128"/>
    <mergeCell ref="L125:L127"/>
    <mergeCell ref="M125:M128"/>
    <mergeCell ref="C129:C132"/>
    <mergeCell ref="D129:D132"/>
    <mergeCell ref="E129:E132"/>
    <mergeCell ref="L129:L131"/>
    <mergeCell ref="M129:M132"/>
    <mergeCell ref="C117:C120"/>
    <mergeCell ref="D117:D120"/>
    <mergeCell ref="E117:E120"/>
    <mergeCell ref="L117:L119"/>
    <mergeCell ref="M117:M120"/>
    <mergeCell ref="C121:C124"/>
    <mergeCell ref="D121:D124"/>
    <mergeCell ref="E121:E124"/>
    <mergeCell ref="L121:L123"/>
    <mergeCell ref="M121:M124"/>
    <mergeCell ref="C109:C112"/>
    <mergeCell ref="D109:D112"/>
    <mergeCell ref="E109:E112"/>
    <mergeCell ref="L109:L111"/>
    <mergeCell ref="M109:M112"/>
    <mergeCell ref="C113:C116"/>
    <mergeCell ref="D113:D116"/>
    <mergeCell ref="E113:E116"/>
    <mergeCell ref="L113:L115"/>
    <mergeCell ref="M113:M116"/>
    <mergeCell ref="C101:C104"/>
    <mergeCell ref="D101:D104"/>
    <mergeCell ref="E101:E104"/>
    <mergeCell ref="L101:L103"/>
    <mergeCell ref="M101:M104"/>
    <mergeCell ref="C105:C108"/>
    <mergeCell ref="D105:D108"/>
    <mergeCell ref="E105:E108"/>
    <mergeCell ref="L105:L107"/>
    <mergeCell ref="M105:M108"/>
    <mergeCell ref="C93:C96"/>
    <mergeCell ref="D93:D96"/>
    <mergeCell ref="E93:E96"/>
    <mergeCell ref="L93:L95"/>
    <mergeCell ref="M93:M96"/>
    <mergeCell ref="C97:C100"/>
    <mergeCell ref="D97:D100"/>
    <mergeCell ref="E97:E100"/>
    <mergeCell ref="L97:L99"/>
    <mergeCell ref="M97:M100"/>
    <mergeCell ref="C85:C88"/>
    <mergeCell ref="D85:D88"/>
    <mergeCell ref="E85:E88"/>
    <mergeCell ref="L85:L87"/>
    <mergeCell ref="M85:M88"/>
    <mergeCell ref="C89:C92"/>
    <mergeCell ref="D89:D92"/>
    <mergeCell ref="E89:E92"/>
    <mergeCell ref="L89:L91"/>
    <mergeCell ref="M89:M92"/>
    <mergeCell ref="C77:C80"/>
    <mergeCell ref="D77:D80"/>
    <mergeCell ref="E77:E80"/>
    <mergeCell ref="L77:L79"/>
    <mergeCell ref="M77:M80"/>
    <mergeCell ref="C81:C84"/>
    <mergeCell ref="D81:D84"/>
    <mergeCell ref="E81:E84"/>
    <mergeCell ref="L81:L83"/>
    <mergeCell ref="M81:M84"/>
    <mergeCell ref="C69:C72"/>
    <mergeCell ref="D69:D72"/>
    <mergeCell ref="E69:E72"/>
    <mergeCell ref="L69:L71"/>
    <mergeCell ref="M69:M72"/>
    <mergeCell ref="C73:C76"/>
    <mergeCell ref="D73:D76"/>
    <mergeCell ref="E73:E76"/>
    <mergeCell ref="L73:L75"/>
    <mergeCell ref="M73:M76"/>
    <mergeCell ref="C61:C64"/>
    <mergeCell ref="D61:D64"/>
    <mergeCell ref="E61:E64"/>
    <mergeCell ref="L61:L63"/>
    <mergeCell ref="M61:M64"/>
    <mergeCell ref="C65:C68"/>
    <mergeCell ref="D65:D68"/>
    <mergeCell ref="E65:E68"/>
    <mergeCell ref="L65:L67"/>
    <mergeCell ref="M65:M68"/>
    <mergeCell ref="C53:C56"/>
    <mergeCell ref="D53:D56"/>
    <mergeCell ref="E53:E56"/>
    <mergeCell ref="L53:L55"/>
    <mergeCell ref="M53:M56"/>
    <mergeCell ref="C57:C60"/>
    <mergeCell ref="D57:D60"/>
    <mergeCell ref="E57:E60"/>
    <mergeCell ref="L57:L59"/>
    <mergeCell ref="M57:M60"/>
    <mergeCell ref="C45:C48"/>
    <mergeCell ref="D45:D48"/>
    <mergeCell ref="E45:E48"/>
    <mergeCell ref="L45:L47"/>
    <mergeCell ref="M45:M48"/>
    <mergeCell ref="C49:C52"/>
    <mergeCell ref="D49:D52"/>
    <mergeCell ref="E49:E52"/>
    <mergeCell ref="L49:L51"/>
    <mergeCell ref="M49:M52"/>
    <mergeCell ref="C33:C36"/>
    <mergeCell ref="D33:D36"/>
    <mergeCell ref="E33:E36"/>
    <mergeCell ref="L33:L35"/>
    <mergeCell ref="M33:M36"/>
    <mergeCell ref="C41:C44"/>
    <mergeCell ref="D41:D44"/>
    <mergeCell ref="E41:E44"/>
    <mergeCell ref="L41:L43"/>
    <mergeCell ref="M41:M44"/>
    <mergeCell ref="C25:C28"/>
    <mergeCell ref="D25:D28"/>
    <mergeCell ref="E25:E28"/>
    <mergeCell ref="L25:L27"/>
    <mergeCell ref="M25:M28"/>
    <mergeCell ref="C29:C32"/>
    <mergeCell ref="D29:D32"/>
    <mergeCell ref="E29:E32"/>
    <mergeCell ref="L29:L31"/>
    <mergeCell ref="M29:M32"/>
    <mergeCell ref="C17:C20"/>
    <mergeCell ref="D17:D20"/>
    <mergeCell ref="E17:E20"/>
    <mergeCell ref="L17:L19"/>
    <mergeCell ref="M17:M20"/>
    <mergeCell ref="C21:C24"/>
    <mergeCell ref="D21:D24"/>
    <mergeCell ref="E21:E24"/>
    <mergeCell ref="L21:L23"/>
    <mergeCell ref="M21:M24"/>
    <mergeCell ref="D9:D12"/>
    <mergeCell ref="E9:E12"/>
    <mergeCell ref="L9:L11"/>
    <mergeCell ref="M9:M12"/>
    <mergeCell ref="C13:C16"/>
    <mergeCell ref="D13:D16"/>
    <mergeCell ref="E13:E16"/>
    <mergeCell ref="L13:L15"/>
    <mergeCell ref="M13:M16"/>
    <mergeCell ref="B2:O2"/>
    <mergeCell ref="B5:B180"/>
    <mergeCell ref="C5:C8"/>
    <mergeCell ref="D5:D8"/>
    <mergeCell ref="E5:E8"/>
    <mergeCell ref="L5:L7"/>
    <mergeCell ref="M5:M8"/>
    <mergeCell ref="N5:N264"/>
    <mergeCell ref="O5:O268"/>
    <mergeCell ref="C9:C12"/>
  </mergeCells>
  <pageMargins left="0.19685039370078741" right="0.19685039370078741" top="0.19685039370078741" bottom="0.19685039370078741" header="0.31496062992125984" footer="0.31496062992125984"/>
  <pageSetup paperSize="9" scale="37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T273"/>
  <sheetViews>
    <sheetView view="pageBreakPreview" zoomScale="70" zoomScaleNormal="70" zoomScaleSheetLayoutView="70" workbookViewId="0">
      <selection activeCell="B3" sqref="B3"/>
    </sheetView>
  </sheetViews>
  <sheetFormatPr defaultColWidth="9.140625" defaultRowHeight="15.75" x14ac:dyDescent="0.25"/>
  <cols>
    <col min="1" max="1" width="2.7109375" style="1" customWidth="1"/>
    <col min="2" max="2" width="21" style="1" customWidth="1"/>
    <col min="3" max="4" width="23.85546875" style="1" customWidth="1"/>
    <col min="5" max="5" width="14.140625" style="1" customWidth="1"/>
    <col min="6" max="6" width="23.85546875" style="96" customWidth="1"/>
    <col min="7" max="7" width="23.85546875" style="1" customWidth="1"/>
    <col min="8" max="8" width="14.85546875" style="1" customWidth="1"/>
    <col min="9" max="9" width="19.85546875" style="1" customWidth="1"/>
    <col min="10" max="10" width="17.85546875" style="1" customWidth="1"/>
    <col min="11" max="12" width="23.85546875" style="1" customWidth="1"/>
    <col min="13" max="13" width="14.85546875" style="1" customWidth="1"/>
    <col min="14" max="14" width="16.5703125" style="1" customWidth="1"/>
    <col min="15" max="15" width="12.140625" style="1" customWidth="1"/>
    <col min="16" max="16384" width="9.140625" style="4"/>
  </cols>
  <sheetData>
    <row r="2" spans="1:1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3" customHeight="1" x14ac:dyDescent="0.25">
      <c r="B3" s="5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5" t="s">
        <v>6</v>
      </c>
      <c r="H3" s="5" t="s">
        <v>7</v>
      </c>
      <c r="I3" s="5" t="s">
        <v>8</v>
      </c>
      <c r="J3" s="8" t="s">
        <v>9</v>
      </c>
      <c r="K3" s="5" t="s">
        <v>10</v>
      </c>
      <c r="L3" s="5" t="s">
        <v>11</v>
      </c>
      <c r="M3" s="9" t="s">
        <v>12</v>
      </c>
      <c r="N3" s="5" t="s">
        <v>13</v>
      </c>
      <c r="O3" s="5"/>
    </row>
    <row r="4" spans="1:15" s="14" customFormat="1" ht="20.25" customHeight="1" x14ac:dyDescent="0.25">
      <c r="A4" s="10"/>
      <c r="B4" s="11">
        <v>1</v>
      </c>
      <c r="C4" s="11">
        <v>2</v>
      </c>
      <c r="D4" s="11">
        <v>2</v>
      </c>
      <c r="E4" s="12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13">
        <v>11</v>
      </c>
      <c r="N4" s="11">
        <v>12</v>
      </c>
      <c r="O4" s="8">
        <v>13</v>
      </c>
    </row>
    <row r="5" spans="1:15" ht="58.5" customHeight="1" x14ac:dyDescent="0.25">
      <c r="B5" s="15" t="s">
        <v>201</v>
      </c>
      <c r="C5" s="16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5" t="s">
        <v>20</v>
      </c>
      <c r="I5" s="20">
        <v>100</v>
      </c>
      <c r="J5" s="21">
        <v>100</v>
      </c>
      <c r="K5" s="22">
        <f>IF(J5/I5*100&gt;100,100,J5/I5*100)</f>
        <v>100</v>
      </c>
      <c r="L5" s="23">
        <f>(K5+K6+K7)/3</f>
        <v>100</v>
      </c>
      <c r="M5" s="24">
        <f>(L5+L8)/2</f>
        <v>100</v>
      </c>
      <c r="N5" s="25" t="s">
        <v>21</v>
      </c>
      <c r="O5" s="126"/>
    </row>
    <row r="6" spans="1:15" ht="58.5" customHeight="1" x14ac:dyDescent="0.25">
      <c r="B6" s="27"/>
      <c r="C6" s="27"/>
      <c r="D6" s="27"/>
      <c r="E6" s="28"/>
      <c r="F6" s="18" t="s">
        <v>18</v>
      </c>
      <c r="G6" s="19" t="s">
        <v>22</v>
      </c>
      <c r="H6" s="5" t="s">
        <v>20</v>
      </c>
      <c r="I6" s="20">
        <v>80</v>
      </c>
      <c r="J6" s="21">
        <v>83.3</v>
      </c>
      <c r="K6" s="22">
        <f t="shared" ref="K6:K121" si="0">IF(J6/I6*100&gt;100,100,J6/I6*100)</f>
        <v>100</v>
      </c>
      <c r="L6" s="29"/>
      <c r="M6" s="30"/>
      <c r="N6" s="27"/>
      <c r="O6" s="127"/>
    </row>
    <row r="7" spans="1:15" ht="58.5" customHeight="1" x14ac:dyDescent="0.25">
      <c r="B7" s="27"/>
      <c r="C7" s="27"/>
      <c r="D7" s="27"/>
      <c r="E7" s="28"/>
      <c r="F7" s="18" t="s">
        <v>18</v>
      </c>
      <c r="G7" s="19" t="s">
        <v>23</v>
      </c>
      <c r="H7" s="5" t="s">
        <v>20</v>
      </c>
      <c r="I7" s="20">
        <v>100</v>
      </c>
      <c r="J7" s="20">
        <v>100</v>
      </c>
      <c r="K7" s="22">
        <f t="shared" si="0"/>
        <v>100</v>
      </c>
      <c r="L7" s="29"/>
      <c r="M7" s="30"/>
      <c r="N7" s="27"/>
      <c r="O7" s="127"/>
    </row>
    <row r="8" spans="1:15" ht="30.75" customHeight="1" x14ac:dyDescent="0.25">
      <c r="B8" s="27"/>
      <c r="C8" s="32"/>
      <c r="D8" s="32"/>
      <c r="E8" s="33"/>
      <c r="F8" s="18" t="s">
        <v>24</v>
      </c>
      <c r="G8" s="34" t="s">
        <v>25</v>
      </c>
      <c r="H8" s="5" t="s">
        <v>26</v>
      </c>
      <c r="I8" s="37">
        <v>9.6666666666666661</v>
      </c>
      <c r="J8" s="37">
        <v>11.78</v>
      </c>
      <c r="K8" s="22">
        <f t="shared" si="0"/>
        <v>100</v>
      </c>
      <c r="L8" s="36">
        <f>K8</f>
        <v>100</v>
      </c>
      <c r="M8" s="30"/>
      <c r="N8" s="27"/>
      <c r="O8" s="127"/>
    </row>
    <row r="9" spans="1:15" ht="30.75" hidden="1" customHeight="1" x14ac:dyDescent="0.25">
      <c r="B9" s="27"/>
      <c r="C9" s="16" t="s">
        <v>27</v>
      </c>
      <c r="D9" s="16" t="s">
        <v>28</v>
      </c>
      <c r="E9" s="17" t="s">
        <v>17</v>
      </c>
      <c r="F9" s="18" t="s">
        <v>18</v>
      </c>
      <c r="G9" s="19" t="s">
        <v>19</v>
      </c>
      <c r="H9" s="5" t="s">
        <v>20</v>
      </c>
      <c r="I9" s="20"/>
      <c r="J9" s="21"/>
      <c r="K9" s="22" t="e">
        <f>IF(J9/I9*100&gt;100,100,J9/I9*100)</f>
        <v>#DIV/0!</v>
      </c>
      <c r="L9" s="23" t="e">
        <f>(K9+K10+K11)/2</f>
        <v>#DIV/0!</v>
      </c>
      <c r="M9" s="24" t="e">
        <f>(L9+L12)/2</f>
        <v>#DIV/0!</v>
      </c>
      <c r="N9" s="27"/>
      <c r="O9" s="127"/>
    </row>
    <row r="10" spans="1:15" ht="30.75" hidden="1" customHeight="1" x14ac:dyDescent="0.25">
      <c r="B10" s="27"/>
      <c r="C10" s="27"/>
      <c r="D10" s="27"/>
      <c r="E10" s="28"/>
      <c r="F10" s="18" t="s">
        <v>18</v>
      </c>
      <c r="G10" s="19" t="s">
        <v>22</v>
      </c>
      <c r="H10" s="5" t="s">
        <v>20</v>
      </c>
      <c r="I10" s="20"/>
      <c r="J10" s="21"/>
      <c r="K10" s="22" t="e">
        <f>IF(J10/I10*100&gt;100,100,J10/I10*100)</f>
        <v>#DIV/0!</v>
      </c>
      <c r="L10" s="29"/>
      <c r="M10" s="30"/>
      <c r="N10" s="27"/>
      <c r="O10" s="127"/>
    </row>
    <row r="11" spans="1:15" ht="30.75" hidden="1" customHeight="1" x14ac:dyDescent="0.25">
      <c r="B11" s="27"/>
      <c r="C11" s="27"/>
      <c r="D11" s="27"/>
      <c r="E11" s="28"/>
      <c r="F11" s="18" t="s">
        <v>18</v>
      </c>
      <c r="G11" s="19" t="s">
        <v>23</v>
      </c>
      <c r="H11" s="5" t="s">
        <v>20</v>
      </c>
      <c r="I11" s="20"/>
      <c r="J11" s="20"/>
      <c r="K11" s="22"/>
      <c r="L11" s="29"/>
      <c r="M11" s="30"/>
      <c r="N11" s="27"/>
      <c r="O11" s="127"/>
    </row>
    <row r="12" spans="1:15" ht="59.25" hidden="1" customHeight="1" x14ac:dyDescent="0.25">
      <c r="B12" s="27"/>
      <c r="C12" s="32"/>
      <c r="D12" s="32"/>
      <c r="E12" s="33"/>
      <c r="F12" s="18" t="s">
        <v>24</v>
      </c>
      <c r="G12" s="34" t="s">
        <v>25</v>
      </c>
      <c r="H12" s="5" t="s">
        <v>26</v>
      </c>
      <c r="I12" s="37"/>
      <c r="J12" s="38"/>
      <c r="K12" s="22" t="e">
        <f t="shared" ref="K12:K18" si="1">IF(J12/I12*100&gt;100,100,J12/I12*100)</f>
        <v>#DIV/0!</v>
      </c>
      <c r="L12" s="36" t="e">
        <f>K12</f>
        <v>#DIV/0!</v>
      </c>
      <c r="M12" s="30"/>
      <c r="N12" s="27"/>
      <c r="O12" s="127"/>
    </row>
    <row r="13" spans="1:15" ht="30.75" customHeight="1" x14ac:dyDescent="0.25">
      <c r="B13" s="27"/>
      <c r="C13" s="16" t="s">
        <v>29</v>
      </c>
      <c r="D13" s="16" t="s">
        <v>30</v>
      </c>
      <c r="E13" s="17" t="s">
        <v>17</v>
      </c>
      <c r="F13" s="18" t="s">
        <v>18</v>
      </c>
      <c r="G13" s="19" t="s">
        <v>19</v>
      </c>
      <c r="H13" s="5" t="s">
        <v>20</v>
      </c>
      <c r="I13" s="20">
        <v>100</v>
      </c>
      <c r="J13" s="21">
        <v>100</v>
      </c>
      <c r="K13" s="22">
        <f t="shared" si="1"/>
        <v>100</v>
      </c>
      <c r="L13" s="23">
        <f>(K13+K14+K15)/3</f>
        <v>100</v>
      </c>
      <c r="M13" s="24">
        <f>(L13+L16)/2</f>
        <v>100</v>
      </c>
      <c r="N13" s="27"/>
      <c r="O13" s="127"/>
    </row>
    <row r="14" spans="1:15" ht="30.75" customHeight="1" x14ac:dyDescent="0.25">
      <c r="B14" s="27"/>
      <c r="C14" s="27"/>
      <c r="D14" s="27"/>
      <c r="E14" s="28"/>
      <c r="F14" s="18" t="s">
        <v>18</v>
      </c>
      <c r="G14" s="19" t="s">
        <v>22</v>
      </c>
      <c r="H14" s="5" t="s">
        <v>20</v>
      </c>
      <c r="I14" s="20">
        <v>80</v>
      </c>
      <c r="J14" s="21">
        <v>100</v>
      </c>
      <c r="K14" s="22">
        <f t="shared" si="1"/>
        <v>100</v>
      </c>
      <c r="L14" s="29"/>
      <c r="M14" s="30"/>
      <c r="N14" s="27"/>
      <c r="O14" s="127"/>
    </row>
    <row r="15" spans="1:15" ht="30.75" customHeight="1" x14ac:dyDescent="0.25">
      <c r="B15" s="27"/>
      <c r="C15" s="27"/>
      <c r="D15" s="27"/>
      <c r="E15" s="28"/>
      <c r="F15" s="18" t="s">
        <v>18</v>
      </c>
      <c r="G15" s="19" t="s">
        <v>23</v>
      </c>
      <c r="H15" s="5" t="s">
        <v>20</v>
      </c>
      <c r="I15" s="20">
        <v>100</v>
      </c>
      <c r="J15" s="20">
        <v>100</v>
      </c>
      <c r="K15" s="22">
        <f t="shared" si="1"/>
        <v>100</v>
      </c>
      <c r="L15" s="29"/>
      <c r="M15" s="30"/>
      <c r="N15" s="27"/>
      <c r="O15" s="127"/>
    </row>
    <row r="16" spans="1:15" ht="62.25" customHeight="1" x14ac:dyDescent="0.25">
      <c r="B16" s="27"/>
      <c r="C16" s="32"/>
      <c r="D16" s="32"/>
      <c r="E16" s="33"/>
      <c r="F16" s="18" t="s">
        <v>24</v>
      </c>
      <c r="G16" s="34" t="s">
        <v>25</v>
      </c>
      <c r="H16" s="5" t="s">
        <v>26</v>
      </c>
      <c r="I16" s="37">
        <v>2.78</v>
      </c>
      <c r="J16" s="37">
        <v>2.78</v>
      </c>
      <c r="K16" s="22">
        <f t="shared" si="1"/>
        <v>100</v>
      </c>
      <c r="L16" s="36">
        <f>K16</f>
        <v>100</v>
      </c>
      <c r="M16" s="30"/>
      <c r="N16" s="27"/>
      <c r="O16" s="127"/>
    </row>
    <row r="17" spans="2:15" ht="30.75" customHeight="1" x14ac:dyDescent="0.25">
      <c r="B17" s="27"/>
      <c r="C17" s="16" t="s">
        <v>31</v>
      </c>
      <c r="D17" s="16" t="s">
        <v>32</v>
      </c>
      <c r="E17" s="17" t="s">
        <v>17</v>
      </c>
      <c r="F17" s="18" t="s">
        <v>18</v>
      </c>
      <c r="G17" s="19" t="s">
        <v>19</v>
      </c>
      <c r="H17" s="5" t="s">
        <v>20</v>
      </c>
      <c r="I17" s="20">
        <v>100</v>
      </c>
      <c r="J17" s="20">
        <v>100</v>
      </c>
      <c r="K17" s="22">
        <f t="shared" si="1"/>
        <v>100</v>
      </c>
      <c r="L17" s="23">
        <f>(K17+K18+K19)/2</f>
        <v>100</v>
      </c>
      <c r="M17" s="24">
        <f>(L17+L20)/2</f>
        <v>100</v>
      </c>
      <c r="N17" s="27"/>
      <c r="O17" s="127"/>
    </row>
    <row r="18" spans="2:15" ht="30.75" customHeight="1" x14ac:dyDescent="0.25">
      <c r="B18" s="27"/>
      <c r="C18" s="27"/>
      <c r="D18" s="27"/>
      <c r="E18" s="28"/>
      <c r="F18" s="18" t="s">
        <v>18</v>
      </c>
      <c r="G18" s="19" t="s">
        <v>22</v>
      </c>
      <c r="H18" s="5" t="s">
        <v>20</v>
      </c>
      <c r="I18" s="20">
        <v>80</v>
      </c>
      <c r="J18" s="20">
        <v>100</v>
      </c>
      <c r="K18" s="22">
        <f t="shared" si="1"/>
        <v>100</v>
      </c>
      <c r="L18" s="29"/>
      <c r="M18" s="30"/>
      <c r="N18" s="27"/>
      <c r="O18" s="127"/>
    </row>
    <row r="19" spans="2:15" ht="30.75" customHeight="1" x14ac:dyDescent="0.25">
      <c r="B19" s="27"/>
      <c r="C19" s="27"/>
      <c r="D19" s="27"/>
      <c r="E19" s="28"/>
      <c r="F19" s="18" t="s">
        <v>18</v>
      </c>
      <c r="G19" s="19" t="s">
        <v>23</v>
      </c>
      <c r="H19" s="5" t="s">
        <v>20</v>
      </c>
      <c r="I19" s="20">
        <v>100</v>
      </c>
      <c r="J19" s="20">
        <v>100</v>
      </c>
      <c r="K19" s="22"/>
      <c r="L19" s="29"/>
      <c r="M19" s="30"/>
      <c r="N19" s="27"/>
      <c r="O19" s="127"/>
    </row>
    <row r="20" spans="2:15" ht="93" customHeight="1" x14ac:dyDescent="0.25">
      <c r="B20" s="27"/>
      <c r="C20" s="32"/>
      <c r="D20" s="32"/>
      <c r="E20" s="33"/>
      <c r="F20" s="18" t="s">
        <v>24</v>
      </c>
      <c r="G20" s="34" t="s">
        <v>25</v>
      </c>
      <c r="H20" s="5" t="s">
        <v>26</v>
      </c>
      <c r="I20" s="37">
        <v>0.44</v>
      </c>
      <c r="J20" s="37">
        <v>0.44</v>
      </c>
      <c r="K20" s="22">
        <f>IF(J20/I20*100&gt;100,100,J20/I20*100)</f>
        <v>100</v>
      </c>
      <c r="L20" s="36">
        <f>K20</f>
        <v>100</v>
      </c>
      <c r="M20" s="30"/>
      <c r="N20" s="27"/>
      <c r="O20" s="127"/>
    </row>
    <row r="21" spans="2:15" ht="58.5" customHeight="1" x14ac:dyDescent="0.25">
      <c r="B21" s="27"/>
      <c r="C21" s="16" t="s">
        <v>33</v>
      </c>
      <c r="D21" s="16" t="s">
        <v>34</v>
      </c>
      <c r="E21" s="17" t="s">
        <v>17</v>
      </c>
      <c r="F21" s="18" t="s">
        <v>18</v>
      </c>
      <c r="G21" s="19" t="s">
        <v>19</v>
      </c>
      <c r="H21" s="5" t="s">
        <v>20</v>
      </c>
      <c r="I21" s="20">
        <v>100</v>
      </c>
      <c r="J21" s="20">
        <v>100</v>
      </c>
      <c r="K21" s="22">
        <f t="shared" si="0"/>
        <v>100</v>
      </c>
      <c r="L21" s="23">
        <f>(K21+K22+K23)/3</f>
        <v>100</v>
      </c>
      <c r="M21" s="24">
        <f>(L21+L24)/2</f>
        <v>100</v>
      </c>
      <c r="N21" s="27"/>
      <c r="O21" s="127"/>
    </row>
    <row r="22" spans="2:15" ht="58.5" customHeight="1" x14ac:dyDescent="0.25">
      <c r="B22" s="27"/>
      <c r="C22" s="27"/>
      <c r="D22" s="27"/>
      <c r="E22" s="28"/>
      <c r="F22" s="18" t="s">
        <v>18</v>
      </c>
      <c r="G22" s="19" t="s">
        <v>22</v>
      </c>
      <c r="H22" s="5" t="s">
        <v>20</v>
      </c>
      <c r="I22" s="20">
        <v>80</v>
      </c>
      <c r="J22" s="20">
        <v>100</v>
      </c>
      <c r="K22" s="22">
        <f t="shared" si="0"/>
        <v>100</v>
      </c>
      <c r="L22" s="29"/>
      <c r="M22" s="30"/>
      <c r="N22" s="27"/>
      <c r="O22" s="127"/>
    </row>
    <row r="23" spans="2:15" ht="58.5" customHeight="1" x14ac:dyDescent="0.25">
      <c r="B23" s="27"/>
      <c r="C23" s="27"/>
      <c r="D23" s="27"/>
      <c r="E23" s="28"/>
      <c r="F23" s="18" t="s">
        <v>18</v>
      </c>
      <c r="G23" s="19" t="s">
        <v>23</v>
      </c>
      <c r="H23" s="5" t="s">
        <v>20</v>
      </c>
      <c r="I23" s="20">
        <v>100</v>
      </c>
      <c r="J23" s="20">
        <v>100</v>
      </c>
      <c r="K23" s="22">
        <f t="shared" si="0"/>
        <v>100</v>
      </c>
      <c r="L23" s="29"/>
      <c r="M23" s="30"/>
      <c r="N23" s="27"/>
      <c r="O23" s="127"/>
    </row>
    <row r="24" spans="2:15" ht="31.5" customHeight="1" x14ac:dyDescent="0.25">
      <c r="B24" s="27"/>
      <c r="C24" s="32"/>
      <c r="D24" s="32"/>
      <c r="E24" s="33"/>
      <c r="F24" s="18" t="s">
        <v>24</v>
      </c>
      <c r="G24" s="34" t="s">
        <v>25</v>
      </c>
      <c r="H24" s="5" t="s">
        <v>26</v>
      </c>
      <c r="I24" s="37">
        <v>0.44</v>
      </c>
      <c r="J24" s="37">
        <v>0.44</v>
      </c>
      <c r="K24" s="22">
        <f t="shared" si="0"/>
        <v>100</v>
      </c>
      <c r="L24" s="36">
        <f>K24</f>
        <v>100</v>
      </c>
      <c r="M24" s="30"/>
      <c r="N24" s="27"/>
      <c r="O24" s="127"/>
    </row>
    <row r="25" spans="2:15" ht="58.5" hidden="1" customHeight="1" x14ac:dyDescent="0.25">
      <c r="B25" s="27"/>
      <c r="C25" s="16"/>
      <c r="D25" s="16" t="s">
        <v>35</v>
      </c>
      <c r="E25" s="17" t="s">
        <v>17</v>
      </c>
      <c r="F25" s="18" t="s">
        <v>18</v>
      </c>
      <c r="G25" s="19" t="s">
        <v>19</v>
      </c>
      <c r="H25" s="5" t="s">
        <v>20</v>
      </c>
      <c r="I25" s="20"/>
      <c r="J25" s="21"/>
      <c r="K25" s="22" t="e">
        <f t="shared" si="0"/>
        <v>#DIV/0!</v>
      </c>
      <c r="L25" s="23" t="e">
        <f>(K25+K26+K27)/3</f>
        <v>#DIV/0!</v>
      </c>
      <c r="M25" s="24" t="e">
        <f>(L25+L28)/2</f>
        <v>#DIV/0!</v>
      </c>
      <c r="N25" s="27"/>
      <c r="O25" s="127"/>
    </row>
    <row r="26" spans="2:15" ht="58.5" hidden="1" customHeight="1" x14ac:dyDescent="0.25">
      <c r="B26" s="27"/>
      <c r="C26" s="27"/>
      <c r="D26" s="27"/>
      <c r="E26" s="28"/>
      <c r="F26" s="18" t="s">
        <v>18</v>
      </c>
      <c r="G26" s="19" t="s">
        <v>22</v>
      </c>
      <c r="H26" s="5" t="s">
        <v>20</v>
      </c>
      <c r="I26" s="20"/>
      <c r="J26" s="21"/>
      <c r="K26" s="22" t="e">
        <f t="shared" si="0"/>
        <v>#DIV/0!</v>
      </c>
      <c r="L26" s="29"/>
      <c r="M26" s="30"/>
      <c r="N26" s="27"/>
      <c r="O26" s="127"/>
    </row>
    <row r="27" spans="2:15" ht="58.5" hidden="1" customHeight="1" x14ac:dyDescent="0.25">
      <c r="B27" s="27"/>
      <c r="C27" s="27"/>
      <c r="D27" s="27"/>
      <c r="E27" s="28"/>
      <c r="F27" s="18" t="s">
        <v>18</v>
      </c>
      <c r="G27" s="19" t="s">
        <v>23</v>
      </c>
      <c r="H27" s="5" t="s">
        <v>20</v>
      </c>
      <c r="I27" s="20"/>
      <c r="J27" s="20"/>
      <c r="K27" s="22" t="e">
        <f t="shared" si="0"/>
        <v>#DIV/0!</v>
      </c>
      <c r="L27" s="29"/>
      <c r="M27" s="30"/>
      <c r="N27" s="27"/>
      <c r="O27" s="127"/>
    </row>
    <row r="28" spans="2:15" ht="31.5" hidden="1" customHeight="1" x14ac:dyDescent="0.25">
      <c r="B28" s="27"/>
      <c r="C28" s="32"/>
      <c r="D28" s="32"/>
      <c r="E28" s="33"/>
      <c r="F28" s="18" t="s">
        <v>24</v>
      </c>
      <c r="G28" s="34" t="s">
        <v>25</v>
      </c>
      <c r="H28" s="5" t="s">
        <v>26</v>
      </c>
      <c r="I28" s="37"/>
      <c r="J28" s="38"/>
      <c r="K28" s="22" t="e">
        <f t="shared" si="0"/>
        <v>#DIV/0!</v>
      </c>
      <c r="L28" s="36" t="e">
        <f>K28</f>
        <v>#DIV/0!</v>
      </c>
      <c r="M28" s="30"/>
      <c r="N28" s="27"/>
      <c r="O28" s="127"/>
    </row>
    <row r="29" spans="2:15" ht="58.5" customHeight="1" x14ac:dyDescent="0.25">
      <c r="B29" s="27"/>
      <c r="C29" s="16" t="s">
        <v>36</v>
      </c>
      <c r="D29" s="16" t="s">
        <v>37</v>
      </c>
      <c r="E29" s="39" t="s">
        <v>17</v>
      </c>
      <c r="F29" s="5" t="s">
        <v>18</v>
      </c>
      <c r="G29" s="19" t="s">
        <v>19</v>
      </c>
      <c r="H29" s="5" t="s">
        <v>20</v>
      </c>
      <c r="I29" s="20">
        <v>100</v>
      </c>
      <c r="J29" s="21">
        <v>100</v>
      </c>
      <c r="K29" s="22">
        <f t="shared" si="0"/>
        <v>100</v>
      </c>
      <c r="L29" s="23">
        <f>(K29+K30+K31)/3</f>
        <v>100</v>
      </c>
      <c r="M29" s="24">
        <f>(L29+L32)/2</f>
        <v>98.598486157674643</v>
      </c>
      <c r="N29" s="27"/>
      <c r="O29" s="127"/>
    </row>
    <row r="30" spans="2:15" ht="58.5" customHeight="1" x14ac:dyDescent="0.25">
      <c r="B30" s="27"/>
      <c r="C30" s="27"/>
      <c r="D30" s="27"/>
      <c r="E30" s="40"/>
      <c r="F30" s="5" t="s">
        <v>18</v>
      </c>
      <c r="G30" s="19" t="s">
        <v>22</v>
      </c>
      <c r="H30" s="5" t="s">
        <v>20</v>
      </c>
      <c r="I30" s="20">
        <v>80</v>
      </c>
      <c r="J30" s="21">
        <v>80</v>
      </c>
      <c r="K30" s="22">
        <f t="shared" si="0"/>
        <v>100</v>
      </c>
      <c r="L30" s="29"/>
      <c r="M30" s="30"/>
      <c r="N30" s="27"/>
      <c r="O30" s="127"/>
    </row>
    <row r="31" spans="2:15" ht="58.5" customHeight="1" x14ac:dyDescent="0.25">
      <c r="B31" s="27"/>
      <c r="C31" s="27"/>
      <c r="D31" s="27"/>
      <c r="E31" s="40"/>
      <c r="F31" s="5" t="s">
        <v>18</v>
      </c>
      <c r="G31" s="19" t="s">
        <v>23</v>
      </c>
      <c r="H31" s="5" t="s">
        <v>20</v>
      </c>
      <c r="I31" s="20">
        <v>100</v>
      </c>
      <c r="J31" s="20">
        <v>100</v>
      </c>
      <c r="K31" s="22">
        <f t="shared" si="0"/>
        <v>100</v>
      </c>
      <c r="L31" s="29"/>
      <c r="M31" s="30"/>
      <c r="N31" s="27"/>
      <c r="O31" s="127"/>
    </row>
    <row r="32" spans="2:15" ht="31.5" customHeight="1" x14ac:dyDescent="0.25">
      <c r="B32" s="27"/>
      <c r="C32" s="32"/>
      <c r="D32" s="32"/>
      <c r="E32" s="41"/>
      <c r="F32" s="5" t="s">
        <v>24</v>
      </c>
      <c r="G32" s="34" t="s">
        <v>25</v>
      </c>
      <c r="H32" s="5" t="s">
        <v>26</v>
      </c>
      <c r="I32" s="37">
        <v>289.33</v>
      </c>
      <c r="J32" s="37">
        <v>281.22000000000003</v>
      </c>
      <c r="K32" s="22">
        <f t="shared" si="0"/>
        <v>97.196972315349271</v>
      </c>
      <c r="L32" s="36">
        <f>K32</f>
        <v>97.196972315349271</v>
      </c>
      <c r="M32" s="30"/>
      <c r="N32" s="27"/>
      <c r="O32" s="127"/>
    </row>
    <row r="33" spans="2:15" ht="58.5" customHeight="1" x14ac:dyDescent="0.25">
      <c r="B33" s="27"/>
      <c r="C33" s="16" t="s">
        <v>38</v>
      </c>
      <c r="D33" s="16" t="s">
        <v>39</v>
      </c>
      <c r="E33" s="39" t="s">
        <v>17</v>
      </c>
      <c r="F33" s="5" t="s">
        <v>18</v>
      </c>
      <c r="G33" s="19" t="s">
        <v>19</v>
      </c>
      <c r="H33" s="5" t="s">
        <v>20</v>
      </c>
      <c r="I33" s="20">
        <v>100</v>
      </c>
      <c r="J33" s="21">
        <v>100</v>
      </c>
      <c r="K33" s="22">
        <f t="shared" si="0"/>
        <v>100</v>
      </c>
      <c r="L33" s="23">
        <f>(K33+K34+K35)/3</f>
        <v>100</v>
      </c>
      <c r="M33" s="24">
        <f>(L33+L36)/2</f>
        <v>100</v>
      </c>
      <c r="N33" s="42"/>
      <c r="O33" s="127"/>
    </row>
    <row r="34" spans="2:15" ht="58.5" customHeight="1" x14ac:dyDescent="0.25">
      <c r="B34" s="27"/>
      <c r="C34" s="27"/>
      <c r="D34" s="27"/>
      <c r="E34" s="40"/>
      <c r="F34" s="5" t="s">
        <v>18</v>
      </c>
      <c r="G34" s="19" t="s">
        <v>22</v>
      </c>
      <c r="H34" s="5" t="s">
        <v>20</v>
      </c>
      <c r="I34" s="20">
        <v>80</v>
      </c>
      <c r="J34" s="21">
        <v>100</v>
      </c>
      <c r="K34" s="22">
        <f t="shared" si="0"/>
        <v>100</v>
      </c>
      <c r="L34" s="29"/>
      <c r="M34" s="30"/>
      <c r="N34" s="42"/>
      <c r="O34" s="127"/>
    </row>
    <row r="35" spans="2:15" ht="58.5" customHeight="1" x14ac:dyDescent="0.25">
      <c r="B35" s="27"/>
      <c r="C35" s="27"/>
      <c r="D35" s="27"/>
      <c r="E35" s="40"/>
      <c r="F35" s="5" t="s">
        <v>18</v>
      </c>
      <c r="G35" s="19" t="s">
        <v>23</v>
      </c>
      <c r="H35" s="5" t="s">
        <v>20</v>
      </c>
      <c r="I35" s="20">
        <v>100</v>
      </c>
      <c r="J35" s="20">
        <v>100</v>
      </c>
      <c r="K35" s="22">
        <f t="shared" si="0"/>
        <v>100</v>
      </c>
      <c r="L35" s="29"/>
      <c r="M35" s="30"/>
      <c r="N35" s="42"/>
      <c r="O35" s="127"/>
    </row>
    <row r="36" spans="2:15" ht="33.75" customHeight="1" x14ac:dyDescent="0.25">
      <c r="B36" s="27"/>
      <c r="C36" s="32"/>
      <c r="D36" s="32"/>
      <c r="E36" s="41"/>
      <c r="F36" s="5" t="s">
        <v>24</v>
      </c>
      <c r="G36" s="34" t="s">
        <v>25</v>
      </c>
      <c r="H36" s="5" t="s">
        <v>26</v>
      </c>
      <c r="I36" s="35">
        <v>0.56000000000000005</v>
      </c>
      <c r="J36" s="35">
        <v>0.56000000000000005</v>
      </c>
      <c r="K36" s="22">
        <f t="shared" si="0"/>
        <v>100</v>
      </c>
      <c r="L36" s="36">
        <f>K36</f>
        <v>100</v>
      </c>
      <c r="M36" s="30"/>
      <c r="N36" s="42"/>
      <c r="O36" s="127"/>
    </row>
    <row r="37" spans="2:15" ht="33.75" hidden="1" customHeight="1" x14ac:dyDescent="0.25">
      <c r="B37" s="27"/>
      <c r="C37" s="44" t="s">
        <v>40</v>
      </c>
      <c r="D37" s="44"/>
      <c r="E37" s="45"/>
      <c r="F37" s="5"/>
      <c r="G37" s="34"/>
      <c r="H37" s="5"/>
      <c r="I37" s="43"/>
      <c r="J37" s="38"/>
      <c r="K37" s="22"/>
      <c r="L37" s="36"/>
      <c r="M37" s="46"/>
      <c r="N37" s="42"/>
      <c r="O37" s="127"/>
    </row>
    <row r="38" spans="2:15" ht="33.75" hidden="1" customHeight="1" x14ac:dyDescent="0.25">
      <c r="B38" s="27"/>
      <c r="C38" s="44"/>
      <c r="D38" s="44"/>
      <c r="E38" s="45"/>
      <c r="F38" s="5"/>
      <c r="G38" s="34"/>
      <c r="H38" s="5"/>
      <c r="I38" s="43"/>
      <c r="J38" s="38"/>
      <c r="K38" s="22"/>
      <c r="L38" s="36"/>
      <c r="M38" s="46"/>
      <c r="N38" s="42"/>
      <c r="O38" s="127"/>
    </row>
    <row r="39" spans="2:15" ht="33.75" hidden="1" customHeight="1" x14ac:dyDescent="0.25">
      <c r="B39" s="27"/>
      <c r="C39" s="44"/>
      <c r="D39" s="44"/>
      <c r="E39" s="45"/>
      <c r="F39" s="5"/>
      <c r="G39" s="34"/>
      <c r="H39" s="5"/>
      <c r="I39" s="43"/>
      <c r="J39" s="38"/>
      <c r="K39" s="22"/>
      <c r="L39" s="36"/>
      <c r="M39" s="46"/>
      <c r="N39" s="42"/>
      <c r="O39" s="127"/>
    </row>
    <row r="40" spans="2:15" ht="33.75" hidden="1" customHeight="1" x14ac:dyDescent="0.25">
      <c r="B40" s="27"/>
      <c r="C40" s="44"/>
      <c r="D40" s="44"/>
      <c r="E40" s="45"/>
      <c r="F40" s="5"/>
      <c r="G40" s="34"/>
      <c r="H40" s="5"/>
      <c r="I40" s="43"/>
      <c r="J40" s="38"/>
      <c r="K40" s="22"/>
      <c r="L40" s="36"/>
      <c r="M40" s="46"/>
      <c r="N40" s="42"/>
      <c r="O40" s="127"/>
    </row>
    <row r="41" spans="2:15" ht="58.5" customHeight="1" x14ac:dyDescent="0.25">
      <c r="B41" s="47"/>
      <c r="C41" s="16" t="s">
        <v>41</v>
      </c>
      <c r="D41" s="16" t="s">
        <v>42</v>
      </c>
      <c r="E41" s="39" t="s">
        <v>17</v>
      </c>
      <c r="F41" s="5" t="s">
        <v>18</v>
      </c>
      <c r="G41" s="19" t="s">
        <v>19</v>
      </c>
      <c r="H41" s="5" t="s">
        <v>20</v>
      </c>
      <c r="I41" s="20">
        <v>100</v>
      </c>
      <c r="J41" s="21">
        <v>100</v>
      </c>
      <c r="K41" s="22">
        <f t="shared" si="0"/>
        <v>100</v>
      </c>
      <c r="L41" s="23">
        <f>(K41+K42+K43)/3</f>
        <v>100</v>
      </c>
      <c r="M41" s="24">
        <f>(L41+L44)/2</f>
        <v>100</v>
      </c>
      <c r="N41" s="27"/>
      <c r="O41" s="127"/>
    </row>
    <row r="42" spans="2:15" ht="58.5" customHeight="1" x14ac:dyDescent="0.25">
      <c r="B42" s="47"/>
      <c r="C42" s="27"/>
      <c r="D42" s="27"/>
      <c r="E42" s="48"/>
      <c r="F42" s="5" t="s">
        <v>18</v>
      </c>
      <c r="G42" s="19" t="s">
        <v>22</v>
      </c>
      <c r="H42" s="5" t="s">
        <v>20</v>
      </c>
      <c r="I42" s="20">
        <v>85</v>
      </c>
      <c r="J42" s="21">
        <v>100</v>
      </c>
      <c r="K42" s="22">
        <f t="shared" si="0"/>
        <v>100</v>
      </c>
      <c r="L42" s="29"/>
      <c r="M42" s="30"/>
      <c r="N42" s="27"/>
      <c r="O42" s="127"/>
    </row>
    <row r="43" spans="2:15" ht="58.5" customHeight="1" x14ac:dyDescent="0.25">
      <c r="B43" s="47"/>
      <c r="C43" s="27"/>
      <c r="D43" s="27"/>
      <c r="E43" s="48"/>
      <c r="F43" s="5" t="s">
        <v>18</v>
      </c>
      <c r="G43" s="19" t="s">
        <v>23</v>
      </c>
      <c r="H43" s="5" t="s">
        <v>20</v>
      </c>
      <c r="I43" s="20">
        <v>98</v>
      </c>
      <c r="J43" s="20">
        <v>100</v>
      </c>
      <c r="K43" s="22">
        <f t="shared" si="0"/>
        <v>100</v>
      </c>
      <c r="L43" s="29"/>
      <c r="M43" s="30"/>
      <c r="N43" s="27"/>
      <c r="O43" s="127"/>
    </row>
    <row r="44" spans="2:15" ht="33" customHeight="1" x14ac:dyDescent="0.25">
      <c r="B44" s="47"/>
      <c r="C44" s="32"/>
      <c r="D44" s="32"/>
      <c r="E44" s="49"/>
      <c r="F44" s="5" t="s">
        <v>24</v>
      </c>
      <c r="G44" s="34" t="s">
        <v>25</v>
      </c>
      <c r="H44" s="5" t="s">
        <v>26</v>
      </c>
      <c r="I44" s="37">
        <v>6.4444444444444446</v>
      </c>
      <c r="J44" s="37">
        <v>6.78</v>
      </c>
      <c r="K44" s="22">
        <f t="shared" si="0"/>
        <v>100</v>
      </c>
      <c r="L44" s="36">
        <f>K44</f>
        <v>100</v>
      </c>
      <c r="M44" s="30"/>
      <c r="N44" s="27"/>
      <c r="O44" s="127"/>
    </row>
    <row r="45" spans="2:15" ht="57" hidden="1" customHeight="1" x14ac:dyDescent="0.25">
      <c r="B45" s="47"/>
      <c r="C45" s="16" t="s">
        <v>43</v>
      </c>
      <c r="D45" s="16" t="s">
        <v>44</v>
      </c>
      <c r="E45" s="39" t="s">
        <v>17</v>
      </c>
      <c r="F45" s="5" t="s">
        <v>18</v>
      </c>
      <c r="G45" s="19" t="s">
        <v>19</v>
      </c>
      <c r="H45" s="5" t="s">
        <v>20</v>
      </c>
      <c r="I45" s="128"/>
      <c r="J45" s="21"/>
      <c r="K45" s="22" t="e">
        <f t="shared" si="0"/>
        <v>#DIV/0!</v>
      </c>
      <c r="L45" s="23" t="e">
        <f>(K45+K46+K47)/3</f>
        <v>#DIV/0!</v>
      </c>
      <c r="M45" s="24" t="e">
        <f>(L45+L48)/2</f>
        <v>#DIV/0!</v>
      </c>
      <c r="N45" s="27"/>
      <c r="O45" s="127"/>
    </row>
    <row r="46" spans="2:15" ht="57" hidden="1" customHeight="1" x14ac:dyDescent="0.25">
      <c r="B46" s="47"/>
      <c r="C46" s="27"/>
      <c r="D46" s="27"/>
      <c r="E46" s="48"/>
      <c r="F46" s="5" t="s">
        <v>18</v>
      </c>
      <c r="G46" s="19" t="s">
        <v>22</v>
      </c>
      <c r="H46" s="5" t="s">
        <v>20</v>
      </c>
      <c r="I46" s="128"/>
      <c r="J46" s="21"/>
      <c r="K46" s="22" t="e">
        <f t="shared" si="0"/>
        <v>#DIV/0!</v>
      </c>
      <c r="L46" s="29"/>
      <c r="M46" s="30"/>
      <c r="N46" s="27"/>
      <c r="O46" s="127"/>
    </row>
    <row r="47" spans="2:15" ht="57" hidden="1" customHeight="1" x14ac:dyDescent="0.25">
      <c r="B47" s="47"/>
      <c r="C47" s="27"/>
      <c r="D47" s="27"/>
      <c r="E47" s="48"/>
      <c r="F47" s="5" t="s">
        <v>18</v>
      </c>
      <c r="G47" s="19" t="s">
        <v>23</v>
      </c>
      <c r="H47" s="5" t="s">
        <v>20</v>
      </c>
      <c r="I47" s="128"/>
      <c r="J47" s="20"/>
      <c r="K47" s="22" t="e">
        <f t="shared" si="0"/>
        <v>#DIV/0!</v>
      </c>
      <c r="L47" s="29"/>
      <c r="M47" s="30"/>
      <c r="N47" s="27"/>
      <c r="O47" s="127"/>
    </row>
    <row r="48" spans="2:15" ht="57" hidden="1" customHeight="1" x14ac:dyDescent="0.25">
      <c r="B48" s="47"/>
      <c r="C48" s="32"/>
      <c r="D48" s="32"/>
      <c r="E48" s="49"/>
      <c r="F48" s="5" t="s">
        <v>24</v>
      </c>
      <c r="G48" s="34" t="s">
        <v>25</v>
      </c>
      <c r="H48" s="5" t="s">
        <v>26</v>
      </c>
      <c r="I48" s="38"/>
      <c r="J48" s="38"/>
      <c r="K48" s="22" t="e">
        <f t="shared" si="0"/>
        <v>#DIV/0!</v>
      </c>
      <c r="L48" s="36" t="e">
        <f>K48</f>
        <v>#DIV/0!</v>
      </c>
      <c r="M48" s="30"/>
      <c r="N48" s="27"/>
      <c r="O48" s="127"/>
    </row>
    <row r="49" spans="2:15" ht="33" customHeight="1" x14ac:dyDescent="0.25">
      <c r="B49" s="47"/>
      <c r="C49" s="16" t="s">
        <v>43</v>
      </c>
      <c r="D49" s="16" t="s">
        <v>45</v>
      </c>
      <c r="E49" s="39" t="s">
        <v>17</v>
      </c>
      <c r="F49" s="5" t="s">
        <v>18</v>
      </c>
      <c r="G49" s="19" t="s">
        <v>19</v>
      </c>
      <c r="H49" s="5" t="s">
        <v>20</v>
      </c>
      <c r="I49" s="128">
        <v>100</v>
      </c>
      <c r="J49" s="21">
        <v>100</v>
      </c>
      <c r="K49" s="22">
        <f t="shared" si="0"/>
        <v>100</v>
      </c>
      <c r="L49" s="23">
        <f>(K49+K50+K51)/2</f>
        <v>100</v>
      </c>
      <c r="M49" s="24">
        <f>(L49+L52)/2</f>
        <v>95</v>
      </c>
      <c r="N49" s="27"/>
      <c r="O49" s="127"/>
    </row>
    <row r="50" spans="2:15" ht="33" customHeight="1" x14ac:dyDescent="0.25">
      <c r="B50" s="47"/>
      <c r="C50" s="27"/>
      <c r="D50" s="27"/>
      <c r="E50" s="48"/>
      <c r="F50" s="5" t="s">
        <v>18</v>
      </c>
      <c r="G50" s="19" t="s">
        <v>22</v>
      </c>
      <c r="H50" s="5" t="s">
        <v>20</v>
      </c>
      <c r="I50" s="128">
        <v>85</v>
      </c>
      <c r="J50" s="21">
        <v>100</v>
      </c>
      <c r="K50" s="22">
        <f t="shared" si="0"/>
        <v>100</v>
      </c>
      <c r="L50" s="29"/>
      <c r="M50" s="30"/>
      <c r="N50" s="27"/>
      <c r="O50" s="127"/>
    </row>
    <row r="51" spans="2:15" ht="33" customHeight="1" x14ac:dyDescent="0.25">
      <c r="B51" s="47"/>
      <c r="C51" s="27"/>
      <c r="D51" s="27"/>
      <c r="E51" s="48"/>
      <c r="F51" s="5" t="s">
        <v>18</v>
      </c>
      <c r="G51" s="19" t="s">
        <v>23</v>
      </c>
      <c r="H51" s="5" t="s">
        <v>20</v>
      </c>
      <c r="I51" s="128"/>
      <c r="J51" s="20"/>
      <c r="K51" s="22"/>
      <c r="L51" s="29"/>
      <c r="M51" s="30"/>
      <c r="N51" s="27"/>
      <c r="O51" s="127"/>
    </row>
    <row r="52" spans="2:15" ht="33" customHeight="1" x14ac:dyDescent="0.25">
      <c r="B52" s="47"/>
      <c r="C52" s="32"/>
      <c r="D52" s="32"/>
      <c r="E52" s="49"/>
      <c r="F52" s="5" t="s">
        <v>24</v>
      </c>
      <c r="G52" s="34" t="s">
        <v>25</v>
      </c>
      <c r="H52" s="5" t="s">
        <v>26</v>
      </c>
      <c r="I52" s="35">
        <v>2.2222222222222223</v>
      </c>
      <c r="J52" s="35">
        <v>2</v>
      </c>
      <c r="K52" s="22">
        <f t="shared" si="0"/>
        <v>89.999999999999986</v>
      </c>
      <c r="L52" s="36">
        <f>K52</f>
        <v>89.999999999999986</v>
      </c>
      <c r="M52" s="30"/>
      <c r="N52" s="27"/>
      <c r="O52" s="127"/>
    </row>
    <row r="53" spans="2:15" ht="33" hidden="1" customHeight="1" x14ac:dyDescent="0.25">
      <c r="B53" s="47"/>
      <c r="C53" s="16" t="s">
        <v>46</v>
      </c>
      <c r="D53" s="16" t="s">
        <v>47</v>
      </c>
      <c r="E53" s="39" t="s">
        <v>17</v>
      </c>
      <c r="F53" s="5" t="s">
        <v>18</v>
      </c>
      <c r="G53" s="19" t="s">
        <v>19</v>
      </c>
      <c r="H53" s="5" t="s">
        <v>20</v>
      </c>
      <c r="I53" s="128"/>
      <c r="J53" s="21"/>
      <c r="K53" s="22" t="e">
        <f t="shared" si="0"/>
        <v>#DIV/0!</v>
      </c>
      <c r="L53" s="23" t="e">
        <f>(K53+K54+K55)/3</f>
        <v>#DIV/0!</v>
      </c>
      <c r="M53" s="24" t="e">
        <f>(L53+L56)/2</f>
        <v>#DIV/0!</v>
      </c>
      <c r="N53" s="27"/>
      <c r="O53" s="127"/>
    </row>
    <row r="54" spans="2:15" ht="33" hidden="1" customHeight="1" x14ac:dyDescent="0.25">
      <c r="B54" s="47"/>
      <c r="C54" s="27"/>
      <c r="D54" s="27"/>
      <c r="E54" s="48"/>
      <c r="F54" s="5" t="s">
        <v>18</v>
      </c>
      <c r="G54" s="19" t="s">
        <v>22</v>
      </c>
      <c r="H54" s="5" t="s">
        <v>20</v>
      </c>
      <c r="I54" s="128"/>
      <c r="J54" s="21"/>
      <c r="K54" s="22" t="e">
        <f t="shared" si="0"/>
        <v>#DIV/0!</v>
      </c>
      <c r="L54" s="29"/>
      <c r="M54" s="30"/>
      <c r="N54" s="27"/>
      <c r="O54" s="127"/>
    </row>
    <row r="55" spans="2:15" ht="33" hidden="1" customHeight="1" x14ac:dyDescent="0.25">
      <c r="B55" s="47"/>
      <c r="C55" s="27"/>
      <c r="D55" s="27"/>
      <c r="E55" s="48"/>
      <c r="F55" s="5" t="s">
        <v>18</v>
      </c>
      <c r="G55" s="19" t="s">
        <v>23</v>
      </c>
      <c r="H55" s="5" t="s">
        <v>20</v>
      </c>
      <c r="I55" s="128"/>
      <c r="J55" s="20"/>
      <c r="K55" s="22" t="e">
        <f t="shared" si="0"/>
        <v>#DIV/0!</v>
      </c>
      <c r="L55" s="29"/>
      <c r="M55" s="30"/>
      <c r="N55" s="27"/>
      <c r="O55" s="127"/>
    </row>
    <row r="56" spans="2:15" ht="69" hidden="1" customHeight="1" x14ac:dyDescent="0.25">
      <c r="B56" s="47"/>
      <c r="C56" s="32"/>
      <c r="D56" s="32"/>
      <c r="E56" s="49"/>
      <c r="F56" s="5" t="s">
        <v>24</v>
      </c>
      <c r="G56" s="34" t="s">
        <v>25</v>
      </c>
      <c r="H56" s="5" t="s">
        <v>26</v>
      </c>
      <c r="I56" s="38"/>
      <c r="J56" s="38"/>
      <c r="K56" s="22" t="e">
        <f t="shared" si="0"/>
        <v>#DIV/0!</v>
      </c>
      <c r="L56" s="36" t="e">
        <f>K56</f>
        <v>#DIV/0!</v>
      </c>
      <c r="M56" s="30"/>
      <c r="N56" s="27"/>
      <c r="O56" s="127"/>
    </row>
    <row r="57" spans="2:15" ht="58.5" customHeight="1" x14ac:dyDescent="0.25">
      <c r="B57" s="47"/>
      <c r="C57" s="16" t="s">
        <v>48</v>
      </c>
      <c r="D57" s="16" t="s">
        <v>49</v>
      </c>
      <c r="E57" s="39" t="s">
        <v>17</v>
      </c>
      <c r="F57" s="5" t="s">
        <v>18</v>
      </c>
      <c r="G57" s="19" t="s">
        <v>19</v>
      </c>
      <c r="H57" s="5" t="s">
        <v>20</v>
      </c>
      <c r="I57" s="128">
        <v>100</v>
      </c>
      <c r="J57" s="21">
        <v>100</v>
      </c>
      <c r="K57" s="22">
        <f t="shared" si="0"/>
        <v>100</v>
      </c>
      <c r="L57" s="23">
        <f>(K57+K58+K59)/2</f>
        <v>100</v>
      </c>
      <c r="M57" s="24">
        <f>(L57+L60)/2</f>
        <v>98.486873508353227</v>
      </c>
      <c r="N57" s="27"/>
      <c r="O57" s="127"/>
    </row>
    <row r="58" spans="2:15" ht="58.5" customHeight="1" x14ac:dyDescent="0.25">
      <c r="B58" s="47"/>
      <c r="C58" s="27"/>
      <c r="D58" s="27"/>
      <c r="E58" s="48"/>
      <c r="F58" s="5" t="s">
        <v>18</v>
      </c>
      <c r="G58" s="19" t="s">
        <v>50</v>
      </c>
      <c r="H58" s="5" t="s">
        <v>20</v>
      </c>
      <c r="I58" s="128">
        <v>85</v>
      </c>
      <c r="J58" s="21">
        <v>91.7</v>
      </c>
      <c r="K58" s="22">
        <f t="shared" si="0"/>
        <v>100</v>
      </c>
      <c r="L58" s="29"/>
      <c r="M58" s="30"/>
      <c r="N58" s="27"/>
      <c r="O58" s="127"/>
    </row>
    <row r="59" spans="2:15" ht="58.5" customHeight="1" x14ac:dyDescent="0.25">
      <c r="B59" s="47"/>
      <c r="C59" s="27"/>
      <c r="D59" s="27"/>
      <c r="E59" s="48"/>
      <c r="F59" s="5" t="s">
        <v>18</v>
      </c>
      <c r="G59" s="19" t="s">
        <v>51</v>
      </c>
      <c r="H59" s="5" t="s">
        <v>20</v>
      </c>
      <c r="I59" s="128"/>
      <c r="J59" s="20"/>
      <c r="K59" s="22"/>
      <c r="L59" s="29"/>
      <c r="M59" s="30"/>
      <c r="N59" s="27"/>
      <c r="O59" s="127"/>
    </row>
    <row r="60" spans="2:15" ht="57.75" customHeight="1" x14ac:dyDescent="0.25">
      <c r="B60" s="47"/>
      <c r="C60" s="32"/>
      <c r="D60" s="32"/>
      <c r="E60" s="49"/>
      <c r="F60" s="5" t="s">
        <v>24</v>
      </c>
      <c r="G60" s="34" t="s">
        <v>25</v>
      </c>
      <c r="H60" s="5" t="s">
        <v>26</v>
      </c>
      <c r="I60" s="37">
        <v>139.66666666666666</v>
      </c>
      <c r="J60" s="37">
        <v>135.44</v>
      </c>
      <c r="K60" s="22">
        <f t="shared" si="0"/>
        <v>96.97374701670644</v>
      </c>
      <c r="L60" s="36">
        <f>K60</f>
        <v>96.97374701670644</v>
      </c>
      <c r="M60" s="30"/>
      <c r="N60" s="27"/>
      <c r="O60" s="127"/>
    </row>
    <row r="61" spans="2:15" ht="58.5" hidden="1" customHeight="1" x14ac:dyDescent="0.25">
      <c r="B61" s="47"/>
      <c r="C61" s="16" t="s">
        <v>52</v>
      </c>
      <c r="D61" s="16" t="s">
        <v>53</v>
      </c>
      <c r="E61" s="39" t="s">
        <v>17</v>
      </c>
      <c r="F61" s="5" t="s">
        <v>18</v>
      </c>
      <c r="G61" s="19" t="s">
        <v>19</v>
      </c>
      <c r="H61" s="5" t="s">
        <v>20</v>
      </c>
      <c r="I61" s="129"/>
      <c r="J61" s="21"/>
      <c r="K61" s="22" t="e">
        <f t="shared" si="0"/>
        <v>#DIV/0!</v>
      </c>
      <c r="L61" s="23" t="e">
        <f>(K61+K62+K63)/3</f>
        <v>#DIV/0!</v>
      </c>
      <c r="M61" s="24" t="e">
        <f>(L61+L64)/2</f>
        <v>#DIV/0!</v>
      </c>
      <c r="N61" s="27"/>
      <c r="O61" s="127"/>
    </row>
    <row r="62" spans="2:15" ht="58.5" hidden="1" customHeight="1" x14ac:dyDescent="0.25">
      <c r="B62" s="47"/>
      <c r="C62" s="27"/>
      <c r="D62" s="27"/>
      <c r="E62" s="48"/>
      <c r="F62" s="5" t="s">
        <v>18</v>
      </c>
      <c r="G62" s="19" t="s">
        <v>50</v>
      </c>
      <c r="H62" s="5" t="s">
        <v>20</v>
      </c>
      <c r="I62" s="129"/>
      <c r="J62" s="21"/>
      <c r="K62" s="22" t="e">
        <f t="shared" si="0"/>
        <v>#DIV/0!</v>
      </c>
      <c r="L62" s="29"/>
      <c r="M62" s="30"/>
      <c r="N62" s="27"/>
      <c r="O62" s="127"/>
    </row>
    <row r="63" spans="2:15" ht="58.5" hidden="1" customHeight="1" x14ac:dyDescent="0.25">
      <c r="B63" s="47"/>
      <c r="C63" s="27"/>
      <c r="D63" s="27"/>
      <c r="E63" s="48"/>
      <c r="F63" s="5" t="s">
        <v>18</v>
      </c>
      <c r="G63" s="19" t="s">
        <v>51</v>
      </c>
      <c r="H63" s="5" t="s">
        <v>20</v>
      </c>
      <c r="I63" s="129"/>
      <c r="J63" s="20"/>
      <c r="K63" s="22" t="e">
        <f t="shared" si="0"/>
        <v>#DIV/0!</v>
      </c>
      <c r="L63" s="29"/>
      <c r="M63" s="30"/>
      <c r="N63" s="27"/>
      <c r="O63" s="127"/>
    </row>
    <row r="64" spans="2:15" ht="41.25" hidden="1" customHeight="1" x14ac:dyDescent="0.25">
      <c r="B64" s="47"/>
      <c r="C64" s="32"/>
      <c r="D64" s="32"/>
      <c r="E64" s="49"/>
      <c r="F64" s="5" t="s">
        <v>24</v>
      </c>
      <c r="G64" s="34" t="s">
        <v>25</v>
      </c>
      <c r="H64" s="5" t="s">
        <v>26</v>
      </c>
      <c r="I64" s="38"/>
      <c r="J64" s="38"/>
      <c r="K64" s="22" t="e">
        <f t="shared" si="0"/>
        <v>#DIV/0!</v>
      </c>
      <c r="L64" s="36" t="e">
        <f>K64</f>
        <v>#DIV/0!</v>
      </c>
      <c r="M64" s="30"/>
      <c r="N64" s="27"/>
      <c r="O64" s="127"/>
    </row>
    <row r="65" spans="2:15" ht="58.5" hidden="1" customHeight="1" x14ac:dyDescent="0.25">
      <c r="B65" s="47"/>
      <c r="C65" s="16" t="s">
        <v>54</v>
      </c>
      <c r="D65" s="16" t="s">
        <v>55</v>
      </c>
      <c r="E65" s="39" t="s">
        <v>17</v>
      </c>
      <c r="F65" s="5" t="s">
        <v>18</v>
      </c>
      <c r="G65" s="19" t="s">
        <v>19</v>
      </c>
      <c r="H65" s="5" t="s">
        <v>20</v>
      </c>
      <c r="I65" s="129"/>
      <c r="J65" s="21"/>
      <c r="K65" s="22" t="e">
        <f t="shared" si="0"/>
        <v>#DIV/0!</v>
      </c>
      <c r="L65" s="23" t="e">
        <f>(K65+K66+K67)/3</f>
        <v>#DIV/0!</v>
      </c>
      <c r="M65" s="24" t="e">
        <f>(L65+L68)/2</f>
        <v>#DIV/0!</v>
      </c>
      <c r="N65" s="27"/>
      <c r="O65" s="127"/>
    </row>
    <row r="66" spans="2:15" ht="58.5" hidden="1" customHeight="1" x14ac:dyDescent="0.25">
      <c r="B66" s="47"/>
      <c r="C66" s="27"/>
      <c r="D66" s="27"/>
      <c r="E66" s="48"/>
      <c r="F66" s="5" t="s">
        <v>18</v>
      </c>
      <c r="G66" s="19" t="s">
        <v>50</v>
      </c>
      <c r="H66" s="5" t="s">
        <v>20</v>
      </c>
      <c r="I66" s="129"/>
      <c r="J66" s="21"/>
      <c r="K66" s="22" t="e">
        <f t="shared" si="0"/>
        <v>#DIV/0!</v>
      </c>
      <c r="L66" s="29"/>
      <c r="M66" s="30"/>
      <c r="N66" s="27"/>
      <c r="O66" s="127"/>
    </row>
    <row r="67" spans="2:15" ht="58.5" hidden="1" customHeight="1" x14ac:dyDescent="0.25">
      <c r="B67" s="47"/>
      <c r="C67" s="27"/>
      <c r="D67" s="27"/>
      <c r="E67" s="48"/>
      <c r="F67" s="5" t="s">
        <v>18</v>
      </c>
      <c r="G67" s="19" t="s">
        <v>51</v>
      </c>
      <c r="H67" s="5" t="s">
        <v>20</v>
      </c>
      <c r="I67" s="129"/>
      <c r="J67" s="20"/>
      <c r="K67" s="22" t="e">
        <f t="shared" si="0"/>
        <v>#DIV/0!</v>
      </c>
      <c r="L67" s="29"/>
      <c r="M67" s="30"/>
      <c r="N67" s="27"/>
      <c r="O67" s="127"/>
    </row>
    <row r="68" spans="2:15" ht="41.25" hidden="1" customHeight="1" x14ac:dyDescent="0.25">
      <c r="B68" s="47"/>
      <c r="C68" s="32"/>
      <c r="D68" s="32"/>
      <c r="E68" s="49"/>
      <c r="F68" s="5" t="s">
        <v>24</v>
      </c>
      <c r="G68" s="34" t="s">
        <v>25</v>
      </c>
      <c r="H68" s="5" t="s">
        <v>26</v>
      </c>
      <c r="I68" s="38"/>
      <c r="J68" s="38"/>
      <c r="K68" s="22" t="e">
        <f t="shared" si="0"/>
        <v>#DIV/0!</v>
      </c>
      <c r="L68" s="36" t="e">
        <f>K68</f>
        <v>#DIV/0!</v>
      </c>
      <c r="M68" s="30"/>
      <c r="N68" s="27"/>
      <c r="O68" s="127"/>
    </row>
    <row r="69" spans="2:15" ht="58.5" customHeight="1" x14ac:dyDescent="0.25">
      <c r="B69" s="47"/>
      <c r="C69" s="16" t="s">
        <v>56</v>
      </c>
      <c r="D69" s="16" t="s">
        <v>57</v>
      </c>
      <c r="E69" s="39" t="s">
        <v>17</v>
      </c>
      <c r="F69" s="5" t="s">
        <v>18</v>
      </c>
      <c r="G69" s="19" t="s">
        <v>19</v>
      </c>
      <c r="H69" s="5" t="s">
        <v>20</v>
      </c>
      <c r="I69" s="128">
        <v>100</v>
      </c>
      <c r="J69" s="21">
        <v>100</v>
      </c>
      <c r="K69" s="22">
        <f t="shared" si="0"/>
        <v>100</v>
      </c>
      <c r="L69" s="23">
        <f>(K69+K70+K71)/3</f>
        <v>100</v>
      </c>
      <c r="M69" s="24">
        <f>(L69+L72)/2</f>
        <v>98.620015337423311</v>
      </c>
      <c r="N69" s="27"/>
      <c r="O69" s="127"/>
    </row>
    <row r="70" spans="2:15" ht="58.5" customHeight="1" x14ac:dyDescent="0.25">
      <c r="B70" s="47"/>
      <c r="C70" s="27"/>
      <c r="D70" s="27"/>
      <c r="E70" s="48"/>
      <c r="F70" s="5" t="s">
        <v>18</v>
      </c>
      <c r="G70" s="19" t="s">
        <v>50</v>
      </c>
      <c r="H70" s="5" t="s">
        <v>20</v>
      </c>
      <c r="I70" s="128">
        <v>85</v>
      </c>
      <c r="J70" s="21">
        <v>91.7</v>
      </c>
      <c r="K70" s="22">
        <f t="shared" si="0"/>
        <v>100</v>
      </c>
      <c r="L70" s="29"/>
      <c r="M70" s="30"/>
      <c r="N70" s="27"/>
      <c r="O70" s="127"/>
    </row>
    <row r="71" spans="2:15" ht="58.5" customHeight="1" x14ac:dyDescent="0.25">
      <c r="B71" s="47"/>
      <c r="C71" s="27"/>
      <c r="D71" s="27"/>
      <c r="E71" s="48"/>
      <c r="F71" s="5" t="s">
        <v>18</v>
      </c>
      <c r="G71" s="19" t="s">
        <v>51</v>
      </c>
      <c r="H71" s="5" t="s">
        <v>20</v>
      </c>
      <c r="I71" s="128">
        <v>98</v>
      </c>
      <c r="J71" s="20">
        <v>100</v>
      </c>
      <c r="K71" s="22">
        <f t="shared" si="0"/>
        <v>100</v>
      </c>
      <c r="L71" s="29"/>
      <c r="M71" s="30"/>
      <c r="N71" s="27"/>
      <c r="O71" s="127"/>
    </row>
    <row r="72" spans="2:15" ht="31.5" customHeight="1" x14ac:dyDescent="0.25">
      <c r="B72" s="47"/>
      <c r="C72" s="32"/>
      <c r="D72" s="32"/>
      <c r="E72" s="49"/>
      <c r="F72" s="5" t="s">
        <v>24</v>
      </c>
      <c r="G72" s="34" t="s">
        <v>25</v>
      </c>
      <c r="H72" s="5" t="s">
        <v>26</v>
      </c>
      <c r="I72" s="35">
        <v>144.88888888888889</v>
      </c>
      <c r="J72" s="35">
        <v>140.88999999999999</v>
      </c>
      <c r="K72" s="22">
        <f t="shared" si="0"/>
        <v>97.240030674846622</v>
      </c>
      <c r="L72" s="36">
        <f>K72</f>
        <v>97.240030674846622</v>
      </c>
      <c r="M72" s="30"/>
      <c r="N72" s="27"/>
      <c r="O72" s="127"/>
    </row>
    <row r="73" spans="2:15" ht="58.5" hidden="1" customHeight="1" x14ac:dyDescent="0.25">
      <c r="B73" s="47"/>
      <c r="C73" s="16" t="s">
        <v>58</v>
      </c>
      <c r="D73" s="16" t="s">
        <v>59</v>
      </c>
      <c r="E73" s="39" t="s">
        <v>17</v>
      </c>
      <c r="F73" s="5" t="s">
        <v>18</v>
      </c>
      <c r="G73" s="19" t="s">
        <v>19</v>
      </c>
      <c r="H73" s="5" t="s">
        <v>20</v>
      </c>
      <c r="I73" s="50"/>
      <c r="J73" s="21"/>
      <c r="K73" s="22" t="e">
        <f t="shared" si="0"/>
        <v>#DIV/0!</v>
      </c>
      <c r="L73" s="23" t="e">
        <f>(K73+K74+K75)/2</f>
        <v>#DIV/0!</v>
      </c>
      <c r="M73" s="24" t="e">
        <f>(L73+L76)/2</f>
        <v>#DIV/0!</v>
      </c>
      <c r="N73" s="27"/>
      <c r="O73" s="127"/>
    </row>
    <row r="74" spans="2:15" ht="58.5" hidden="1" customHeight="1" x14ac:dyDescent="0.25">
      <c r="B74" s="47"/>
      <c r="C74" s="27"/>
      <c r="D74" s="27"/>
      <c r="E74" s="48"/>
      <c r="F74" s="5" t="s">
        <v>18</v>
      </c>
      <c r="G74" s="19" t="s">
        <v>50</v>
      </c>
      <c r="H74" s="5" t="s">
        <v>20</v>
      </c>
      <c r="I74" s="50"/>
      <c r="J74" s="21"/>
      <c r="K74" s="22" t="e">
        <f t="shared" si="0"/>
        <v>#DIV/0!</v>
      </c>
      <c r="L74" s="29"/>
      <c r="M74" s="30"/>
      <c r="N74" s="27"/>
      <c r="O74" s="127"/>
    </row>
    <row r="75" spans="2:15" ht="58.5" hidden="1" customHeight="1" x14ac:dyDescent="0.25">
      <c r="B75" s="47"/>
      <c r="C75" s="27"/>
      <c r="D75" s="27"/>
      <c r="E75" s="48"/>
      <c r="F75" s="5" t="s">
        <v>18</v>
      </c>
      <c r="G75" s="19" t="s">
        <v>51</v>
      </c>
      <c r="H75" s="5" t="s">
        <v>20</v>
      </c>
      <c r="I75" s="50"/>
      <c r="J75" s="20"/>
      <c r="K75" s="22"/>
      <c r="L75" s="29"/>
      <c r="M75" s="30"/>
      <c r="N75" s="27"/>
      <c r="O75" s="127"/>
    </row>
    <row r="76" spans="2:15" ht="31.5" hidden="1" customHeight="1" x14ac:dyDescent="0.25">
      <c r="B76" s="47"/>
      <c r="C76" s="32"/>
      <c r="D76" s="32"/>
      <c r="E76" s="49"/>
      <c r="F76" s="5" t="s">
        <v>24</v>
      </c>
      <c r="G76" s="34" t="s">
        <v>25</v>
      </c>
      <c r="H76" s="5" t="s">
        <v>26</v>
      </c>
      <c r="I76" s="38"/>
      <c r="J76" s="43"/>
      <c r="K76" s="22" t="e">
        <f t="shared" si="0"/>
        <v>#DIV/0!</v>
      </c>
      <c r="L76" s="36" t="e">
        <f>K76</f>
        <v>#DIV/0!</v>
      </c>
      <c r="M76" s="30"/>
      <c r="N76" s="27"/>
      <c r="O76" s="127"/>
    </row>
    <row r="77" spans="2:15" ht="58.5" hidden="1" customHeight="1" x14ac:dyDescent="0.25">
      <c r="B77" s="47"/>
      <c r="C77" s="16" t="s">
        <v>60</v>
      </c>
      <c r="D77" s="16" t="s">
        <v>61</v>
      </c>
      <c r="E77" s="39" t="s">
        <v>17</v>
      </c>
      <c r="F77" s="5" t="s">
        <v>18</v>
      </c>
      <c r="G77" s="19" t="s">
        <v>19</v>
      </c>
      <c r="H77" s="5" t="s">
        <v>20</v>
      </c>
      <c r="I77" s="20"/>
      <c r="J77" s="21"/>
      <c r="K77" s="22" t="e">
        <f t="shared" si="0"/>
        <v>#DIV/0!</v>
      </c>
      <c r="L77" s="23" t="e">
        <f>(K77+K78+K79)/3</f>
        <v>#DIV/0!</v>
      </c>
      <c r="M77" s="24" t="e">
        <f>(L77+L80)/2</f>
        <v>#DIV/0!</v>
      </c>
      <c r="N77" s="42"/>
      <c r="O77" s="127"/>
    </row>
    <row r="78" spans="2:15" ht="58.5" hidden="1" customHeight="1" x14ac:dyDescent="0.25">
      <c r="B78" s="47"/>
      <c r="C78" s="27"/>
      <c r="D78" s="27"/>
      <c r="E78" s="48"/>
      <c r="F78" s="5" t="s">
        <v>18</v>
      </c>
      <c r="G78" s="19" t="s">
        <v>22</v>
      </c>
      <c r="H78" s="5" t="s">
        <v>20</v>
      </c>
      <c r="I78" s="20"/>
      <c r="J78" s="21"/>
      <c r="K78" s="22" t="e">
        <f t="shared" si="0"/>
        <v>#DIV/0!</v>
      </c>
      <c r="L78" s="29"/>
      <c r="M78" s="30"/>
      <c r="N78" s="42"/>
      <c r="O78" s="127"/>
    </row>
    <row r="79" spans="2:15" ht="58.5" hidden="1" customHeight="1" x14ac:dyDescent="0.25">
      <c r="B79" s="47"/>
      <c r="C79" s="27"/>
      <c r="D79" s="27"/>
      <c r="E79" s="48"/>
      <c r="F79" s="5" t="s">
        <v>18</v>
      </c>
      <c r="G79" s="19" t="s">
        <v>62</v>
      </c>
      <c r="H79" s="5" t="s">
        <v>20</v>
      </c>
      <c r="I79" s="20"/>
      <c r="J79" s="20"/>
      <c r="K79" s="22" t="e">
        <f t="shared" si="0"/>
        <v>#DIV/0!</v>
      </c>
      <c r="L79" s="29"/>
      <c r="M79" s="30"/>
      <c r="N79" s="42"/>
      <c r="O79" s="127"/>
    </row>
    <row r="80" spans="2:15" ht="40.5" hidden="1" customHeight="1" x14ac:dyDescent="0.25">
      <c r="B80" s="47"/>
      <c r="C80" s="32"/>
      <c r="D80" s="32"/>
      <c r="E80" s="49"/>
      <c r="F80" s="5" t="s">
        <v>24</v>
      </c>
      <c r="G80" s="34" t="s">
        <v>25</v>
      </c>
      <c r="H80" s="5" t="s">
        <v>26</v>
      </c>
      <c r="I80" s="43"/>
      <c r="J80" s="38"/>
      <c r="K80" s="22" t="e">
        <f t="shared" si="0"/>
        <v>#DIV/0!</v>
      </c>
      <c r="L80" s="36" t="e">
        <f>K80</f>
        <v>#DIV/0!</v>
      </c>
      <c r="M80" s="30"/>
      <c r="N80" s="42"/>
      <c r="O80" s="127"/>
    </row>
    <row r="81" spans="2:15" ht="58.5" hidden="1" customHeight="1" x14ac:dyDescent="0.25">
      <c r="B81" s="47"/>
      <c r="C81" s="16" t="s">
        <v>63</v>
      </c>
      <c r="D81" s="16" t="s">
        <v>64</v>
      </c>
      <c r="E81" s="39" t="s">
        <v>17</v>
      </c>
      <c r="F81" s="5" t="s">
        <v>18</v>
      </c>
      <c r="G81" s="19" t="s">
        <v>19</v>
      </c>
      <c r="H81" s="5" t="s">
        <v>20</v>
      </c>
      <c r="I81" s="20"/>
      <c r="J81" s="21"/>
      <c r="K81" s="22" t="e">
        <f t="shared" si="0"/>
        <v>#DIV/0!</v>
      </c>
      <c r="L81" s="23" t="e">
        <f>(K81+K82+K83)/3</f>
        <v>#DIV/0!</v>
      </c>
      <c r="M81" s="24" t="e">
        <f>(L81+L84)/2</f>
        <v>#DIV/0!</v>
      </c>
      <c r="N81" s="42"/>
      <c r="O81" s="127"/>
    </row>
    <row r="82" spans="2:15" ht="58.5" hidden="1" customHeight="1" x14ac:dyDescent="0.25">
      <c r="B82" s="47"/>
      <c r="C82" s="27"/>
      <c r="D82" s="27"/>
      <c r="E82" s="48"/>
      <c r="F82" s="5" t="s">
        <v>18</v>
      </c>
      <c r="G82" s="19" t="s">
        <v>22</v>
      </c>
      <c r="H82" s="5" t="s">
        <v>20</v>
      </c>
      <c r="I82" s="20"/>
      <c r="J82" s="21"/>
      <c r="K82" s="22" t="e">
        <f t="shared" si="0"/>
        <v>#DIV/0!</v>
      </c>
      <c r="L82" s="29"/>
      <c r="M82" s="30"/>
      <c r="N82" s="42"/>
      <c r="O82" s="127"/>
    </row>
    <row r="83" spans="2:15" ht="58.5" hidden="1" customHeight="1" x14ac:dyDescent="0.25">
      <c r="B83" s="47"/>
      <c r="C83" s="27"/>
      <c r="D83" s="27"/>
      <c r="E83" s="48"/>
      <c r="F83" s="5" t="s">
        <v>18</v>
      </c>
      <c r="G83" s="19" t="s">
        <v>62</v>
      </c>
      <c r="H83" s="5" t="s">
        <v>20</v>
      </c>
      <c r="I83" s="20"/>
      <c r="J83" s="20"/>
      <c r="K83" s="22" t="e">
        <f t="shared" si="0"/>
        <v>#DIV/0!</v>
      </c>
      <c r="L83" s="29"/>
      <c r="M83" s="30"/>
      <c r="N83" s="42"/>
      <c r="O83" s="127"/>
    </row>
    <row r="84" spans="2:15" ht="40.5" hidden="1" customHeight="1" x14ac:dyDescent="0.25">
      <c r="B84" s="47"/>
      <c r="C84" s="32"/>
      <c r="D84" s="32"/>
      <c r="E84" s="49"/>
      <c r="F84" s="5" t="s">
        <v>24</v>
      </c>
      <c r="G84" s="34" t="s">
        <v>25</v>
      </c>
      <c r="H84" s="5" t="s">
        <v>26</v>
      </c>
      <c r="I84" s="43"/>
      <c r="J84" s="38"/>
      <c r="K84" s="22" t="e">
        <f t="shared" si="0"/>
        <v>#DIV/0!</v>
      </c>
      <c r="L84" s="36" t="e">
        <f>K84</f>
        <v>#DIV/0!</v>
      </c>
      <c r="M84" s="30"/>
      <c r="N84" s="42"/>
      <c r="O84" s="127"/>
    </row>
    <row r="85" spans="2:15" ht="58.5" hidden="1" customHeight="1" x14ac:dyDescent="0.25">
      <c r="B85" s="47"/>
      <c r="C85" s="16" t="s">
        <v>65</v>
      </c>
      <c r="D85" s="16" t="s">
        <v>66</v>
      </c>
      <c r="E85" s="39" t="s">
        <v>17</v>
      </c>
      <c r="F85" s="5" t="s">
        <v>18</v>
      </c>
      <c r="G85" s="19" t="s">
        <v>19</v>
      </c>
      <c r="H85" s="5" t="s">
        <v>20</v>
      </c>
      <c r="I85" s="20"/>
      <c r="J85" s="21"/>
      <c r="K85" s="22" t="e">
        <f t="shared" si="0"/>
        <v>#DIV/0!</v>
      </c>
      <c r="L85" s="23" t="e">
        <f>(K85+K86+K87)/3</f>
        <v>#DIV/0!</v>
      </c>
      <c r="M85" s="24" t="e">
        <f>(L85+L88)/2</f>
        <v>#DIV/0!</v>
      </c>
      <c r="N85" s="42"/>
      <c r="O85" s="127"/>
    </row>
    <row r="86" spans="2:15" ht="58.5" hidden="1" customHeight="1" x14ac:dyDescent="0.25">
      <c r="B86" s="47"/>
      <c r="C86" s="27"/>
      <c r="D86" s="27"/>
      <c r="E86" s="48"/>
      <c r="F86" s="5" t="s">
        <v>18</v>
      </c>
      <c r="G86" s="19" t="s">
        <v>22</v>
      </c>
      <c r="H86" s="5" t="s">
        <v>20</v>
      </c>
      <c r="I86" s="20"/>
      <c r="J86" s="21"/>
      <c r="K86" s="22" t="e">
        <f t="shared" si="0"/>
        <v>#DIV/0!</v>
      </c>
      <c r="L86" s="29"/>
      <c r="M86" s="30"/>
      <c r="N86" s="42"/>
      <c r="O86" s="127"/>
    </row>
    <row r="87" spans="2:15" ht="58.5" hidden="1" customHeight="1" x14ac:dyDescent="0.25">
      <c r="B87" s="47"/>
      <c r="C87" s="27"/>
      <c r="D87" s="27"/>
      <c r="E87" s="48"/>
      <c r="F87" s="5" t="s">
        <v>18</v>
      </c>
      <c r="G87" s="19" t="s">
        <v>62</v>
      </c>
      <c r="H87" s="5" t="s">
        <v>20</v>
      </c>
      <c r="I87" s="20"/>
      <c r="J87" s="20"/>
      <c r="K87" s="22" t="e">
        <f t="shared" si="0"/>
        <v>#DIV/0!</v>
      </c>
      <c r="L87" s="29"/>
      <c r="M87" s="30"/>
      <c r="N87" s="42"/>
      <c r="O87" s="127"/>
    </row>
    <row r="88" spans="2:15" ht="40.5" hidden="1" customHeight="1" x14ac:dyDescent="0.25">
      <c r="B88" s="47"/>
      <c r="C88" s="32"/>
      <c r="D88" s="32"/>
      <c r="E88" s="49"/>
      <c r="F88" s="5" t="s">
        <v>24</v>
      </c>
      <c r="G88" s="34" t="s">
        <v>25</v>
      </c>
      <c r="H88" s="5" t="s">
        <v>26</v>
      </c>
      <c r="I88" s="43"/>
      <c r="J88" s="38"/>
      <c r="K88" s="22" t="e">
        <f t="shared" si="0"/>
        <v>#DIV/0!</v>
      </c>
      <c r="L88" s="36" t="e">
        <f>K88</f>
        <v>#DIV/0!</v>
      </c>
      <c r="M88" s="30"/>
      <c r="N88" s="42"/>
      <c r="O88" s="127"/>
    </row>
    <row r="89" spans="2:15" ht="40.5" hidden="1" customHeight="1" x14ac:dyDescent="0.25">
      <c r="B89" s="47"/>
      <c r="C89" s="16" t="s">
        <v>67</v>
      </c>
      <c r="D89" s="16" t="s">
        <v>68</v>
      </c>
      <c r="E89" s="39" t="s">
        <v>17</v>
      </c>
      <c r="F89" s="5" t="s">
        <v>18</v>
      </c>
      <c r="G89" s="19" t="s">
        <v>19</v>
      </c>
      <c r="H89" s="5" t="s">
        <v>20</v>
      </c>
      <c r="I89" s="20"/>
      <c r="J89" s="21"/>
      <c r="K89" s="22" t="e">
        <f t="shared" si="0"/>
        <v>#DIV/0!</v>
      </c>
      <c r="L89" s="23" t="e">
        <f>(K89+K90+K91)/2</f>
        <v>#DIV/0!</v>
      </c>
      <c r="M89" s="24" t="e">
        <f>(L89+L92)/2</f>
        <v>#DIV/0!</v>
      </c>
      <c r="N89" s="42"/>
      <c r="O89" s="127"/>
    </row>
    <row r="90" spans="2:15" ht="40.5" hidden="1" customHeight="1" x14ac:dyDescent="0.25">
      <c r="B90" s="47"/>
      <c r="C90" s="27"/>
      <c r="D90" s="27"/>
      <c r="E90" s="48"/>
      <c r="F90" s="5" t="s">
        <v>18</v>
      </c>
      <c r="G90" s="19" t="s">
        <v>22</v>
      </c>
      <c r="H90" s="5" t="s">
        <v>20</v>
      </c>
      <c r="I90" s="20"/>
      <c r="J90" s="21"/>
      <c r="K90" s="22" t="e">
        <f t="shared" si="0"/>
        <v>#DIV/0!</v>
      </c>
      <c r="L90" s="29"/>
      <c r="M90" s="30"/>
      <c r="N90" s="42"/>
      <c r="O90" s="127"/>
    </row>
    <row r="91" spans="2:15" ht="40.5" hidden="1" customHeight="1" x14ac:dyDescent="0.25">
      <c r="B91" s="47"/>
      <c r="C91" s="27"/>
      <c r="D91" s="27"/>
      <c r="E91" s="48"/>
      <c r="F91" s="5" t="s">
        <v>18</v>
      </c>
      <c r="G91" s="19" t="s">
        <v>62</v>
      </c>
      <c r="H91" s="5" t="s">
        <v>20</v>
      </c>
      <c r="I91" s="20"/>
      <c r="J91" s="20"/>
      <c r="K91" s="22"/>
      <c r="L91" s="29"/>
      <c r="M91" s="30"/>
      <c r="N91" s="42"/>
      <c r="O91" s="127"/>
    </row>
    <row r="92" spans="2:15" ht="60.75" hidden="1" customHeight="1" x14ac:dyDescent="0.25">
      <c r="B92" s="47"/>
      <c r="C92" s="32"/>
      <c r="D92" s="32"/>
      <c r="E92" s="49"/>
      <c r="F92" s="5" t="s">
        <v>24</v>
      </c>
      <c r="G92" s="34" t="s">
        <v>25</v>
      </c>
      <c r="H92" s="5" t="s">
        <v>26</v>
      </c>
      <c r="I92" s="38"/>
      <c r="J92" s="38"/>
      <c r="K92" s="22" t="e">
        <f>IF(J92/I92*100&gt;100,100,J92/I92*100)</f>
        <v>#DIV/0!</v>
      </c>
      <c r="L92" s="36" t="e">
        <f>K92</f>
        <v>#DIV/0!</v>
      </c>
      <c r="M92" s="30"/>
      <c r="N92" s="42"/>
      <c r="O92" s="127"/>
    </row>
    <row r="93" spans="2:15" ht="58.5" hidden="1" customHeight="1" x14ac:dyDescent="0.25">
      <c r="B93" s="47"/>
      <c r="C93" s="16" t="s">
        <v>69</v>
      </c>
      <c r="D93" s="16" t="s">
        <v>70</v>
      </c>
      <c r="E93" s="39" t="s">
        <v>17</v>
      </c>
      <c r="F93" s="5" t="s">
        <v>18</v>
      </c>
      <c r="G93" s="19" t="s">
        <v>19</v>
      </c>
      <c r="H93" s="5" t="s">
        <v>20</v>
      </c>
      <c r="I93" s="20"/>
      <c r="J93" s="21"/>
      <c r="K93" s="22" t="e">
        <f t="shared" si="0"/>
        <v>#DIV/0!</v>
      </c>
      <c r="L93" s="23" t="e">
        <f>(K93+K94+K95)/2</f>
        <v>#DIV/0!</v>
      </c>
      <c r="M93" s="24" t="e">
        <f>(L93+L96)/2</f>
        <v>#DIV/0!</v>
      </c>
      <c r="N93" s="27"/>
      <c r="O93" s="127"/>
    </row>
    <row r="94" spans="2:15" ht="58.5" hidden="1" customHeight="1" x14ac:dyDescent="0.25">
      <c r="B94" s="47"/>
      <c r="C94" s="27"/>
      <c r="D94" s="27"/>
      <c r="E94" s="48"/>
      <c r="F94" s="5" t="s">
        <v>18</v>
      </c>
      <c r="G94" s="19" t="s">
        <v>22</v>
      </c>
      <c r="H94" s="5" t="s">
        <v>20</v>
      </c>
      <c r="I94" s="20"/>
      <c r="J94" s="21"/>
      <c r="K94" s="22" t="e">
        <f t="shared" si="0"/>
        <v>#DIV/0!</v>
      </c>
      <c r="L94" s="29"/>
      <c r="M94" s="30"/>
      <c r="N94" s="27"/>
      <c r="O94" s="127"/>
    </row>
    <row r="95" spans="2:15" ht="58.5" hidden="1" customHeight="1" x14ac:dyDescent="0.25">
      <c r="B95" s="47"/>
      <c r="C95" s="27"/>
      <c r="D95" s="27"/>
      <c r="E95" s="48"/>
      <c r="F95" s="5" t="s">
        <v>18</v>
      </c>
      <c r="G95" s="19" t="s">
        <v>62</v>
      </c>
      <c r="H95" s="5" t="s">
        <v>20</v>
      </c>
      <c r="I95" s="20"/>
      <c r="J95" s="20"/>
      <c r="K95" s="22"/>
      <c r="L95" s="29"/>
      <c r="M95" s="30"/>
      <c r="N95" s="27"/>
      <c r="O95" s="127"/>
    </row>
    <row r="96" spans="2:15" ht="64.5" hidden="1" customHeight="1" x14ac:dyDescent="0.25">
      <c r="B96" s="47"/>
      <c r="C96" s="32"/>
      <c r="D96" s="32"/>
      <c r="E96" s="49"/>
      <c r="F96" s="5" t="s">
        <v>24</v>
      </c>
      <c r="G96" s="34" t="s">
        <v>25</v>
      </c>
      <c r="H96" s="5" t="s">
        <v>26</v>
      </c>
      <c r="I96" s="38"/>
      <c r="J96" s="38"/>
      <c r="K96" s="22" t="e">
        <f t="shared" si="0"/>
        <v>#DIV/0!</v>
      </c>
      <c r="L96" s="36" t="e">
        <f>K96</f>
        <v>#DIV/0!</v>
      </c>
      <c r="M96" s="30"/>
      <c r="N96" s="27"/>
      <c r="O96" s="127"/>
    </row>
    <row r="97" spans="2:15" ht="58.5" hidden="1" customHeight="1" x14ac:dyDescent="0.25">
      <c r="B97" s="47"/>
      <c r="C97" s="16" t="s">
        <v>71</v>
      </c>
      <c r="D97" s="16" t="s">
        <v>72</v>
      </c>
      <c r="E97" s="39" t="s">
        <v>17</v>
      </c>
      <c r="F97" s="5" t="s">
        <v>18</v>
      </c>
      <c r="G97" s="19" t="s">
        <v>19</v>
      </c>
      <c r="H97" s="5" t="s">
        <v>20</v>
      </c>
      <c r="I97" s="20"/>
      <c r="J97" s="21"/>
      <c r="K97" s="22" t="e">
        <f t="shared" si="0"/>
        <v>#DIV/0!</v>
      </c>
      <c r="L97" s="23" t="e">
        <f>(K97+K98+K99)/3</f>
        <v>#DIV/0!</v>
      </c>
      <c r="M97" s="24" t="e">
        <f>(L97+L100)/2</f>
        <v>#DIV/0!</v>
      </c>
      <c r="N97" s="42"/>
      <c r="O97" s="127"/>
    </row>
    <row r="98" spans="2:15" ht="58.5" hidden="1" customHeight="1" x14ac:dyDescent="0.25">
      <c r="B98" s="47"/>
      <c r="C98" s="27"/>
      <c r="D98" s="27"/>
      <c r="E98" s="40"/>
      <c r="F98" s="5" t="s">
        <v>18</v>
      </c>
      <c r="G98" s="19" t="s">
        <v>22</v>
      </c>
      <c r="H98" s="5" t="s">
        <v>20</v>
      </c>
      <c r="I98" s="20"/>
      <c r="J98" s="21"/>
      <c r="K98" s="22" t="e">
        <f t="shared" si="0"/>
        <v>#DIV/0!</v>
      </c>
      <c r="L98" s="29"/>
      <c r="M98" s="30"/>
      <c r="N98" s="42"/>
      <c r="O98" s="127"/>
    </row>
    <row r="99" spans="2:15" ht="58.5" hidden="1" customHeight="1" x14ac:dyDescent="0.25">
      <c r="B99" s="47"/>
      <c r="C99" s="27"/>
      <c r="D99" s="27"/>
      <c r="E99" s="40"/>
      <c r="F99" s="5" t="s">
        <v>18</v>
      </c>
      <c r="G99" s="19" t="s">
        <v>62</v>
      </c>
      <c r="H99" s="5" t="s">
        <v>20</v>
      </c>
      <c r="I99" s="20"/>
      <c r="J99" s="20"/>
      <c r="K99" s="22" t="e">
        <f t="shared" si="0"/>
        <v>#DIV/0!</v>
      </c>
      <c r="L99" s="29"/>
      <c r="M99" s="30"/>
      <c r="N99" s="42"/>
      <c r="O99" s="127"/>
    </row>
    <row r="100" spans="2:15" ht="43.5" hidden="1" customHeight="1" x14ac:dyDescent="0.25">
      <c r="B100" s="47"/>
      <c r="C100" s="32"/>
      <c r="D100" s="32"/>
      <c r="E100" s="41"/>
      <c r="F100" s="5" t="s">
        <v>24</v>
      </c>
      <c r="G100" s="34" t="s">
        <v>25</v>
      </c>
      <c r="H100" s="5" t="s">
        <v>26</v>
      </c>
      <c r="I100" s="43"/>
      <c r="J100" s="38"/>
      <c r="K100" s="22" t="e">
        <f t="shared" si="0"/>
        <v>#DIV/0!</v>
      </c>
      <c r="L100" s="36" t="e">
        <f>K100</f>
        <v>#DIV/0!</v>
      </c>
      <c r="M100" s="30"/>
      <c r="N100" s="42"/>
      <c r="O100" s="127"/>
    </row>
    <row r="101" spans="2:15" ht="58.5" customHeight="1" x14ac:dyDescent="0.25">
      <c r="B101" s="47"/>
      <c r="C101" s="16" t="s">
        <v>73</v>
      </c>
      <c r="D101" s="16" t="s">
        <v>74</v>
      </c>
      <c r="E101" s="39" t="s">
        <v>17</v>
      </c>
      <c r="F101" s="5" t="s">
        <v>18</v>
      </c>
      <c r="G101" s="19" t="s">
        <v>19</v>
      </c>
      <c r="H101" s="5" t="s">
        <v>20</v>
      </c>
      <c r="I101" s="20">
        <v>100</v>
      </c>
      <c r="J101" s="21">
        <v>100</v>
      </c>
      <c r="K101" s="22">
        <f t="shared" si="0"/>
        <v>100</v>
      </c>
      <c r="L101" s="23">
        <f>(K101+K102+K103)/2</f>
        <v>100</v>
      </c>
      <c r="M101" s="24">
        <f>(L101+L104)/2</f>
        <v>100</v>
      </c>
      <c r="N101" s="27"/>
      <c r="O101" s="127"/>
    </row>
    <row r="102" spans="2:15" ht="58.5" customHeight="1" x14ac:dyDescent="0.25">
      <c r="B102" s="47"/>
      <c r="C102" s="27"/>
      <c r="D102" s="27"/>
      <c r="E102" s="40"/>
      <c r="F102" s="5" t="s">
        <v>18</v>
      </c>
      <c r="G102" s="19" t="s">
        <v>22</v>
      </c>
      <c r="H102" s="5" t="s">
        <v>20</v>
      </c>
      <c r="I102" s="20">
        <v>98</v>
      </c>
      <c r="J102" s="51">
        <v>100</v>
      </c>
      <c r="K102" s="22">
        <f t="shared" si="0"/>
        <v>100</v>
      </c>
      <c r="L102" s="29"/>
      <c r="M102" s="30"/>
      <c r="N102" s="27"/>
      <c r="O102" s="127"/>
    </row>
    <row r="103" spans="2:15" ht="58.5" customHeight="1" x14ac:dyDescent="0.25">
      <c r="B103" s="47"/>
      <c r="C103" s="27"/>
      <c r="D103" s="27"/>
      <c r="E103" s="40"/>
      <c r="F103" s="5" t="s">
        <v>18</v>
      </c>
      <c r="G103" s="19" t="s">
        <v>62</v>
      </c>
      <c r="H103" s="5" t="s">
        <v>20</v>
      </c>
      <c r="I103" s="20"/>
      <c r="J103" s="51"/>
      <c r="K103" s="22"/>
      <c r="L103" s="29"/>
      <c r="M103" s="30"/>
      <c r="N103" s="27"/>
      <c r="O103" s="127"/>
    </row>
    <row r="104" spans="2:15" ht="22.5" customHeight="1" x14ac:dyDescent="0.25">
      <c r="B104" s="47"/>
      <c r="C104" s="32"/>
      <c r="D104" s="32"/>
      <c r="E104" s="41"/>
      <c r="F104" s="5" t="s">
        <v>24</v>
      </c>
      <c r="G104" s="34" t="s">
        <v>25</v>
      </c>
      <c r="H104" s="5" t="s">
        <v>26</v>
      </c>
      <c r="I104" s="35">
        <v>23.67</v>
      </c>
      <c r="J104" s="35">
        <v>24.33</v>
      </c>
      <c r="K104" s="22">
        <f t="shared" si="0"/>
        <v>100</v>
      </c>
      <c r="L104" s="36">
        <f>K104</f>
        <v>100</v>
      </c>
      <c r="M104" s="30"/>
      <c r="N104" s="27"/>
      <c r="O104" s="127"/>
    </row>
    <row r="105" spans="2:15" ht="58.5" hidden="1" customHeight="1" x14ac:dyDescent="0.25">
      <c r="B105" s="47"/>
      <c r="C105" s="16" t="s">
        <v>75</v>
      </c>
      <c r="D105" s="16" t="s">
        <v>76</v>
      </c>
      <c r="E105" s="39" t="s">
        <v>17</v>
      </c>
      <c r="F105" s="5" t="s">
        <v>18</v>
      </c>
      <c r="G105" s="19" t="s">
        <v>19</v>
      </c>
      <c r="H105" s="5" t="s">
        <v>20</v>
      </c>
      <c r="I105" s="20"/>
      <c r="J105" s="21"/>
      <c r="K105" s="22" t="e">
        <f t="shared" si="0"/>
        <v>#DIV/0!</v>
      </c>
      <c r="L105" s="23" t="e">
        <f>(K105+K106+K107)/3</f>
        <v>#DIV/0!</v>
      </c>
      <c r="M105" s="24" t="e">
        <f>(L105+L108)/2</f>
        <v>#DIV/0!</v>
      </c>
      <c r="N105" s="42"/>
      <c r="O105" s="127"/>
    </row>
    <row r="106" spans="2:15" ht="58.5" hidden="1" customHeight="1" x14ac:dyDescent="0.25">
      <c r="B106" s="47"/>
      <c r="C106" s="27"/>
      <c r="D106" s="27"/>
      <c r="E106" s="40"/>
      <c r="F106" s="5" t="s">
        <v>18</v>
      </c>
      <c r="G106" s="19" t="s">
        <v>22</v>
      </c>
      <c r="H106" s="5" t="s">
        <v>20</v>
      </c>
      <c r="I106" s="8"/>
      <c r="J106" s="21"/>
      <c r="K106" s="22" t="e">
        <f t="shared" si="0"/>
        <v>#DIV/0!</v>
      </c>
      <c r="L106" s="29"/>
      <c r="M106" s="30"/>
      <c r="N106" s="42"/>
      <c r="O106" s="127"/>
    </row>
    <row r="107" spans="2:15" ht="58.5" hidden="1" customHeight="1" x14ac:dyDescent="0.25">
      <c r="B107" s="47"/>
      <c r="C107" s="27"/>
      <c r="D107" s="27"/>
      <c r="E107" s="40"/>
      <c r="F107" s="5" t="s">
        <v>18</v>
      </c>
      <c r="G107" s="19" t="s">
        <v>62</v>
      </c>
      <c r="H107" s="5" t="s">
        <v>20</v>
      </c>
      <c r="I107" s="52"/>
      <c r="J107" s="20"/>
      <c r="K107" s="22" t="e">
        <f t="shared" si="0"/>
        <v>#DIV/0!</v>
      </c>
      <c r="L107" s="29"/>
      <c r="M107" s="30"/>
      <c r="N107" s="42"/>
      <c r="O107" s="127"/>
    </row>
    <row r="108" spans="2:15" ht="48.75" hidden="1" customHeight="1" x14ac:dyDescent="0.25">
      <c r="B108" s="47"/>
      <c r="C108" s="32"/>
      <c r="D108" s="32"/>
      <c r="E108" s="41"/>
      <c r="F108" s="5" t="s">
        <v>24</v>
      </c>
      <c r="G108" s="34" t="s">
        <v>25</v>
      </c>
      <c r="H108" s="5" t="s">
        <v>26</v>
      </c>
      <c r="I108" s="43"/>
      <c r="J108" s="38"/>
      <c r="K108" s="22" t="e">
        <f t="shared" si="0"/>
        <v>#DIV/0!</v>
      </c>
      <c r="L108" s="36" t="e">
        <f>K108</f>
        <v>#DIV/0!</v>
      </c>
      <c r="M108" s="30"/>
      <c r="N108" s="42"/>
      <c r="O108" s="127"/>
    </row>
    <row r="109" spans="2:15" ht="58.5" hidden="1" customHeight="1" x14ac:dyDescent="0.25">
      <c r="B109" s="47"/>
      <c r="C109" s="16" t="s">
        <v>77</v>
      </c>
      <c r="D109" s="16" t="s">
        <v>78</v>
      </c>
      <c r="E109" s="39" t="s">
        <v>17</v>
      </c>
      <c r="F109" s="5" t="s">
        <v>18</v>
      </c>
      <c r="G109" s="19" t="s">
        <v>19</v>
      </c>
      <c r="H109" s="5" t="s">
        <v>20</v>
      </c>
      <c r="I109" s="20"/>
      <c r="J109" s="21"/>
      <c r="K109" s="22" t="e">
        <f t="shared" si="0"/>
        <v>#DIV/0!</v>
      </c>
      <c r="L109" s="23" t="e">
        <f>(K109+K110+K111)/3</f>
        <v>#DIV/0!</v>
      </c>
      <c r="M109" s="24" t="e">
        <f>(L109+L112)/2</f>
        <v>#DIV/0!</v>
      </c>
      <c r="N109" s="42"/>
      <c r="O109" s="127"/>
    </row>
    <row r="110" spans="2:15" ht="58.5" hidden="1" customHeight="1" x14ac:dyDescent="0.25">
      <c r="B110" s="47"/>
      <c r="C110" s="27"/>
      <c r="D110" s="27"/>
      <c r="E110" s="40"/>
      <c r="F110" s="5" t="s">
        <v>18</v>
      </c>
      <c r="G110" s="19" t="s">
        <v>22</v>
      </c>
      <c r="H110" s="5" t="s">
        <v>20</v>
      </c>
      <c r="I110" s="20"/>
      <c r="J110" s="21"/>
      <c r="K110" s="22" t="e">
        <f t="shared" si="0"/>
        <v>#DIV/0!</v>
      </c>
      <c r="L110" s="29"/>
      <c r="M110" s="30"/>
      <c r="N110" s="42"/>
      <c r="O110" s="127"/>
    </row>
    <row r="111" spans="2:15" ht="58.5" hidden="1" customHeight="1" x14ac:dyDescent="0.25">
      <c r="B111" s="47"/>
      <c r="C111" s="27"/>
      <c r="D111" s="27"/>
      <c r="E111" s="40"/>
      <c r="F111" s="5" t="s">
        <v>18</v>
      </c>
      <c r="G111" s="19" t="s">
        <v>62</v>
      </c>
      <c r="H111" s="5" t="s">
        <v>20</v>
      </c>
      <c r="I111" s="20"/>
      <c r="J111" s="20"/>
      <c r="K111" s="22" t="e">
        <f t="shared" si="0"/>
        <v>#DIV/0!</v>
      </c>
      <c r="L111" s="29"/>
      <c r="M111" s="30"/>
      <c r="N111" s="42"/>
      <c r="O111" s="127"/>
    </row>
    <row r="112" spans="2:15" ht="44.25" hidden="1" customHeight="1" x14ac:dyDescent="0.25">
      <c r="B112" s="47"/>
      <c r="C112" s="32"/>
      <c r="D112" s="32"/>
      <c r="E112" s="41"/>
      <c r="F112" s="5" t="s">
        <v>24</v>
      </c>
      <c r="G112" s="34" t="s">
        <v>25</v>
      </c>
      <c r="H112" s="5" t="s">
        <v>26</v>
      </c>
      <c r="I112" s="43"/>
      <c r="J112" s="38"/>
      <c r="K112" s="22" t="e">
        <f t="shared" si="0"/>
        <v>#DIV/0!</v>
      </c>
      <c r="L112" s="36" t="e">
        <f>K112</f>
        <v>#DIV/0!</v>
      </c>
      <c r="M112" s="30"/>
      <c r="N112" s="42"/>
      <c r="O112" s="127"/>
    </row>
    <row r="113" spans="2:15" ht="58.5" hidden="1" customHeight="1" x14ac:dyDescent="0.25">
      <c r="B113" s="47"/>
      <c r="C113" s="16" t="s">
        <v>79</v>
      </c>
      <c r="D113" s="16" t="s">
        <v>80</v>
      </c>
      <c r="E113" s="39" t="s">
        <v>17</v>
      </c>
      <c r="F113" s="5" t="s">
        <v>18</v>
      </c>
      <c r="G113" s="19" t="s">
        <v>81</v>
      </c>
      <c r="H113" s="5" t="s">
        <v>20</v>
      </c>
      <c r="I113" s="20"/>
      <c r="J113" s="21"/>
      <c r="K113" s="22" t="e">
        <f t="shared" si="0"/>
        <v>#DIV/0!</v>
      </c>
      <c r="L113" s="23" t="e">
        <f>(K113+K114+K115)/3</f>
        <v>#DIV/0!</v>
      </c>
      <c r="M113" s="24" t="e">
        <f>(L113+L116)/2</f>
        <v>#DIV/0!</v>
      </c>
      <c r="N113" s="42"/>
      <c r="O113" s="127"/>
    </row>
    <row r="114" spans="2:15" ht="58.5" hidden="1" customHeight="1" x14ac:dyDescent="0.25">
      <c r="B114" s="47"/>
      <c r="C114" s="27"/>
      <c r="D114" s="27"/>
      <c r="E114" s="40"/>
      <c r="F114" s="5" t="s">
        <v>18</v>
      </c>
      <c r="G114" s="19" t="s">
        <v>82</v>
      </c>
      <c r="H114" s="5" t="s">
        <v>20</v>
      </c>
      <c r="I114" s="20"/>
      <c r="J114" s="21"/>
      <c r="K114" s="22" t="e">
        <f t="shared" si="0"/>
        <v>#DIV/0!</v>
      </c>
      <c r="L114" s="29"/>
      <c r="M114" s="30"/>
      <c r="N114" s="42"/>
      <c r="O114" s="127"/>
    </row>
    <row r="115" spans="2:15" ht="58.5" hidden="1" customHeight="1" x14ac:dyDescent="0.25">
      <c r="B115" s="47"/>
      <c r="C115" s="27"/>
      <c r="D115" s="27"/>
      <c r="E115" s="40"/>
      <c r="F115" s="5" t="s">
        <v>18</v>
      </c>
      <c r="G115" s="19" t="s">
        <v>50</v>
      </c>
      <c r="H115" s="5" t="s">
        <v>20</v>
      </c>
      <c r="I115" s="20"/>
      <c r="J115" s="20"/>
      <c r="K115" s="22" t="e">
        <f t="shared" si="0"/>
        <v>#DIV/0!</v>
      </c>
      <c r="L115" s="29"/>
      <c r="M115" s="30"/>
      <c r="N115" s="42"/>
      <c r="O115" s="127"/>
    </row>
    <row r="116" spans="2:15" ht="42.75" hidden="1" customHeight="1" x14ac:dyDescent="0.25">
      <c r="B116" s="47"/>
      <c r="C116" s="32"/>
      <c r="D116" s="32"/>
      <c r="E116" s="41"/>
      <c r="F116" s="5" t="s">
        <v>24</v>
      </c>
      <c r="G116" s="34" t="s">
        <v>25</v>
      </c>
      <c r="H116" s="5" t="s">
        <v>83</v>
      </c>
      <c r="I116" s="43"/>
      <c r="J116" s="38"/>
      <c r="K116" s="22" t="e">
        <f t="shared" si="0"/>
        <v>#DIV/0!</v>
      </c>
      <c r="L116" s="36" t="e">
        <f>K116</f>
        <v>#DIV/0!</v>
      </c>
      <c r="M116" s="30"/>
      <c r="N116" s="42"/>
      <c r="O116" s="127"/>
    </row>
    <row r="117" spans="2:15" ht="58.5" hidden="1" customHeight="1" x14ac:dyDescent="0.25">
      <c r="B117" s="47"/>
      <c r="C117" s="16" t="s">
        <v>84</v>
      </c>
      <c r="D117" s="16" t="s">
        <v>85</v>
      </c>
      <c r="E117" s="39" t="s">
        <v>17</v>
      </c>
      <c r="F117" s="5" t="s">
        <v>18</v>
      </c>
      <c r="G117" s="19" t="s">
        <v>81</v>
      </c>
      <c r="H117" s="5" t="s">
        <v>20</v>
      </c>
      <c r="I117" s="20"/>
      <c r="J117" s="21"/>
      <c r="K117" s="22" t="e">
        <f t="shared" si="0"/>
        <v>#DIV/0!</v>
      </c>
      <c r="L117" s="23" t="e">
        <f>(K117+K118+K119)/3</f>
        <v>#DIV/0!</v>
      </c>
      <c r="M117" s="24" t="e">
        <f>(L117+L120)/2</f>
        <v>#DIV/0!</v>
      </c>
      <c r="N117" s="42"/>
      <c r="O117" s="127"/>
    </row>
    <row r="118" spans="2:15" ht="58.5" hidden="1" customHeight="1" x14ac:dyDescent="0.25">
      <c r="B118" s="47"/>
      <c r="C118" s="27"/>
      <c r="D118" s="27"/>
      <c r="E118" s="40"/>
      <c r="F118" s="5" t="s">
        <v>18</v>
      </c>
      <c r="G118" s="19" t="s">
        <v>82</v>
      </c>
      <c r="H118" s="5" t="s">
        <v>20</v>
      </c>
      <c r="I118" s="20"/>
      <c r="J118" s="21"/>
      <c r="K118" s="22" t="e">
        <f t="shared" si="0"/>
        <v>#DIV/0!</v>
      </c>
      <c r="L118" s="29"/>
      <c r="M118" s="30"/>
      <c r="N118" s="42"/>
      <c r="O118" s="127"/>
    </row>
    <row r="119" spans="2:15" ht="58.5" hidden="1" customHeight="1" x14ac:dyDescent="0.25">
      <c r="B119" s="47"/>
      <c r="C119" s="27"/>
      <c r="D119" s="27"/>
      <c r="E119" s="40"/>
      <c r="F119" s="5" t="s">
        <v>18</v>
      </c>
      <c r="G119" s="19" t="s">
        <v>50</v>
      </c>
      <c r="H119" s="5" t="s">
        <v>20</v>
      </c>
      <c r="I119" s="20"/>
      <c r="J119" s="20"/>
      <c r="K119" s="22" t="e">
        <f t="shared" si="0"/>
        <v>#DIV/0!</v>
      </c>
      <c r="L119" s="29"/>
      <c r="M119" s="30"/>
      <c r="N119" s="42"/>
      <c r="O119" s="127"/>
    </row>
    <row r="120" spans="2:15" ht="42.75" hidden="1" customHeight="1" x14ac:dyDescent="0.25">
      <c r="B120" s="47"/>
      <c r="C120" s="32"/>
      <c r="D120" s="32"/>
      <c r="E120" s="41"/>
      <c r="F120" s="5" t="s">
        <v>24</v>
      </c>
      <c r="G120" s="34" t="s">
        <v>25</v>
      </c>
      <c r="H120" s="5" t="s">
        <v>83</v>
      </c>
      <c r="I120" s="35"/>
      <c r="J120" s="35"/>
      <c r="K120" s="22" t="e">
        <f t="shared" si="0"/>
        <v>#DIV/0!</v>
      </c>
      <c r="L120" s="36" t="e">
        <f>K120</f>
        <v>#DIV/0!</v>
      </c>
      <c r="M120" s="30"/>
      <c r="N120" s="42"/>
      <c r="O120" s="127"/>
    </row>
    <row r="121" spans="2:15" ht="58.5" hidden="1" customHeight="1" x14ac:dyDescent="0.25">
      <c r="B121" s="47"/>
      <c r="C121" s="16" t="s">
        <v>86</v>
      </c>
      <c r="D121" s="16" t="s">
        <v>87</v>
      </c>
      <c r="E121" s="39" t="s">
        <v>17</v>
      </c>
      <c r="F121" s="5" t="s">
        <v>18</v>
      </c>
      <c r="G121" s="19" t="s">
        <v>81</v>
      </c>
      <c r="H121" s="5" t="s">
        <v>20</v>
      </c>
      <c r="I121" s="20"/>
      <c r="J121" s="20"/>
      <c r="K121" s="22" t="e">
        <f t="shared" si="0"/>
        <v>#DIV/0!</v>
      </c>
      <c r="L121" s="23" t="e">
        <f>(K121+K122+K123)/3</f>
        <v>#DIV/0!</v>
      </c>
      <c r="M121" s="24" t="e">
        <f>(L121+L124)/2</f>
        <v>#DIV/0!</v>
      </c>
      <c r="N121" s="42"/>
      <c r="O121" s="127"/>
    </row>
    <row r="122" spans="2:15" ht="58.5" hidden="1" customHeight="1" x14ac:dyDescent="0.25">
      <c r="B122" s="47"/>
      <c r="C122" s="27"/>
      <c r="D122" s="27"/>
      <c r="E122" s="40"/>
      <c r="F122" s="5" t="s">
        <v>18</v>
      </c>
      <c r="G122" s="19" t="s">
        <v>82</v>
      </c>
      <c r="H122" s="5" t="s">
        <v>20</v>
      </c>
      <c r="I122" s="20"/>
      <c r="J122" s="20"/>
      <c r="K122" s="22" t="e">
        <f t="shared" ref="K122:K180" si="2">IF(J122/I122*100&gt;100,100,J122/I122*100)</f>
        <v>#DIV/0!</v>
      </c>
      <c r="L122" s="29"/>
      <c r="M122" s="30"/>
      <c r="N122" s="42"/>
      <c r="O122" s="127"/>
    </row>
    <row r="123" spans="2:15" ht="58.5" hidden="1" customHeight="1" x14ac:dyDescent="0.25">
      <c r="B123" s="47"/>
      <c r="C123" s="27"/>
      <c r="D123" s="27"/>
      <c r="E123" s="40"/>
      <c r="F123" s="5" t="s">
        <v>18</v>
      </c>
      <c r="G123" s="19" t="s">
        <v>50</v>
      </c>
      <c r="H123" s="5" t="s">
        <v>20</v>
      </c>
      <c r="I123" s="20"/>
      <c r="J123" s="20"/>
      <c r="K123" s="22" t="e">
        <f t="shared" si="2"/>
        <v>#DIV/0!</v>
      </c>
      <c r="L123" s="29"/>
      <c r="M123" s="30"/>
      <c r="N123" s="42"/>
      <c r="O123" s="127"/>
    </row>
    <row r="124" spans="2:15" ht="40.5" hidden="1" customHeight="1" x14ac:dyDescent="0.25">
      <c r="B124" s="47"/>
      <c r="C124" s="32"/>
      <c r="D124" s="32"/>
      <c r="E124" s="41"/>
      <c r="F124" s="5" t="s">
        <v>24</v>
      </c>
      <c r="G124" s="34" t="s">
        <v>25</v>
      </c>
      <c r="H124" s="5" t="s">
        <v>83</v>
      </c>
      <c r="I124" s="43"/>
      <c r="J124" s="35"/>
      <c r="K124" s="22" t="e">
        <f t="shared" si="2"/>
        <v>#DIV/0!</v>
      </c>
      <c r="L124" s="36" t="e">
        <f>K124</f>
        <v>#DIV/0!</v>
      </c>
      <c r="M124" s="30"/>
      <c r="N124" s="42"/>
      <c r="O124" s="127"/>
    </row>
    <row r="125" spans="2:15" ht="58.5" hidden="1" customHeight="1" x14ac:dyDescent="0.25">
      <c r="B125" s="47"/>
      <c r="C125" s="16" t="s">
        <v>88</v>
      </c>
      <c r="D125" s="16" t="s">
        <v>89</v>
      </c>
      <c r="E125" s="39" t="s">
        <v>17</v>
      </c>
      <c r="F125" s="5" t="s">
        <v>18</v>
      </c>
      <c r="G125" s="19" t="s">
        <v>81</v>
      </c>
      <c r="H125" s="5" t="s">
        <v>20</v>
      </c>
      <c r="I125" s="20"/>
      <c r="J125" s="21"/>
      <c r="K125" s="22" t="e">
        <f t="shared" si="2"/>
        <v>#DIV/0!</v>
      </c>
      <c r="L125" s="23" t="e">
        <f>(K125+K126+K127)/3</f>
        <v>#DIV/0!</v>
      </c>
      <c r="M125" s="24" t="e">
        <f>(L125+L128)/2</f>
        <v>#DIV/0!</v>
      </c>
      <c r="N125" s="42"/>
      <c r="O125" s="127"/>
    </row>
    <row r="126" spans="2:15" ht="58.5" hidden="1" customHeight="1" x14ac:dyDescent="0.25">
      <c r="B126" s="47"/>
      <c r="C126" s="27"/>
      <c r="D126" s="27"/>
      <c r="E126" s="40"/>
      <c r="F126" s="5" t="s">
        <v>18</v>
      </c>
      <c r="G126" s="19" t="s">
        <v>82</v>
      </c>
      <c r="H126" s="5" t="s">
        <v>20</v>
      </c>
      <c r="I126" s="20"/>
      <c r="J126" s="21"/>
      <c r="K126" s="22" t="e">
        <f t="shared" si="2"/>
        <v>#DIV/0!</v>
      </c>
      <c r="L126" s="29"/>
      <c r="M126" s="30"/>
      <c r="N126" s="42"/>
      <c r="O126" s="127"/>
    </row>
    <row r="127" spans="2:15" ht="58.5" hidden="1" customHeight="1" x14ac:dyDescent="0.25">
      <c r="B127" s="47"/>
      <c r="C127" s="27"/>
      <c r="D127" s="27"/>
      <c r="E127" s="40"/>
      <c r="F127" s="5" t="s">
        <v>18</v>
      </c>
      <c r="G127" s="19" t="s">
        <v>50</v>
      </c>
      <c r="H127" s="5" t="s">
        <v>20</v>
      </c>
      <c r="I127" s="20"/>
      <c r="J127" s="20"/>
      <c r="K127" s="22" t="e">
        <f t="shared" si="2"/>
        <v>#DIV/0!</v>
      </c>
      <c r="L127" s="29"/>
      <c r="M127" s="30"/>
      <c r="N127" s="42"/>
      <c r="O127" s="127"/>
    </row>
    <row r="128" spans="2:15" ht="38.25" hidden="1" customHeight="1" x14ac:dyDescent="0.25">
      <c r="B128" s="47"/>
      <c r="C128" s="32"/>
      <c r="D128" s="32"/>
      <c r="E128" s="41"/>
      <c r="F128" s="5" t="s">
        <v>24</v>
      </c>
      <c r="G128" s="34" t="s">
        <v>25</v>
      </c>
      <c r="H128" s="5" t="s">
        <v>83</v>
      </c>
      <c r="I128" s="43"/>
      <c r="J128" s="35"/>
      <c r="K128" s="22" t="e">
        <f t="shared" si="2"/>
        <v>#DIV/0!</v>
      </c>
      <c r="L128" s="36" t="e">
        <f>K128</f>
        <v>#DIV/0!</v>
      </c>
      <c r="M128" s="30"/>
      <c r="N128" s="42"/>
      <c r="O128" s="127"/>
    </row>
    <row r="129" spans="2:15" ht="58.5" hidden="1" customHeight="1" x14ac:dyDescent="0.25">
      <c r="B129" s="47"/>
      <c r="C129" s="16" t="s">
        <v>90</v>
      </c>
      <c r="D129" s="16" t="s">
        <v>91</v>
      </c>
      <c r="E129" s="39" t="s">
        <v>17</v>
      </c>
      <c r="F129" s="5" t="s">
        <v>18</v>
      </c>
      <c r="G129" s="19" t="s">
        <v>81</v>
      </c>
      <c r="H129" s="5" t="s">
        <v>20</v>
      </c>
      <c r="I129" s="20"/>
      <c r="J129" s="21"/>
      <c r="K129" s="22" t="e">
        <f t="shared" si="2"/>
        <v>#DIV/0!</v>
      </c>
      <c r="L129" s="23" t="e">
        <f>(K129+K130+K131)/3</f>
        <v>#DIV/0!</v>
      </c>
      <c r="M129" s="24" t="e">
        <f>(L129+L132)/2</f>
        <v>#DIV/0!</v>
      </c>
      <c r="N129" s="42"/>
      <c r="O129" s="127"/>
    </row>
    <row r="130" spans="2:15" ht="58.5" hidden="1" customHeight="1" x14ac:dyDescent="0.25">
      <c r="B130" s="47"/>
      <c r="C130" s="27"/>
      <c r="D130" s="27"/>
      <c r="E130" s="40"/>
      <c r="F130" s="5" t="s">
        <v>18</v>
      </c>
      <c r="G130" s="19" t="s">
        <v>82</v>
      </c>
      <c r="H130" s="5" t="s">
        <v>20</v>
      </c>
      <c r="I130" s="20"/>
      <c r="J130" s="21"/>
      <c r="K130" s="22" t="e">
        <f t="shared" si="2"/>
        <v>#DIV/0!</v>
      </c>
      <c r="L130" s="29"/>
      <c r="M130" s="30"/>
      <c r="N130" s="42"/>
      <c r="O130" s="127"/>
    </row>
    <row r="131" spans="2:15" ht="58.5" hidden="1" customHeight="1" x14ac:dyDescent="0.25">
      <c r="B131" s="47"/>
      <c r="C131" s="27"/>
      <c r="D131" s="27"/>
      <c r="E131" s="40"/>
      <c r="F131" s="5" t="s">
        <v>18</v>
      </c>
      <c r="G131" s="19" t="s">
        <v>50</v>
      </c>
      <c r="H131" s="5" t="s">
        <v>20</v>
      </c>
      <c r="I131" s="20"/>
      <c r="J131" s="20"/>
      <c r="K131" s="22" t="e">
        <f t="shared" si="2"/>
        <v>#DIV/0!</v>
      </c>
      <c r="L131" s="29"/>
      <c r="M131" s="30"/>
      <c r="N131" s="42"/>
      <c r="O131" s="127"/>
    </row>
    <row r="132" spans="2:15" ht="36.75" hidden="1" customHeight="1" x14ac:dyDescent="0.25">
      <c r="B132" s="47"/>
      <c r="C132" s="32"/>
      <c r="D132" s="32"/>
      <c r="E132" s="41"/>
      <c r="F132" s="5" t="s">
        <v>24</v>
      </c>
      <c r="G132" s="34" t="s">
        <v>25</v>
      </c>
      <c r="H132" s="5" t="s">
        <v>83</v>
      </c>
      <c r="I132" s="43"/>
      <c r="J132" s="38"/>
      <c r="K132" s="22" t="e">
        <f t="shared" si="2"/>
        <v>#DIV/0!</v>
      </c>
      <c r="L132" s="36" t="e">
        <f>K132</f>
        <v>#DIV/0!</v>
      </c>
      <c r="M132" s="30"/>
      <c r="N132" s="42"/>
      <c r="O132" s="127"/>
    </row>
    <row r="133" spans="2:15" ht="58.5" hidden="1" customHeight="1" x14ac:dyDescent="0.25">
      <c r="B133" s="47"/>
      <c r="C133" s="16" t="s">
        <v>92</v>
      </c>
      <c r="D133" s="16" t="s">
        <v>93</v>
      </c>
      <c r="E133" s="39" t="s">
        <v>17</v>
      </c>
      <c r="F133" s="5" t="s">
        <v>18</v>
      </c>
      <c r="G133" s="19" t="s">
        <v>81</v>
      </c>
      <c r="H133" s="5" t="s">
        <v>20</v>
      </c>
      <c r="I133" s="20"/>
      <c r="J133" s="21"/>
      <c r="K133" s="22" t="e">
        <f t="shared" si="2"/>
        <v>#DIV/0!</v>
      </c>
      <c r="L133" s="23" t="e">
        <f>(K133+K134+K135)/3</f>
        <v>#DIV/0!</v>
      </c>
      <c r="M133" s="24" t="e">
        <f>(L133+L136)/2</f>
        <v>#DIV/0!</v>
      </c>
      <c r="N133" s="42"/>
      <c r="O133" s="127"/>
    </row>
    <row r="134" spans="2:15" ht="58.5" hidden="1" customHeight="1" x14ac:dyDescent="0.25">
      <c r="B134" s="47"/>
      <c r="C134" s="27"/>
      <c r="D134" s="27"/>
      <c r="E134" s="40"/>
      <c r="F134" s="5" t="s">
        <v>18</v>
      </c>
      <c r="G134" s="19" t="s">
        <v>82</v>
      </c>
      <c r="H134" s="5" t="s">
        <v>20</v>
      </c>
      <c r="I134" s="20"/>
      <c r="J134" s="21"/>
      <c r="K134" s="22" t="e">
        <f t="shared" si="2"/>
        <v>#DIV/0!</v>
      </c>
      <c r="L134" s="29"/>
      <c r="M134" s="30"/>
      <c r="N134" s="42"/>
      <c r="O134" s="127"/>
    </row>
    <row r="135" spans="2:15" ht="58.5" hidden="1" customHeight="1" x14ac:dyDescent="0.25">
      <c r="B135" s="47"/>
      <c r="C135" s="27"/>
      <c r="D135" s="27"/>
      <c r="E135" s="40"/>
      <c r="F135" s="5" t="s">
        <v>18</v>
      </c>
      <c r="G135" s="19" t="s">
        <v>50</v>
      </c>
      <c r="H135" s="5" t="s">
        <v>20</v>
      </c>
      <c r="I135" s="20"/>
      <c r="J135" s="20"/>
      <c r="K135" s="22" t="e">
        <f t="shared" si="2"/>
        <v>#DIV/0!</v>
      </c>
      <c r="L135" s="29"/>
      <c r="M135" s="30"/>
      <c r="N135" s="42"/>
      <c r="O135" s="127"/>
    </row>
    <row r="136" spans="2:15" ht="36.75" hidden="1" customHeight="1" x14ac:dyDescent="0.25">
      <c r="B136" s="47"/>
      <c r="C136" s="32"/>
      <c r="D136" s="32"/>
      <c r="E136" s="41"/>
      <c r="F136" s="5" t="s">
        <v>24</v>
      </c>
      <c r="G136" s="34" t="s">
        <v>25</v>
      </c>
      <c r="H136" s="5" t="s">
        <v>83</v>
      </c>
      <c r="I136" s="35"/>
      <c r="J136" s="35"/>
      <c r="K136" s="22" t="e">
        <f t="shared" si="2"/>
        <v>#DIV/0!</v>
      </c>
      <c r="L136" s="36" t="e">
        <f>K136</f>
        <v>#DIV/0!</v>
      </c>
      <c r="M136" s="30"/>
      <c r="N136" s="42"/>
      <c r="O136" s="127"/>
    </row>
    <row r="137" spans="2:15" ht="58.5" hidden="1" customHeight="1" x14ac:dyDescent="0.25">
      <c r="B137" s="47"/>
      <c r="C137" s="16" t="s">
        <v>94</v>
      </c>
      <c r="D137" s="16" t="s">
        <v>95</v>
      </c>
      <c r="E137" s="39" t="s">
        <v>17</v>
      </c>
      <c r="F137" s="5" t="s">
        <v>18</v>
      </c>
      <c r="G137" s="19" t="s">
        <v>81</v>
      </c>
      <c r="H137" s="5" t="s">
        <v>20</v>
      </c>
      <c r="I137" s="20"/>
      <c r="J137" s="21"/>
      <c r="K137" s="22" t="e">
        <f t="shared" si="2"/>
        <v>#DIV/0!</v>
      </c>
      <c r="L137" s="23" t="e">
        <f>(K137+K138+K139)/3</f>
        <v>#DIV/0!</v>
      </c>
      <c r="M137" s="24" t="e">
        <f>(L137+L140)/2</f>
        <v>#DIV/0!</v>
      </c>
      <c r="N137" s="42"/>
      <c r="O137" s="127"/>
    </row>
    <row r="138" spans="2:15" ht="58.5" hidden="1" customHeight="1" x14ac:dyDescent="0.25">
      <c r="B138" s="47"/>
      <c r="C138" s="27"/>
      <c r="D138" s="27"/>
      <c r="E138" s="40"/>
      <c r="F138" s="5" t="s">
        <v>18</v>
      </c>
      <c r="G138" s="19" t="s">
        <v>82</v>
      </c>
      <c r="H138" s="5" t="s">
        <v>20</v>
      </c>
      <c r="I138" s="20"/>
      <c r="J138" s="21"/>
      <c r="K138" s="22" t="e">
        <f t="shared" si="2"/>
        <v>#DIV/0!</v>
      </c>
      <c r="L138" s="29"/>
      <c r="M138" s="30"/>
      <c r="N138" s="42"/>
      <c r="O138" s="127"/>
    </row>
    <row r="139" spans="2:15" ht="58.5" hidden="1" customHeight="1" x14ac:dyDescent="0.25">
      <c r="B139" s="47"/>
      <c r="C139" s="27"/>
      <c r="D139" s="27"/>
      <c r="E139" s="40"/>
      <c r="F139" s="5" t="s">
        <v>18</v>
      </c>
      <c r="G139" s="19" t="s">
        <v>50</v>
      </c>
      <c r="H139" s="5" t="s">
        <v>20</v>
      </c>
      <c r="I139" s="20"/>
      <c r="J139" s="20"/>
      <c r="K139" s="22" t="e">
        <f t="shared" si="2"/>
        <v>#DIV/0!</v>
      </c>
      <c r="L139" s="29"/>
      <c r="M139" s="30"/>
      <c r="N139" s="42"/>
      <c r="O139" s="127"/>
    </row>
    <row r="140" spans="2:15" ht="39" hidden="1" customHeight="1" x14ac:dyDescent="0.25">
      <c r="B140" s="47"/>
      <c r="C140" s="32"/>
      <c r="D140" s="32"/>
      <c r="E140" s="41"/>
      <c r="F140" s="5" t="s">
        <v>24</v>
      </c>
      <c r="G140" s="34" t="s">
        <v>25</v>
      </c>
      <c r="H140" s="5" t="s">
        <v>83</v>
      </c>
      <c r="I140" s="43"/>
      <c r="J140" s="38"/>
      <c r="K140" s="22" t="e">
        <f t="shared" si="2"/>
        <v>#DIV/0!</v>
      </c>
      <c r="L140" s="36" t="e">
        <f>K140</f>
        <v>#DIV/0!</v>
      </c>
      <c r="M140" s="30"/>
      <c r="N140" s="42"/>
      <c r="O140" s="127"/>
    </row>
    <row r="141" spans="2:15" ht="58.5" hidden="1" customHeight="1" x14ac:dyDescent="0.25">
      <c r="B141" s="47"/>
      <c r="C141" s="16" t="s">
        <v>96</v>
      </c>
      <c r="D141" s="16" t="s">
        <v>97</v>
      </c>
      <c r="E141" s="39" t="s">
        <v>17</v>
      </c>
      <c r="F141" s="5" t="s">
        <v>18</v>
      </c>
      <c r="G141" s="19" t="s">
        <v>81</v>
      </c>
      <c r="H141" s="5" t="s">
        <v>20</v>
      </c>
      <c r="I141" s="20"/>
      <c r="J141" s="21"/>
      <c r="K141" s="22" t="e">
        <f t="shared" si="2"/>
        <v>#DIV/0!</v>
      </c>
      <c r="L141" s="23" t="e">
        <f>(K141+K142+K143)/3</f>
        <v>#DIV/0!</v>
      </c>
      <c r="M141" s="24" t="e">
        <f>(L141+L144)/2</f>
        <v>#DIV/0!</v>
      </c>
      <c r="N141" s="42"/>
      <c r="O141" s="127"/>
    </row>
    <row r="142" spans="2:15" ht="58.5" hidden="1" customHeight="1" x14ac:dyDescent="0.25">
      <c r="B142" s="47"/>
      <c r="C142" s="27"/>
      <c r="D142" s="27"/>
      <c r="E142" s="40"/>
      <c r="F142" s="5" t="s">
        <v>18</v>
      </c>
      <c r="G142" s="19" t="s">
        <v>82</v>
      </c>
      <c r="H142" s="5" t="s">
        <v>20</v>
      </c>
      <c r="I142" s="20"/>
      <c r="J142" s="21"/>
      <c r="K142" s="22" t="e">
        <f t="shared" si="2"/>
        <v>#DIV/0!</v>
      </c>
      <c r="L142" s="29"/>
      <c r="M142" s="30"/>
      <c r="N142" s="42"/>
      <c r="O142" s="127"/>
    </row>
    <row r="143" spans="2:15" ht="58.5" hidden="1" customHeight="1" x14ac:dyDescent="0.25">
      <c r="B143" s="47"/>
      <c r="C143" s="27"/>
      <c r="D143" s="27"/>
      <c r="E143" s="40"/>
      <c r="F143" s="5" t="s">
        <v>18</v>
      </c>
      <c r="G143" s="19" t="s">
        <v>50</v>
      </c>
      <c r="H143" s="5" t="s">
        <v>20</v>
      </c>
      <c r="I143" s="20"/>
      <c r="J143" s="20"/>
      <c r="K143" s="22" t="e">
        <f t="shared" si="2"/>
        <v>#DIV/0!</v>
      </c>
      <c r="L143" s="29"/>
      <c r="M143" s="30"/>
      <c r="N143" s="42"/>
      <c r="O143" s="127"/>
    </row>
    <row r="144" spans="2:15" ht="38.25" hidden="1" customHeight="1" x14ac:dyDescent="0.25">
      <c r="B144" s="47"/>
      <c r="C144" s="32"/>
      <c r="D144" s="32"/>
      <c r="E144" s="41"/>
      <c r="F144" s="5" t="s">
        <v>24</v>
      </c>
      <c r="G144" s="34" t="s">
        <v>25</v>
      </c>
      <c r="H144" s="5" t="s">
        <v>83</v>
      </c>
      <c r="I144" s="43"/>
      <c r="J144" s="38"/>
      <c r="K144" s="22" t="e">
        <f t="shared" si="2"/>
        <v>#DIV/0!</v>
      </c>
      <c r="L144" s="36" t="e">
        <f>K144</f>
        <v>#DIV/0!</v>
      </c>
      <c r="M144" s="30"/>
      <c r="N144" s="42"/>
      <c r="O144" s="127"/>
    </row>
    <row r="145" spans="2:15" ht="58.5" hidden="1" customHeight="1" x14ac:dyDescent="0.25">
      <c r="B145" s="47"/>
      <c r="C145" s="16" t="s">
        <v>98</v>
      </c>
      <c r="D145" s="16" t="s">
        <v>99</v>
      </c>
      <c r="E145" s="39" t="s">
        <v>17</v>
      </c>
      <c r="F145" s="5" t="s">
        <v>18</v>
      </c>
      <c r="G145" s="19" t="s">
        <v>81</v>
      </c>
      <c r="H145" s="5" t="s">
        <v>20</v>
      </c>
      <c r="I145" s="20"/>
      <c r="J145" s="21"/>
      <c r="K145" s="22" t="e">
        <f t="shared" si="2"/>
        <v>#DIV/0!</v>
      </c>
      <c r="L145" s="23" t="e">
        <f>(K145+K146+K147)/3</f>
        <v>#DIV/0!</v>
      </c>
      <c r="M145" s="24" t="e">
        <f>(L145+L148)/2</f>
        <v>#DIV/0!</v>
      </c>
      <c r="N145" s="42"/>
      <c r="O145" s="127"/>
    </row>
    <row r="146" spans="2:15" ht="58.5" hidden="1" customHeight="1" x14ac:dyDescent="0.25">
      <c r="B146" s="47"/>
      <c r="C146" s="27"/>
      <c r="D146" s="27"/>
      <c r="E146" s="40"/>
      <c r="F146" s="5" t="s">
        <v>18</v>
      </c>
      <c r="G146" s="19" t="s">
        <v>82</v>
      </c>
      <c r="H146" s="5" t="s">
        <v>20</v>
      </c>
      <c r="I146" s="20"/>
      <c r="J146" s="21"/>
      <c r="K146" s="22" t="e">
        <f t="shared" si="2"/>
        <v>#DIV/0!</v>
      </c>
      <c r="L146" s="29"/>
      <c r="M146" s="30"/>
      <c r="N146" s="42"/>
      <c r="O146" s="127"/>
    </row>
    <row r="147" spans="2:15" ht="58.5" hidden="1" customHeight="1" x14ac:dyDescent="0.25">
      <c r="B147" s="47"/>
      <c r="C147" s="27"/>
      <c r="D147" s="27"/>
      <c r="E147" s="40"/>
      <c r="F147" s="5" t="s">
        <v>18</v>
      </c>
      <c r="G147" s="19" t="s">
        <v>50</v>
      </c>
      <c r="H147" s="5" t="s">
        <v>20</v>
      </c>
      <c r="I147" s="20"/>
      <c r="J147" s="20"/>
      <c r="K147" s="22" t="e">
        <f t="shared" si="2"/>
        <v>#DIV/0!</v>
      </c>
      <c r="L147" s="29"/>
      <c r="M147" s="30"/>
      <c r="N147" s="42"/>
      <c r="O147" s="127"/>
    </row>
    <row r="148" spans="2:15" ht="42.75" hidden="1" customHeight="1" x14ac:dyDescent="0.25">
      <c r="B148" s="47"/>
      <c r="C148" s="32"/>
      <c r="D148" s="32"/>
      <c r="E148" s="41"/>
      <c r="F148" s="5" t="s">
        <v>24</v>
      </c>
      <c r="G148" s="34" t="s">
        <v>25</v>
      </c>
      <c r="H148" s="5" t="s">
        <v>83</v>
      </c>
      <c r="I148" s="35"/>
      <c r="J148" s="35"/>
      <c r="K148" s="22" t="e">
        <f t="shared" si="2"/>
        <v>#DIV/0!</v>
      </c>
      <c r="L148" s="36" t="e">
        <f>K148</f>
        <v>#DIV/0!</v>
      </c>
      <c r="M148" s="30"/>
      <c r="N148" s="42"/>
      <c r="O148" s="127"/>
    </row>
    <row r="149" spans="2:15" ht="58.5" hidden="1" customHeight="1" x14ac:dyDescent="0.25">
      <c r="B149" s="47"/>
      <c r="C149" s="16" t="s">
        <v>100</v>
      </c>
      <c r="D149" s="16" t="s">
        <v>101</v>
      </c>
      <c r="E149" s="39" t="s">
        <v>17</v>
      </c>
      <c r="F149" s="5" t="s">
        <v>18</v>
      </c>
      <c r="G149" s="19" t="s">
        <v>81</v>
      </c>
      <c r="H149" s="5" t="s">
        <v>20</v>
      </c>
      <c r="I149" s="20"/>
      <c r="J149" s="21"/>
      <c r="K149" s="22" t="e">
        <f t="shared" si="2"/>
        <v>#DIV/0!</v>
      </c>
      <c r="L149" s="23" t="e">
        <f>(K149+K150+K151)/3</f>
        <v>#DIV/0!</v>
      </c>
      <c r="M149" s="24" t="e">
        <f>(L149+L152)/2</f>
        <v>#DIV/0!</v>
      </c>
      <c r="N149" s="42"/>
      <c r="O149" s="127"/>
    </row>
    <row r="150" spans="2:15" ht="58.5" hidden="1" customHeight="1" x14ac:dyDescent="0.25">
      <c r="B150" s="47"/>
      <c r="C150" s="27"/>
      <c r="D150" s="27"/>
      <c r="E150" s="40"/>
      <c r="F150" s="5" t="s">
        <v>18</v>
      </c>
      <c r="G150" s="19" t="s">
        <v>82</v>
      </c>
      <c r="H150" s="5" t="s">
        <v>20</v>
      </c>
      <c r="I150" s="20"/>
      <c r="J150" s="21"/>
      <c r="K150" s="22" t="e">
        <f t="shared" si="2"/>
        <v>#DIV/0!</v>
      </c>
      <c r="L150" s="29"/>
      <c r="M150" s="30"/>
      <c r="N150" s="42"/>
      <c r="O150" s="127"/>
    </row>
    <row r="151" spans="2:15" ht="58.5" hidden="1" customHeight="1" x14ac:dyDescent="0.25">
      <c r="B151" s="47"/>
      <c r="C151" s="27"/>
      <c r="D151" s="27"/>
      <c r="E151" s="40"/>
      <c r="F151" s="5" t="s">
        <v>18</v>
      </c>
      <c r="G151" s="19" t="s">
        <v>50</v>
      </c>
      <c r="H151" s="5" t="s">
        <v>20</v>
      </c>
      <c r="I151" s="20"/>
      <c r="J151" s="20"/>
      <c r="K151" s="22" t="e">
        <f t="shared" si="2"/>
        <v>#DIV/0!</v>
      </c>
      <c r="L151" s="29"/>
      <c r="M151" s="30"/>
      <c r="N151" s="42"/>
      <c r="O151" s="127"/>
    </row>
    <row r="152" spans="2:15" ht="36.75" hidden="1" customHeight="1" x14ac:dyDescent="0.25">
      <c r="B152" s="47"/>
      <c r="C152" s="32"/>
      <c r="D152" s="32"/>
      <c r="E152" s="41"/>
      <c r="F152" s="5" t="s">
        <v>24</v>
      </c>
      <c r="G152" s="34" t="s">
        <v>25</v>
      </c>
      <c r="H152" s="5" t="s">
        <v>83</v>
      </c>
      <c r="I152" s="43"/>
      <c r="J152" s="38"/>
      <c r="K152" s="22" t="e">
        <f t="shared" si="2"/>
        <v>#DIV/0!</v>
      </c>
      <c r="L152" s="36" t="e">
        <f>K152</f>
        <v>#DIV/0!</v>
      </c>
      <c r="M152" s="30"/>
      <c r="N152" s="42"/>
      <c r="O152" s="127"/>
    </row>
    <row r="153" spans="2:15" ht="58.5" customHeight="1" x14ac:dyDescent="0.25">
      <c r="B153" s="47"/>
      <c r="C153" s="53" t="s">
        <v>102</v>
      </c>
      <c r="D153" s="16" t="s">
        <v>103</v>
      </c>
      <c r="E153" s="39" t="s">
        <v>17</v>
      </c>
      <c r="F153" s="5" t="s">
        <v>18</v>
      </c>
      <c r="G153" s="19" t="s">
        <v>81</v>
      </c>
      <c r="H153" s="5" t="s">
        <v>20</v>
      </c>
      <c r="I153" s="20">
        <v>5.4</v>
      </c>
      <c r="J153" s="21">
        <v>5.5</v>
      </c>
      <c r="K153" s="22">
        <f t="shared" si="2"/>
        <v>100</v>
      </c>
      <c r="L153" s="23">
        <f>(K153+K154+K155)/3</f>
        <v>100</v>
      </c>
      <c r="M153" s="24">
        <f>(L153+L156)/2</f>
        <v>100</v>
      </c>
      <c r="N153" s="42"/>
      <c r="O153" s="127"/>
    </row>
    <row r="154" spans="2:15" ht="58.5" customHeight="1" x14ac:dyDescent="0.25">
      <c r="B154" s="47"/>
      <c r="C154" s="54"/>
      <c r="D154" s="27"/>
      <c r="E154" s="40"/>
      <c r="F154" s="5" t="s">
        <v>18</v>
      </c>
      <c r="G154" s="19" t="s">
        <v>82</v>
      </c>
      <c r="H154" s="5" t="s">
        <v>20</v>
      </c>
      <c r="I154" s="20">
        <v>1</v>
      </c>
      <c r="J154" s="21">
        <v>1.1000000000000001</v>
      </c>
      <c r="K154" s="22">
        <f t="shared" si="2"/>
        <v>100</v>
      </c>
      <c r="L154" s="29"/>
      <c r="M154" s="30"/>
      <c r="N154" s="42"/>
      <c r="O154" s="127"/>
    </row>
    <row r="155" spans="2:15" ht="58.5" customHeight="1" x14ac:dyDescent="0.25">
      <c r="B155" s="47"/>
      <c r="C155" s="54"/>
      <c r="D155" s="27"/>
      <c r="E155" s="40"/>
      <c r="F155" s="5" t="s">
        <v>18</v>
      </c>
      <c r="G155" s="19" t="s">
        <v>50</v>
      </c>
      <c r="H155" s="5" t="s">
        <v>20</v>
      </c>
      <c r="I155" s="20">
        <v>90</v>
      </c>
      <c r="J155" s="20">
        <v>100</v>
      </c>
      <c r="K155" s="22">
        <f t="shared" si="2"/>
        <v>100</v>
      </c>
      <c r="L155" s="29"/>
      <c r="M155" s="30"/>
      <c r="N155" s="42"/>
      <c r="O155" s="127"/>
    </row>
    <row r="156" spans="2:15" ht="39" customHeight="1" x14ac:dyDescent="0.25">
      <c r="B156" s="47"/>
      <c r="C156" s="55"/>
      <c r="D156" s="32"/>
      <c r="E156" s="41"/>
      <c r="F156" s="5" t="s">
        <v>24</v>
      </c>
      <c r="G156" s="34" t="s">
        <v>25</v>
      </c>
      <c r="H156" s="5" t="s">
        <v>83</v>
      </c>
      <c r="I156" s="35">
        <v>3420</v>
      </c>
      <c r="J156" s="35">
        <v>3420</v>
      </c>
      <c r="K156" s="22">
        <f t="shared" si="2"/>
        <v>100</v>
      </c>
      <c r="L156" s="36">
        <f>K156</f>
        <v>100</v>
      </c>
      <c r="M156" s="30"/>
      <c r="N156" s="42"/>
      <c r="O156" s="127"/>
    </row>
    <row r="157" spans="2:15" ht="58.5" hidden="1" customHeight="1" x14ac:dyDescent="0.25">
      <c r="B157" s="47"/>
      <c r="C157" s="16" t="s">
        <v>104</v>
      </c>
      <c r="D157" s="16" t="s">
        <v>105</v>
      </c>
      <c r="E157" s="39" t="s">
        <v>17</v>
      </c>
      <c r="F157" s="5" t="s">
        <v>18</v>
      </c>
      <c r="G157" s="19" t="s">
        <v>81</v>
      </c>
      <c r="H157" s="5" t="s">
        <v>20</v>
      </c>
      <c r="I157" s="20"/>
      <c r="J157" s="21"/>
      <c r="K157" s="22" t="e">
        <f t="shared" si="2"/>
        <v>#DIV/0!</v>
      </c>
      <c r="L157" s="23" t="e">
        <f>(K157+K158+K159)/3</f>
        <v>#DIV/0!</v>
      </c>
      <c r="M157" s="24" t="e">
        <f>(L157+L160)/2</f>
        <v>#DIV/0!</v>
      </c>
      <c r="N157" s="27"/>
      <c r="O157" s="127"/>
    </row>
    <row r="158" spans="2:15" ht="58.5" hidden="1" customHeight="1" x14ac:dyDescent="0.25">
      <c r="B158" s="47"/>
      <c r="C158" s="56"/>
      <c r="D158" s="27"/>
      <c r="E158" s="40"/>
      <c r="F158" s="5" t="s">
        <v>18</v>
      </c>
      <c r="G158" s="19" t="s">
        <v>82</v>
      </c>
      <c r="H158" s="5" t="s">
        <v>20</v>
      </c>
      <c r="I158" s="20"/>
      <c r="J158" s="21"/>
      <c r="K158" s="22" t="e">
        <f t="shared" si="2"/>
        <v>#DIV/0!</v>
      </c>
      <c r="L158" s="29"/>
      <c r="M158" s="30"/>
      <c r="N158" s="27"/>
      <c r="O158" s="127"/>
    </row>
    <row r="159" spans="2:15" ht="58.5" hidden="1" customHeight="1" x14ac:dyDescent="0.25">
      <c r="B159" s="47"/>
      <c r="C159" s="56"/>
      <c r="D159" s="27"/>
      <c r="E159" s="40"/>
      <c r="F159" s="5" t="s">
        <v>18</v>
      </c>
      <c r="G159" s="19" t="s">
        <v>50</v>
      </c>
      <c r="H159" s="5" t="s">
        <v>20</v>
      </c>
      <c r="I159" s="20"/>
      <c r="J159" s="20"/>
      <c r="K159" s="22" t="e">
        <f t="shared" si="2"/>
        <v>#DIV/0!</v>
      </c>
      <c r="L159" s="29"/>
      <c r="M159" s="30"/>
      <c r="N159" s="27"/>
      <c r="O159" s="127"/>
    </row>
    <row r="160" spans="2:15" ht="38.25" hidden="1" customHeight="1" x14ac:dyDescent="0.25">
      <c r="B160" s="47"/>
      <c r="C160" s="57"/>
      <c r="D160" s="32"/>
      <c r="E160" s="41"/>
      <c r="F160" s="5" t="s">
        <v>24</v>
      </c>
      <c r="G160" s="34" t="s">
        <v>25</v>
      </c>
      <c r="H160" s="5" t="s">
        <v>83</v>
      </c>
      <c r="I160" s="43"/>
      <c r="J160" s="43"/>
      <c r="K160" s="22" t="e">
        <f t="shared" si="2"/>
        <v>#DIV/0!</v>
      </c>
      <c r="L160" s="36" t="e">
        <f>K160</f>
        <v>#DIV/0!</v>
      </c>
      <c r="M160" s="30"/>
      <c r="N160" s="27"/>
      <c r="O160" s="127"/>
    </row>
    <row r="161" spans="2:15" ht="58.5" customHeight="1" x14ac:dyDescent="0.25">
      <c r="B161" s="47"/>
      <c r="C161" s="16" t="s">
        <v>106</v>
      </c>
      <c r="D161" s="16" t="s">
        <v>107</v>
      </c>
      <c r="E161" s="39" t="s">
        <v>17</v>
      </c>
      <c r="F161" s="5" t="s">
        <v>18</v>
      </c>
      <c r="G161" s="19" t="s">
        <v>81</v>
      </c>
      <c r="H161" s="5" t="s">
        <v>20</v>
      </c>
      <c r="I161" s="20">
        <v>28</v>
      </c>
      <c r="J161" s="21">
        <v>29</v>
      </c>
      <c r="K161" s="22">
        <f t="shared" si="2"/>
        <v>100</v>
      </c>
      <c r="L161" s="23">
        <f>(K161+K162+K163)/3</f>
        <v>100</v>
      </c>
      <c r="M161" s="24">
        <f>(L161+L164)/2</f>
        <v>100</v>
      </c>
      <c r="N161" s="27"/>
      <c r="O161" s="127"/>
    </row>
    <row r="162" spans="2:15" ht="58.5" customHeight="1" x14ac:dyDescent="0.25">
      <c r="B162" s="47"/>
      <c r="C162" s="56"/>
      <c r="D162" s="27"/>
      <c r="E162" s="40"/>
      <c r="F162" s="5" t="s">
        <v>18</v>
      </c>
      <c r="G162" s="19" t="s">
        <v>82</v>
      </c>
      <c r="H162" s="5" t="s">
        <v>20</v>
      </c>
      <c r="I162" s="20">
        <v>1</v>
      </c>
      <c r="J162" s="21">
        <v>1</v>
      </c>
      <c r="K162" s="22">
        <f t="shared" si="2"/>
        <v>100</v>
      </c>
      <c r="L162" s="29"/>
      <c r="M162" s="30"/>
      <c r="N162" s="27"/>
      <c r="O162" s="127"/>
    </row>
    <row r="163" spans="2:15" ht="58.5" customHeight="1" x14ac:dyDescent="0.25">
      <c r="B163" s="47"/>
      <c r="C163" s="56"/>
      <c r="D163" s="27"/>
      <c r="E163" s="40"/>
      <c r="F163" s="5" t="s">
        <v>18</v>
      </c>
      <c r="G163" s="19" t="s">
        <v>50</v>
      </c>
      <c r="H163" s="5" t="s">
        <v>20</v>
      </c>
      <c r="I163" s="20">
        <v>90</v>
      </c>
      <c r="J163" s="20">
        <v>100</v>
      </c>
      <c r="K163" s="22">
        <f t="shared" si="2"/>
        <v>100</v>
      </c>
      <c r="L163" s="29"/>
      <c r="M163" s="30"/>
      <c r="N163" s="27"/>
      <c r="O163" s="127"/>
    </row>
    <row r="164" spans="2:15" ht="38.25" customHeight="1" x14ac:dyDescent="0.25">
      <c r="B164" s="47"/>
      <c r="C164" s="57"/>
      <c r="D164" s="32"/>
      <c r="E164" s="41"/>
      <c r="F164" s="5" t="s">
        <v>24</v>
      </c>
      <c r="G164" s="34" t="s">
        <v>25</v>
      </c>
      <c r="H164" s="5" t="s">
        <v>83</v>
      </c>
      <c r="I164" s="35">
        <f>13120+354+257</f>
        <v>13731</v>
      </c>
      <c r="J164" s="35">
        <f>13120+354+257</f>
        <v>13731</v>
      </c>
      <c r="K164" s="22">
        <f t="shared" si="2"/>
        <v>100</v>
      </c>
      <c r="L164" s="36">
        <f>K164</f>
        <v>100</v>
      </c>
      <c r="M164" s="30"/>
      <c r="N164" s="27"/>
      <c r="O164" s="127"/>
    </row>
    <row r="165" spans="2:15" ht="58.5" customHeight="1" x14ac:dyDescent="0.25">
      <c r="B165" s="47"/>
      <c r="C165" s="16" t="s">
        <v>108</v>
      </c>
      <c r="D165" s="16" t="s">
        <v>109</v>
      </c>
      <c r="E165" s="39" t="s">
        <v>17</v>
      </c>
      <c r="F165" s="5" t="s">
        <v>18</v>
      </c>
      <c r="G165" s="19" t="s">
        <v>81</v>
      </c>
      <c r="H165" s="5" t="s">
        <v>20</v>
      </c>
      <c r="I165" s="20">
        <v>34.799999999999997</v>
      </c>
      <c r="J165" s="21">
        <v>39.799999999999997</v>
      </c>
      <c r="K165" s="22">
        <f t="shared" si="2"/>
        <v>100</v>
      </c>
      <c r="L165" s="23">
        <f>(K165+K166+K167)/3</f>
        <v>100</v>
      </c>
      <c r="M165" s="24">
        <f>(L165+L168)/2</f>
        <v>100</v>
      </c>
      <c r="N165" s="27"/>
      <c r="O165" s="127"/>
    </row>
    <row r="166" spans="2:15" ht="58.5" customHeight="1" x14ac:dyDescent="0.25">
      <c r="B166" s="47"/>
      <c r="C166" s="56"/>
      <c r="D166" s="27"/>
      <c r="E166" s="40"/>
      <c r="F166" s="5" t="s">
        <v>18</v>
      </c>
      <c r="G166" s="19" t="s">
        <v>82</v>
      </c>
      <c r="H166" s="5" t="s">
        <v>20</v>
      </c>
      <c r="I166" s="20">
        <v>1</v>
      </c>
      <c r="J166" s="21">
        <v>2.1</v>
      </c>
      <c r="K166" s="22">
        <f t="shared" si="2"/>
        <v>100</v>
      </c>
      <c r="L166" s="29"/>
      <c r="M166" s="30"/>
      <c r="N166" s="27"/>
      <c r="O166" s="127"/>
    </row>
    <row r="167" spans="2:15" ht="58.5" customHeight="1" x14ac:dyDescent="0.25">
      <c r="B167" s="47"/>
      <c r="C167" s="56"/>
      <c r="D167" s="27"/>
      <c r="E167" s="40"/>
      <c r="F167" s="5" t="s">
        <v>18</v>
      </c>
      <c r="G167" s="19" t="s">
        <v>50</v>
      </c>
      <c r="H167" s="5" t="s">
        <v>20</v>
      </c>
      <c r="I167" s="20">
        <v>90</v>
      </c>
      <c r="J167" s="20">
        <v>100</v>
      </c>
      <c r="K167" s="22">
        <f t="shared" si="2"/>
        <v>100</v>
      </c>
      <c r="L167" s="29"/>
      <c r="M167" s="30"/>
      <c r="N167" s="27"/>
      <c r="O167" s="127"/>
    </row>
    <row r="168" spans="2:15" ht="38.25" customHeight="1" x14ac:dyDescent="0.25">
      <c r="B168" s="47"/>
      <c r="C168" s="57"/>
      <c r="D168" s="32"/>
      <c r="E168" s="41"/>
      <c r="F168" s="5" t="s">
        <v>24</v>
      </c>
      <c r="G168" s="34" t="s">
        <v>25</v>
      </c>
      <c r="H168" s="5" t="s">
        <v>83</v>
      </c>
      <c r="I168" s="35">
        <f>15816+480</f>
        <v>16296</v>
      </c>
      <c r="J168" s="35">
        <f>15816+480</f>
        <v>16296</v>
      </c>
      <c r="K168" s="22">
        <f t="shared" si="2"/>
        <v>100</v>
      </c>
      <c r="L168" s="36">
        <f>K168</f>
        <v>100</v>
      </c>
      <c r="M168" s="30"/>
      <c r="N168" s="27"/>
      <c r="O168" s="127"/>
    </row>
    <row r="169" spans="2:15" ht="58.5" customHeight="1" x14ac:dyDescent="0.25">
      <c r="B169" s="47"/>
      <c r="C169" s="16" t="s">
        <v>110</v>
      </c>
      <c r="D169" s="16" t="s">
        <v>111</v>
      </c>
      <c r="E169" s="39" t="s">
        <v>17</v>
      </c>
      <c r="F169" s="5" t="s">
        <v>18</v>
      </c>
      <c r="G169" s="19" t="s">
        <v>81</v>
      </c>
      <c r="H169" s="5" t="s">
        <v>20</v>
      </c>
      <c r="I169" s="20">
        <v>4</v>
      </c>
      <c r="J169" s="21">
        <v>4</v>
      </c>
      <c r="K169" s="22">
        <f t="shared" si="2"/>
        <v>100</v>
      </c>
      <c r="L169" s="23">
        <f>(K169+K170+K171)/3</f>
        <v>100</v>
      </c>
      <c r="M169" s="24">
        <f>(L169+L172)/2</f>
        <v>98.633093525179845</v>
      </c>
      <c r="N169" s="27"/>
      <c r="O169" s="127"/>
    </row>
    <row r="170" spans="2:15" ht="58.5" customHeight="1" x14ac:dyDescent="0.25">
      <c r="B170" s="47"/>
      <c r="C170" s="56"/>
      <c r="D170" s="27"/>
      <c r="E170" s="40"/>
      <c r="F170" s="5" t="s">
        <v>18</v>
      </c>
      <c r="G170" s="19" t="s">
        <v>82</v>
      </c>
      <c r="H170" s="5" t="s">
        <v>20</v>
      </c>
      <c r="I170" s="20">
        <v>1</v>
      </c>
      <c r="J170" s="21">
        <v>1.1000000000000001</v>
      </c>
      <c r="K170" s="22">
        <f t="shared" si="2"/>
        <v>100</v>
      </c>
      <c r="L170" s="29"/>
      <c r="M170" s="30"/>
      <c r="N170" s="27"/>
      <c r="O170" s="127"/>
    </row>
    <row r="171" spans="2:15" ht="58.5" customHeight="1" x14ac:dyDescent="0.25">
      <c r="B171" s="47"/>
      <c r="C171" s="56"/>
      <c r="D171" s="27"/>
      <c r="E171" s="40"/>
      <c r="F171" s="5" t="s">
        <v>18</v>
      </c>
      <c r="G171" s="19" t="s">
        <v>50</v>
      </c>
      <c r="H171" s="5" t="s">
        <v>20</v>
      </c>
      <c r="I171" s="20">
        <v>90</v>
      </c>
      <c r="J171" s="20">
        <v>100</v>
      </c>
      <c r="K171" s="22">
        <f t="shared" si="2"/>
        <v>100</v>
      </c>
      <c r="L171" s="29"/>
      <c r="M171" s="30"/>
      <c r="N171" s="27"/>
      <c r="O171" s="127"/>
    </row>
    <row r="172" spans="2:15" ht="36" customHeight="1" x14ac:dyDescent="0.25">
      <c r="B172" s="47"/>
      <c r="C172" s="57"/>
      <c r="D172" s="32"/>
      <c r="E172" s="41"/>
      <c r="F172" s="5" t="s">
        <v>24</v>
      </c>
      <c r="G172" s="34" t="s">
        <v>25</v>
      </c>
      <c r="H172" s="5" t="s">
        <v>83</v>
      </c>
      <c r="I172" s="43">
        <v>1390</v>
      </c>
      <c r="J172" s="43">
        <f>1352</f>
        <v>1352</v>
      </c>
      <c r="K172" s="22">
        <f t="shared" si="2"/>
        <v>97.266187050359704</v>
      </c>
      <c r="L172" s="36">
        <f>K172</f>
        <v>97.266187050359704</v>
      </c>
      <c r="M172" s="30"/>
      <c r="N172" s="27"/>
      <c r="O172" s="127"/>
    </row>
    <row r="173" spans="2:15" ht="58.5" customHeight="1" x14ac:dyDescent="0.25">
      <c r="B173" s="47"/>
      <c r="C173" s="16" t="s">
        <v>110</v>
      </c>
      <c r="D173" s="16" t="s">
        <v>112</v>
      </c>
      <c r="E173" s="39" t="s">
        <v>17</v>
      </c>
      <c r="F173" s="5" t="s">
        <v>18</v>
      </c>
      <c r="G173" s="19" t="s">
        <v>81</v>
      </c>
      <c r="H173" s="5" t="s">
        <v>20</v>
      </c>
      <c r="I173" s="20">
        <v>5.4</v>
      </c>
      <c r="J173" s="21">
        <v>5.5</v>
      </c>
      <c r="K173" s="22">
        <f t="shared" si="2"/>
        <v>100</v>
      </c>
      <c r="L173" s="23">
        <f>(K173+K174+K175)/3</f>
        <v>100</v>
      </c>
      <c r="M173" s="24">
        <f>(L173+L176)/2</f>
        <v>99.398477780505772</v>
      </c>
      <c r="N173" s="27"/>
      <c r="O173" s="127"/>
    </row>
    <row r="174" spans="2:15" ht="58.5" customHeight="1" x14ac:dyDescent="0.25">
      <c r="B174" s="47"/>
      <c r="C174" s="56"/>
      <c r="D174" s="27"/>
      <c r="E174" s="40"/>
      <c r="F174" s="5" t="s">
        <v>18</v>
      </c>
      <c r="G174" s="19" t="s">
        <v>82</v>
      </c>
      <c r="H174" s="5" t="s">
        <v>20</v>
      </c>
      <c r="I174" s="20">
        <v>1</v>
      </c>
      <c r="J174" s="21">
        <v>1.1000000000000001</v>
      </c>
      <c r="K174" s="22">
        <f t="shared" si="2"/>
        <v>100</v>
      </c>
      <c r="L174" s="29"/>
      <c r="M174" s="30"/>
      <c r="N174" s="27"/>
      <c r="O174" s="127"/>
    </row>
    <row r="175" spans="2:15" ht="58.5" customHeight="1" x14ac:dyDescent="0.25">
      <c r="B175" s="47"/>
      <c r="C175" s="56"/>
      <c r="D175" s="27"/>
      <c r="E175" s="40"/>
      <c r="F175" s="5" t="s">
        <v>18</v>
      </c>
      <c r="G175" s="19" t="s">
        <v>50</v>
      </c>
      <c r="H175" s="5" t="s">
        <v>20</v>
      </c>
      <c r="I175" s="20">
        <v>90</v>
      </c>
      <c r="J175" s="20">
        <v>100</v>
      </c>
      <c r="K175" s="22">
        <f t="shared" si="2"/>
        <v>100</v>
      </c>
      <c r="L175" s="29"/>
      <c r="M175" s="30"/>
      <c r="N175" s="27"/>
      <c r="O175" s="127"/>
    </row>
    <row r="176" spans="2:15" ht="39" customHeight="1" x14ac:dyDescent="0.25">
      <c r="B176" s="47"/>
      <c r="C176" s="57"/>
      <c r="D176" s="32"/>
      <c r="E176" s="41"/>
      <c r="F176" s="5" t="s">
        <v>24</v>
      </c>
      <c r="G176" s="34" t="s">
        <v>25</v>
      </c>
      <c r="H176" s="5" t="s">
        <v>83</v>
      </c>
      <c r="I176" s="35">
        <f>2816+570+687</f>
        <v>4073</v>
      </c>
      <c r="J176" s="35">
        <f>3096+533+395</f>
        <v>4024</v>
      </c>
      <c r="K176" s="22">
        <f t="shared" si="2"/>
        <v>98.796955561011529</v>
      </c>
      <c r="L176" s="36">
        <f>K176</f>
        <v>98.796955561011529</v>
      </c>
      <c r="M176" s="30"/>
      <c r="N176" s="27"/>
      <c r="O176" s="127"/>
    </row>
    <row r="177" spans="1:20" ht="58.5" customHeight="1" x14ac:dyDescent="0.25">
      <c r="B177" s="47"/>
      <c r="C177" s="16" t="s">
        <v>113</v>
      </c>
      <c r="D177" s="16" t="s">
        <v>114</v>
      </c>
      <c r="E177" s="39" t="s">
        <v>17</v>
      </c>
      <c r="F177" s="5" t="s">
        <v>18</v>
      </c>
      <c r="G177" s="19" t="s">
        <v>81</v>
      </c>
      <c r="H177" s="5" t="s">
        <v>20</v>
      </c>
      <c r="I177" s="20">
        <v>16</v>
      </c>
      <c r="J177" s="21">
        <v>16</v>
      </c>
      <c r="K177" s="22">
        <f t="shared" si="2"/>
        <v>100</v>
      </c>
      <c r="L177" s="23">
        <f>(K177+K178+K179)/3</f>
        <v>100</v>
      </c>
      <c r="M177" s="24">
        <f>(L177+L180)/2</f>
        <v>100</v>
      </c>
      <c r="N177" s="27"/>
      <c r="O177" s="127"/>
    </row>
    <row r="178" spans="1:20" ht="58.5" customHeight="1" x14ac:dyDescent="0.25">
      <c r="B178" s="47"/>
      <c r="C178" s="56"/>
      <c r="D178" s="27"/>
      <c r="E178" s="40"/>
      <c r="F178" s="5" t="s">
        <v>18</v>
      </c>
      <c r="G178" s="19" t="s">
        <v>82</v>
      </c>
      <c r="H178" s="5" t="s">
        <v>20</v>
      </c>
      <c r="I178" s="20">
        <v>1</v>
      </c>
      <c r="J178" s="21">
        <v>1.2</v>
      </c>
      <c r="K178" s="22">
        <f t="shared" si="2"/>
        <v>100</v>
      </c>
      <c r="L178" s="29"/>
      <c r="M178" s="30"/>
      <c r="N178" s="27"/>
      <c r="O178" s="127"/>
    </row>
    <row r="179" spans="1:20" ht="58.5" customHeight="1" x14ac:dyDescent="0.25">
      <c r="B179" s="47"/>
      <c r="C179" s="56"/>
      <c r="D179" s="27"/>
      <c r="E179" s="40"/>
      <c r="F179" s="5" t="s">
        <v>18</v>
      </c>
      <c r="G179" s="19" t="s">
        <v>50</v>
      </c>
      <c r="H179" s="5" t="s">
        <v>20</v>
      </c>
      <c r="I179" s="20">
        <v>90</v>
      </c>
      <c r="J179" s="20">
        <v>100</v>
      </c>
      <c r="K179" s="22">
        <f t="shared" si="2"/>
        <v>100</v>
      </c>
      <c r="L179" s="29"/>
      <c r="M179" s="30"/>
      <c r="N179" s="27"/>
      <c r="O179" s="127"/>
    </row>
    <row r="180" spans="1:20" ht="41.25" customHeight="1" x14ac:dyDescent="0.25">
      <c r="B180" s="58"/>
      <c r="C180" s="57"/>
      <c r="D180" s="32"/>
      <c r="E180" s="41"/>
      <c r="F180" s="5" t="s">
        <v>24</v>
      </c>
      <c r="G180" s="34" t="s">
        <v>25</v>
      </c>
      <c r="H180" s="5" t="s">
        <v>83</v>
      </c>
      <c r="I180" s="43">
        <v>7440</v>
      </c>
      <c r="J180" s="43">
        <v>7440</v>
      </c>
      <c r="K180" s="22">
        <f t="shared" si="2"/>
        <v>100</v>
      </c>
      <c r="L180" s="36">
        <f>K180</f>
        <v>100</v>
      </c>
      <c r="M180" s="30"/>
      <c r="N180" s="27"/>
      <c r="O180" s="127"/>
    </row>
    <row r="181" spans="1:20" ht="42" hidden="1" customHeight="1" x14ac:dyDescent="0.25">
      <c r="A181" s="4"/>
      <c r="B181" s="130" t="s">
        <v>201</v>
      </c>
      <c r="C181" s="131" t="s">
        <v>115</v>
      </c>
      <c r="D181" s="131" t="s">
        <v>116</v>
      </c>
      <c r="E181" s="132" t="s">
        <v>117</v>
      </c>
      <c r="F181" s="133" t="s">
        <v>18</v>
      </c>
      <c r="G181" s="134" t="s">
        <v>118</v>
      </c>
      <c r="H181" s="135" t="s">
        <v>20</v>
      </c>
      <c r="I181" s="136"/>
      <c r="J181" s="137"/>
      <c r="K181" s="138" t="e">
        <f>IF(I181/J181*100&gt;100,100,I181/J181*100)</f>
        <v>#DIV/0!</v>
      </c>
      <c r="L181" s="139" t="e">
        <f>(K181+K182+K183)/3</f>
        <v>#DIV/0!</v>
      </c>
      <c r="M181" s="140" t="e">
        <f>(L181+L184)/2</f>
        <v>#DIV/0!</v>
      </c>
      <c r="N181" s="113"/>
      <c r="O181" s="127"/>
      <c r="P181" s="141">
        <f>I184+I188+I192+I196+I200+I204+I208+I212+I216+I220+I224+I228</f>
        <v>148</v>
      </c>
      <c r="Q181" s="141">
        <f>J184+J188+J192+J196+J200+J204+J208+J212+J216+J220+J224+J228</f>
        <v>140.80000000000001</v>
      </c>
      <c r="R181" s="141"/>
      <c r="S181" s="141"/>
      <c r="T181" s="141"/>
    </row>
    <row r="182" spans="1:20" ht="42" hidden="1" customHeight="1" x14ac:dyDescent="0.25">
      <c r="A182" s="4"/>
      <c r="B182" s="142"/>
      <c r="C182" s="143"/>
      <c r="D182" s="142"/>
      <c r="E182" s="143"/>
      <c r="F182" s="133" t="s">
        <v>18</v>
      </c>
      <c r="G182" s="134" t="s">
        <v>119</v>
      </c>
      <c r="H182" s="135" t="s">
        <v>20</v>
      </c>
      <c r="I182" s="136"/>
      <c r="J182" s="137"/>
      <c r="K182" s="138" t="e">
        <f>IF(J182/I182*100&gt;100,100,J182/I182*100)</f>
        <v>#DIV/0!</v>
      </c>
      <c r="L182" s="144"/>
      <c r="M182" s="145"/>
      <c r="N182" s="113"/>
      <c r="O182" s="127"/>
      <c r="P182" s="141"/>
      <c r="Q182" s="141"/>
      <c r="R182" s="141"/>
      <c r="S182" s="141"/>
      <c r="T182" s="141"/>
    </row>
    <row r="183" spans="1:20" ht="36" hidden="1" customHeight="1" x14ac:dyDescent="0.25">
      <c r="A183" s="4"/>
      <c r="B183" s="142"/>
      <c r="C183" s="143"/>
      <c r="D183" s="142"/>
      <c r="E183" s="143"/>
      <c r="F183" s="133" t="s">
        <v>18</v>
      </c>
      <c r="G183" s="134" t="s">
        <v>120</v>
      </c>
      <c r="H183" s="135" t="s">
        <v>20</v>
      </c>
      <c r="I183" s="136"/>
      <c r="J183" s="136"/>
      <c r="K183" s="138" t="e">
        <f>IF(J183/I183*100&gt;100,100,J183/I183*100)</f>
        <v>#DIV/0!</v>
      </c>
      <c r="L183" s="144"/>
      <c r="M183" s="145"/>
      <c r="N183" s="113"/>
      <c r="O183" s="127"/>
      <c r="P183" s="141"/>
      <c r="Q183" s="141"/>
      <c r="R183" s="141"/>
      <c r="S183" s="141"/>
      <c r="T183" s="141"/>
    </row>
    <row r="184" spans="1:20" ht="30.75" hidden="1" customHeight="1" x14ac:dyDescent="0.25">
      <c r="A184" s="4"/>
      <c r="B184" s="142"/>
      <c r="C184" s="146"/>
      <c r="D184" s="147"/>
      <c r="E184" s="146"/>
      <c r="F184" s="133" t="s">
        <v>24</v>
      </c>
      <c r="G184" s="148" t="s">
        <v>25</v>
      </c>
      <c r="H184" s="135" t="s">
        <v>26</v>
      </c>
      <c r="I184" s="149"/>
      <c r="J184" s="78"/>
      <c r="K184" s="138" t="e">
        <f>IF(J184/I184*100&gt;100,100,J184/I184*100)</f>
        <v>#DIV/0!</v>
      </c>
      <c r="L184" s="150" t="e">
        <f>K184</f>
        <v>#DIV/0!</v>
      </c>
      <c r="M184" s="145"/>
      <c r="N184" s="113"/>
      <c r="O184" s="127"/>
      <c r="P184" s="141"/>
      <c r="Q184" s="141"/>
      <c r="R184" s="141"/>
      <c r="S184" s="141"/>
      <c r="T184" s="141"/>
    </row>
    <row r="185" spans="1:20" ht="42" hidden="1" customHeight="1" x14ac:dyDescent="0.25">
      <c r="A185" s="4"/>
      <c r="B185" s="142"/>
      <c r="C185" s="131" t="s">
        <v>121</v>
      </c>
      <c r="D185" s="131" t="s">
        <v>122</v>
      </c>
      <c r="E185" s="151" t="s">
        <v>117</v>
      </c>
      <c r="F185" s="133" t="s">
        <v>18</v>
      </c>
      <c r="G185" s="134" t="s">
        <v>118</v>
      </c>
      <c r="H185" s="135" t="s">
        <v>20</v>
      </c>
      <c r="I185" s="136"/>
      <c r="J185" s="137"/>
      <c r="K185" s="138" t="e">
        <f>IF(I185/J185*100&gt;100,100,I185/J185*100)</f>
        <v>#DIV/0!</v>
      </c>
      <c r="L185" s="139" t="e">
        <f>(K185+K186+K187)/3</f>
        <v>#DIV/0!</v>
      </c>
      <c r="M185" s="140" t="e">
        <f>(L185+L188)/2</f>
        <v>#DIV/0!</v>
      </c>
      <c r="N185" s="113"/>
      <c r="O185" s="127"/>
      <c r="P185" s="141"/>
      <c r="Q185" s="141"/>
      <c r="R185" s="141"/>
      <c r="S185" s="141"/>
      <c r="T185" s="141"/>
    </row>
    <row r="186" spans="1:20" ht="42" hidden="1" customHeight="1" x14ac:dyDescent="0.25">
      <c r="A186" s="4"/>
      <c r="B186" s="142"/>
      <c r="C186" s="143"/>
      <c r="D186" s="142"/>
      <c r="E186" s="143"/>
      <c r="F186" s="133" t="s">
        <v>18</v>
      </c>
      <c r="G186" s="134" t="s">
        <v>119</v>
      </c>
      <c r="H186" s="135" t="s">
        <v>20</v>
      </c>
      <c r="I186" s="136"/>
      <c r="J186" s="137"/>
      <c r="K186" s="138" t="e">
        <f>IF(J186/I186*100&gt;100,100,J186/I186*100)</f>
        <v>#DIV/0!</v>
      </c>
      <c r="L186" s="144"/>
      <c r="M186" s="145"/>
      <c r="N186" s="113"/>
      <c r="O186" s="127"/>
      <c r="P186" s="141"/>
      <c r="Q186" s="141"/>
      <c r="R186" s="141"/>
      <c r="S186" s="141"/>
      <c r="T186" s="141"/>
    </row>
    <row r="187" spans="1:20" ht="36" hidden="1" customHeight="1" x14ac:dyDescent="0.25">
      <c r="A187" s="4"/>
      <c r="B187" s="142"/>
      <c r="C187" s="143"/>
      <c r="D187" s="142"/>
      <c r="E187" s="143"/>
      <c r="F187" s="133" t="s">
        <v>18</v>
      </c>
      <c r="G187" s="134" t="s">
        <v>120</v>
      </c>
      <c r="H187" s="135" t="s">
        <v>20</v>
      </c>
      <c r="I187" s="136"/>
      <c r="J187" s="136"/>
      <c r="K187" s="138" t="e">
        <f>IF(J187/I187*100&gt;100,100,J187/I187*100)</f>
        <v>#DIV/0!</v>
      </c>
      <c r="L187" s="144"/>
      <c r="M187" s="145"/>
      <c r="N187" s="113"/>
      <c r="O187" s="127"/>
      <c r="P187" s="141"/>
      <c r="Q187" s="141"/>
      <c r="R187" s="141"/>
      <c r="S187" s="141"/>
      <c r="T187" s="141"/>
    </row>
    <row r="188" spans="1:20" ht="30.75" hidden="1" customHeight="1" x14ac:dyDescent="0.25">
      <c r="A188" s="4"/>
      <c r="B188" s="142"/>
      <c r="C188" s="146"/>
      <c r="D188" s="147"/>
      <c r="E188" s="146"/>
      <c r="F188" s="133" t="s">
        <v>24</v>
      </c>
      <c r="G188" s="148" t="s">
        <v>25</v>
      </c>
      <c r="H188" s="135" t="s">
        <v>26</v>
      </c>
      <c r="I188" s="152"/>
      <c r="J188" s="149"/>
      <c r="K188" s="138" t="e">
        <f>IF(J188/I188*100&gt;100,100,J188/I188*100)</f>
        <v>#DIV/0!</v>
      </c>
      <c r="L188" s="150" t="e">
        <f>K188</f>
        <v>#DIV/0!</v>
      </c>
      <c r="M188" s="145"/>
      <c r="N188" s="113"/>
      <c r="O188" s="127"/>
      <c r="P188" s="141"/>
      <c r="Q188" s="141"/>
      <c r="R188" s="141"/>
      <c r="S188" s="141"/>
      <c r="T188" s="141"/>
    </row>
    <row r="189" spans="1:20" ht="42" customHeight="1" x14ac:dyDescent="0.25">
      <c r="A189" s="4"/>
      <c r="B189" s="142"/>
      <c r="C189" s="131" t="s">
        <v>183</v>
      </c>
      <c r="D189" s="131" t="s">
        <v>124</v>
      </c>
      <c r="E189" s="151" t="s">
        <v>117</v>
      </c>
      <c r="F189" s="133" t="s">
        <v>18</v>
      </c>
      <c r="G189" s="134" t="s">
        <v>118</v>
      </c>
      <c r="H189" s="135" t="s">
        <v>20</v>
      </c>
      <c r="I189" s="136">
        <v>12</v>
      </c>
      <c r="J189" s="137">
        <v>12</v>
      </c>
      <c r="K189" s="138">
        <f>IF(I189/J189*100&gt;100,100,I189/J189*100)</f>
        <v>100</v>
      </c>
      <c r="L189" s="139">
        <f>(K189+K190+K191)/3</f>
        <v>100</v>
      </c>
      <c r="M189" s="140">
        <f>(L189+L192)/2</f>
        <v>100</v>
      </c>
      <c r="N189" s="113"/>
      <c r="O189" s="127"/>
      <c r="P189" s="141"/>
      <c r="Q189" s="141"/>
      <c r="R189" s="141"/>
      <c r="S189" s="141"/>
      <c r="T189" s="141"/>
    </row>
    <row r="190" spans="1:20" ht="42" customHeight="1" x14ac:dyDescent="0.25">
      <c r="A190" s="4"/>
      <c r="B190" s="142"/>
      <c r="C190" s="143"/>
      <c r="D190" s="142"/>
      <c r="E190" s="143"/>
      <c r="F190" s="133" t="s">
        <v>18</v>
      </c>
      <c r="G190" s="134" t="s">
        <v>119</v>
      </c>
      <c r="H190" s="135" t="s">
        <v>20</v>
      </c>
      <c r="I190" s="136">
        <v>100</v>
      </c>
      <c r="J190" s="137">
        <v>100</v>
      </c>
      <c r="K190" s="138">
        <f>IF(J190/I190*100&gt;100,100,J190/I190*100)</f>
        <v>100</v>
      </c>
      <c r="L190" s="144"/>
      <c r="M190" s="145"/>
      <c r="N190" s="113"/>
      <c r="O190" s="127"/>
      <c r="P190" s="141"/>
      <c r="Q190" s="141"/>
      <c r="R190" s="141"/>
      <c r="S190" s="141"/>
      <c r="T190" s="141"/>
    </row>
    <row r="191" spans="1:20" ht="36" customHeight="1" x14ac:dyDescent="0.25">
      <c r="A191" s="4"/>
      <c r="B191" s="142"/>
      <c r="C191" s="143"/>
      <c r="D191" s="142"/>
      <c r="E191" s="143"/>
      <c r="F191" s="133" t="s">
        <v>18</v>
      </c>
      <c r="G191" s="134" t="s">
        <v>120</v>
      </c>
      <c r="H191" s="135" t="s">
        <v>20</v>
      </c>
      <c r="I191" s="136">
        <v>55</v>
      </c>
      <c r="J191" s="136">
        <v>55</v>
      </c>
      <c r="K191" s="138">
        <f>IF(J191/I191*100&gt;100,100,J191/I191*100)</f>
        <v>100</v>
      </c>
      <c r="L191" s="144"/>
      <c r="M191" s="145"/>
      <c r="N191" s="113"/>
      <c r="O191" s="127"/>
      <c r="P191" s="141"/>
      <c r="Q191" s="141"/>
      <c r="R191" s="141"/>
      <c r="S191" s="141"/>
      <c r="T191" s="141"/>
    </row>
    <row r="192" spans="1:20" ht="30.75" customHeight="1" x14ac:dyDescent="0.25">
      <c r="A192" s="4"/>
      <c r="B192" s="142"/>
      <c r="C192" s="146"/>
      <c r="D192" s="147"/>
      <c r="E192" s="146"/>
      <c r="F192" s="133" t="s">
        <v>24</v>
      </c>
      <c r="G192" s="148" t="s">
        <v>25</v>
      </c>
      <c r="H192" s="135" t="s">
        <v>26</v>
      </c>
      <c r="I192" s="82">
        <v>1</v>
      </c>
      <c r="J192" s="82">
        <v>1</v>
      </c>
      <c r="K192" s="138">
        <f>IF(J192/I192*100&gt;100,100,J192/I192*100)</f>
        <v>100</v>
      </c>
      <c r="L192" s="150">
        <f>K192</f>
        <v>100</v>
      </c>
      <c r="M192" s="145"/>
      <c r="N192" s="113"/>
      <c r="O192" s="127"/>
      <c r="P192" s="141"/>
      <c r="Q192" s="141"/>
      <c r="R192" s="141"/>
      <c r="S192" s="141"/>
      <c r="T192" s="141"/>
    </row>
    <row r="193" spans="1:15" ht="42" customHeight="1" x14ac:dyDescent="0.25">
      <c r="A193" s="4"/>
      <c r="B193" s="142"/>
      <c r="C193" s="131" t="s">
        <v>185</v>
      </c>
      <c r="D193" s="61" t="s">
        <v>126</v>
      </c>
      <c r="E193" s="80" t="s">
        <v>117</v>
      </c>
      <c r="F193" s="5" t="s">
        <v>18</v>
      </c>
      <c r="G193" s="64" t="s">
        <v>118</v>
      </c>
      <c r="H193" s="65" t="s">
        <v>20</v>
      </c>
      <c r="I193" s="66">
        <v>12</v>
      </c>
      <c r="J193" s="67">
        <v>1.6</v>
      </c>
      <c r="K193" s="68">
        <f>IF(I193/J193*100&gt;100,100,I193/J193*100)</f>
        <v>100</v>
      </c>
      <c r="L193" s="69">
        <f>(K193+K194+K195)/3</f>
        <v>100</v>
      </c>
      <c r="M193" s="70">
        <f>(L193+L196)/2</f>
        <v>100</v>
      </c>
      <c r="N193" s="113"/>
      <c r="O193" s="127"/>
    </row>
    <row r="194" spans="1:15" ht="42" customHeight="1" x14ac:dyDescent="0.25">
      <c r="A194" s="4"/>
      <c r="B194" s="142"/>
      <c r="C194" s="143"/>
      <c r="D194" s="56"/>
      <c r="E194" s="56"/>
      <c r="F194" s="5" t="s">
        <v>18</v>
      </c>
      <c r="G194" s="64" t="s">
        <v>119</v>
      </c>
      <c r="H194" s="65" t="s">
        <v>20</v>
      </c>
      <c r="I194" s="66">
        <v>100</v>
      </c>
      <c r="J194" s="67">
        <v>100</v>
      </c>
      <c r="K194" s="68">
        <f>IF(J194/I194*100&gt;100,100,J194/I194*100)</f>
        <v>100</v>
      </c>
      <c r="L194" s="73"/>
      <c r="M194" s="74"/>
      <c r="N194" s="113"/>
      <c r="O194" s="127"/>
    </row>
    <row r="195" spans="1:15" ht="36" customHeight="1" x14ac:dyDescent="0.25">
      <c r="A195" s="4"/>
      <c r="B195" s="142"/>
      <c r="C195" s="143"/>
      <c r="D195" s="56"/>
      <c r="E195" s="56"/>
      <c r="F195" s="5" t="s">
        <v>18</v>
      </c>
      <c r="G195" s="64" t="s">
        <v>120</v>
      </c>
      <c r="H195" s="65" t="s">
        <v>20</v>
      </c>
      <c r="I195" s="66">
        <v>55</v>
      </c>
      <c r="J195" s="66">
        <v>100</v>
      </c>
      <c r="K195" s="68">
        <f>IF(J195/I195*100&gt;100,100,J195/I195*100)</f>
        <v>100</v>
      </c>
      <c r="L195" s="73"/>
      <c r="M195" s="74"/>
      <c r="N195" s="113"/>
      <c r="O195" s="127"/>
    </row>
    <row r="196" spans="1:15" ht="30.75" customHeight="1" x14ac:dyDescent="0.25">
      <c r="A196" s="4"/>
      <c r="B196" s="142"/>
      <c r="C196" s="146"/>
      <c r="D196" s="57"/>
      <c r="E196" s="57"/>
      <c r="F196" s="5" t="s">
        <v>24</v>
      </c>
      <c r="G196" s="77" t="s">
        <v>25</v>
      </c>
      <c r="H196" s="65" t="s">
        <v>26</v>
      </c>
      <c r="I196" s="81">
        <v>1</v>
      </c>
      <c r="J196" s="83">
        <v>1</v>
      </c>
      <c r="K196" s="68">
        <f>IF(J196/I196*100&gt;100,100,J196/I196*100)</f>
        <v>100</v>
      </c>
      <c r="L196" s="79">
        <f>K196</f>
        <v>100</v>
      </c>
      <c r="M196" s="74"/>
      <c r="N196" s="113"/>
      <c r="O196" s="127"/>
    </row>
    <row r="197" spans="1:15" ht="42" hidden="1" customHeight="1" x14ac:dyDescent="0.25">
      <c r="A197" s="4"/>
      <c r="B197" s="142"/>
      <c r="C197" s="131" t="s">
        <v>186</v>
      </c>
      <c r="D197" s="61" t="s">
        <v>128</v>
      </c>
      <c r="E197" s="80" t="s">
        <v>117</v>
      </c>
      <c r="F197" s="5" t="s">
        <v>18</v>
      </c>
      <c r="G197" s="64" t="s">
        <v>118</v>
      </c>
      <c r="H197" s="65" t="s">
        <v>20</v>
      </c>
      <c r="I197" s="66"/>
      <c r="J197" s="67"/>
      <c r="K197" s="68" t="e">
        <f>IF(I197/J197*100&gt;100,100,I197/J197*100)</f>
        <v>#DIV/0!</v>
      </c>
      <c r="L197" s="69" t="e">
        <f>(K197+K198+K199)/3</f>
        <v>#DIV/0!</v>
      </c>
      <c r="M197" s="70" t="e">
        <f>(L197+L200)/2</f>
        <v>#DIV/0!</v>
      </c>
      <c r="N197" s="113"/>
      <c r="O197" s="127"/>
    </row>
    <row r="198" spans="1:15" ht="42" hidden="1" customHeight="1" x14ac:dyDescent="0.25">
      <c r="A198" s="4"/>
      <c r="B198" s="142"/>
      <c r="C198" s="143"/>
      <c r="D198" s="56"/>
      <c r="E198" s="56"/>
      <c r="F198" s="5" t="s">
        <v>18</v>
      </c>
      <c r="G198" s="64" t="s">
        <v>119</v>
      </c>
      <c r="H198" s="65" t="s">
        <v>20</v>
      </c>
      <c r="I198" s="66"/>
      <c r="J198" s="67"/>
      <c r="K198" s="68" t="e">
        <f t="shared" ref="K198:K204" si="3">IF(J198/I198*100&gt;100,100,J198/I198*100)</f>
        <v>#DIV/0!</v>
      </c>
      <c r="L198" s="73"/>
      <c r="M198" s="74"/>
      <c r="N198" s="113"/>
      <c r="O198" s="127"/>
    </row>
    <row r="199" spans="1:15" ht="36" hidden="1" customHeight="1" x14ac:dyDescent="0.25">
      <c r="A199" s="4"/>
      <c r="B199" s="142"/>
      <c r="C199" s="143"/>
      <c r="D199" s="56"/>
      <c r="E199" s="56"/>
      <c r="F199" s="5" t="s">
        <v>18</v>
      </c>
      <c r="G199" s="64" t="s">
        <v>120</v>
      </c>
      <c r="H199" s="65" t="s">
        <v>20</v>
      </c>
      <c r="I199" s="66"/>
      <c r="J199" s="66"/>
      <c r="K199" s="68" t="e">
        <f t="shared" si="3"/>
        <v>#DIV/0!</v>
      </c>
      <c r="L199" s="73"/>
      <c r="M199" s="74"/>
      <c r="N199" s="113"/>
      <c r="O199" s="127"/>
    </row>
    <row r="200" spans="1:15" ht="30.75" hidden="1" customHeight="1" x14ac:dyDescent="0.25">
      <c r="A200" s="4"/>
      <c r="B200" s="142"/>
      <c r="C200" s="146"/>
      <c r="D200" s="57"/>
      <c r="E200" s="57"/>
      <c r="F200" s="5" t="s">
        <v>24</v>
      </c>
      <c r="G200" s="77" t="s">
        <v>25</v>
      </c>
      <c r="H200" s="65" t="s">
        <v>26</v>
      </c>
      <c r="I200" s="78"/>
      <c r="J200" s="78"/>
      <c r="K200" s="68" t="e">
        <f t="shared" si="3"/>
        <v>#DIV/0!</v>
      </c>
      <c r="L200" s="79" t="e">
        <f>K200</f>
        <v>#DIV/0!</v>
      </c>
      <c r="M200" s="74"/>
      <c r="N200" s="113"/>
      <c r="O200" s="127"/>
    </row>
    <row r="201" spans="1:15" ht="42" hidden="1" customHeight="1" x14ac:dyDescent="0.25">
      <c r="A201" s="4"/>
      <c r="B201" s="142"/>
      <c r="C201" s="131" t="s">
        <v>188</v>
      </c>
      <c r="D201" s="61" t="s">
        <v>130</v>
      </c>
      <c r="E201" s="80" t="s">
        <v>117</v>
      </c>
      <c r="F201" s="5" t="s">
        <v>18</v>
      </c>
      <c r="G201" s="64" t="s">
        <v>118</v>
      </c>
      <c r="H201" s="65" t="s">
        <v>20</v>
      </c>
      <c r="I201" s="66"/>
      <c r="J201" s="67"/>
      <c r="K201" s="68" t="e">
        <f t="shared" si="3"/>
        <v>#DIV/0!</v>
      </c>
      <c r="L201" s="69" t="e">
        <f>(K201+K202+K203)/3</f>
        <v>#DIV/0!</v>
      </c>
      <c r="M201" s="70" t="e">
        <f>(L201+L204)/2</f>
        <v>#DIV/0!</v>
      </c>
      <c r="N201" s="113"/>
      <c r="O201" s="127"/>
    </row>
    <row r="202" spans="1:15" ht="42" hidden="1" customHeight="1" x14ac:dyDescent="0.25">
      <c r="A202" s="4"/>
      <c r="B202" s="142"/>
      <c r="C202" s="143"/>
      <c r="D202" s="56"/>
      <c r="E202" s="56"/>
      <c r="F202" s="5" t="s">
        <v>18</v>
      </c>
      <c r="G202" s="64" t="s">
        <v>119</v>
      </c>
      <c r="H202" s="65" t="s">
        <v>20</v>
      </c>
      <c r="I202" s="66"/>
      <c r="J202" s="67"/>
      <c r="K202" s="68" t="e">
        <f t="shared" si="3"/>
        <v>#DIV/0!</v>
      </c>
      <c r="L202" s="73"/>
      <c r="M202" s="74"/>
      <c r="N202" s="113"/>
      <c r="O202" s="127"/>
    </row>
    <row r="203" spans="1:15" ht="36" hidden="1" customHeight="1" x14ac:dyDescent="0.25">
      <c r="A203" s="4"/>
      <c r="B203" s="142"/>
      <c r="C203" s="143"/>
      <c r="D203" s="56"/>
      <c r="E203" s="56"/>
      <c r="F203" s="5" t="s">
        <v>18</v>
      </c>
      <c r="G203" s="64" t="s">
        <v>120</v>
      </c>
      <c r="H203" s="65" t="s">
        <v>20</v>
      </c>
      <c r="I203" s="66"/>
      <c r="J203" s="66"/>
      <c r="K203" s="68" t="e">
        <f t="shared" si="3"/>
        <v>#DIV/0!</v>
      </c>
      <c r="L203" s="73"/>
      <c r="M203" s="74"/>
      <c r="N203" s="113"/>
      <c r="O203" s="127"/>
    </row>
    <row r="204" spans="1:15" ht="30.75" hidden="1" customHeight="1" x14ac:dyDescent="0.25">
      <c r="A204" s="4"/>
      <c r="B204" s="142"/>
      <c r="C204" s="146"/>
      <c r="D204" s="57"/>
      <c r="E204" s="57"/>
      <c r="F204" s="5" t="s">
        <v>24</v>
      </c>
      <c r="G204" s="77" t="s">
        <v>25</v>
      </c>
      <c r="H204" s="65" t="s">
        <v>26</v>
      </c>
      <c r="I204" s="81"/>
      <c r="J204" s="78"/>
      <c r="K204" s="68" t="e">
        <f t="shared" si="3"/>
        <v>#DIV/0!</v>
      </c>
      <c r="L204" s="79" t="e">
        <f>K204</f>
        <v>#DIV/0!</v>
      </c>
      <c r="M204" s="74"/>
      <c r="N204" s="113"/>
      <c r="O204" s="127"/>
    </row>
    <row r="205" spans="1:15" ht="42" customHeight="1" x14ac:dyDescent="0.25">
      <c r="A205" s="4"/>
      <c r="B205" s="142"/>
      <c r="C205" s="131" t="s">
        <v>189</v>
      </c>
      <c r="D205" s="61" t="s">
        <v>132</v>
      </c>
      <c r="E205" s="80" t="s">
        <v>117</v>
      </c>
      <c r="F205" s="5" t="s">
        <v>18</v>
      </c>
      <c r="G205" s="64" t="s">
        <v>118</v>
      </c>
      <c r="H205" s="65" t="s">
        <v>20</v>
      </c>
      <c r="I205" s="66">
        <v>10</v>
      </c>
      <c r="J205" s="67">
        <v>1.6</v>
      </c>
      <c r="K205" s="68">
        <f>IF(I205/J205*100&gt;100,100,I205/J205*100)</f>
        <v>100</v>
      </c>
      <c r="L205" s="69">
        <f>(K205+K206+K207)/3</f>
        <v>100</v>
      </c>
      <c r="M205" s="70">
        <f>(L205+L208)/2</f>
        <v>95</v>
      </c>
      <c r="N205" s="113"/>
      <c r="O205" s="127"/>
    </row>
    <row r="206" spans="1:15" ht="42" customHeight="1" x14ac:dyDescent="0.25">
      <c r="A206" s="4"/>
      <c r="B206" s="142"/>
      <c r="C206" s="143"/>
      <c r="D206" s="56"/>
      <c r="E206" s="56"/>
      <c r="F206" s="5" t="s">
        <v>18</v>
      </c>
      <c r="G206" s="64" t="s">
        <v>119</v>
      </c>
      <c r="H206" s="65" t="s">
        <v>20</v>
      </c>
      <c r="I206" s="66">
        <v>100</v>
      </c>
      <c r="J206" s="67">
        <v>100</v>
      </c>
      <c r="K206" s="68">
        <f>IF(J206/I206*100&gt;100,100,J206/I206*100)</f>
        <v>100</v>
      </c>
      <c r="L206" s="73"/>
      <c r="M206" s="74"/>
      <c r="N206" s="113"/>
      <c r="O206" s="127"/>
    </row>
    <row r="207" spans="1:15" ht="36" customHeight="1" x14ac:dyDescent="0.25">
      <c r="A207" s="4"/>
      <c r="B207" s="142"/>
      <c r="C207" s="143"/>
      <c r="D207" s="56"/>
      <c r="E207" s="56"/>
      <c r="F207" s="5" t="s">
        <v>18</v>
      </c>
      <c r="G207" s="64" t="s">
        <v>120</v>
      </c>
      <c r="H207" s="65" t="s">
        <v>20</v>
      </c>
      <c r="I207" s="66">
        <v>55</v>
      </c>
      <c r="J207" s="66">
        <v>100</v>
      </c>
      <c r="K207" s="68">
        <f>IF(J207/I207*100&gt;100,100,J207/I207*100)</f>
        <v>100</v>
      </c>
      <c r="L207" s="73"/>
      <c r="M207" s="74"/>
      <c r="N207" s="113"/>
      <c r="O207" s="127"/>
    </row>
    <row r="208" spans="1:15" ht="30.75" customHeight="1" x14ac:dyDescent="0.25">
      <c r="A208" s="4"/>
      <c r="B208" s="142"/>
      <c r="C208" s="146"/>
      <c r="D208" s="57"/>
      <c r="E208" s="57"/>
      <c r="F208" s="5" t="s">
        <v>24</v>
      </c>
      <c r="G208" s="77" t="s">
        <v>25</v>
      </c>
      <c r="H208" s="65" t="s">
        <v>26</v>
      </c>
      <c r="I208" s="83">
        <v>2</v>
      </c>
      <c r="J208" s="83">
        <v>1.8</v>
      </c>
      <c r="K208" s="68">
        <f>IF(J208/I208*100&gt;100,100,J208/I208*100)</f>
        <v>90</v>
      </c>
      <c r="L208" s="79">
        <f>K208</f>
        <v>90</v>
      </c>
      <c r="M208" s="74"/>
      <c r="N208" s="113"/>
      <c r="O208" s="127"/>
    </row>
    <row r="209" spans="1:15" ht="42" customHeight="1" x14ac:dyDescent="0.25">
      <c r="A209" s="4"/>
      <c r="B209" s="142"/>
      <c r="C209" s="131" t="s">
        <v>190</v>
      </c>
      <c r="D209" s="61" t="s">
        <v>134</v>
      </c>
      <c r="E209" s="80" t="s">
        <v>117</v>
      </c>
      <c r="F209" s="5" t="s">
        <v>18</v>
      </c>
      <c r="G209" s="64" t="s">
        <v>118</v>
      </c>
      <c r="H209" s="65" t="s">
        <v>20</v>
      </c>
      <c r="I209" s="66">
        <v>10</v>
      </c>
      <c r="J209" s="67">
        <v>5.6</v>
      </c>
      <c r="K209" s="68">
        <f>IF(I209/J209*100&gt;100,100,I209/J209*100)</f>
        <v>100</v>
      </c>
      <c r="L209" s="69">
        <f>(K209+K210+K211)/3</f>
        <v>100</v>
      </c>
      <c r="M209" s="70">
        <f>(L209+L212)/2</f>
        <v>97.482014388489205</v>
      </c>
      <c r="N209" s="113"/>
      <c r="O209" s="127"/>
    </row>
    <row r="210" spans="1:15" ht="42" customHeight="1" x14ac:dyDescent="0.25">
      <c r="A210" s="4"/>
      <c r="B210" s="142"/>
      <c r="C210" s="143"/>
      <c r="D210" s="56"/>
      <c r="E210" s="56"/>
      <c r="F210" s="5" t="s">
        <v>18</v>
      </c>
      <c r="G210" s="64" t="s">
        <v>119</v>
      </c>
      <c r="H210" s="65" t="s">
        <v>20</v>
      </c>
      <c r="I210" s="66">
        <v>100</v>
      </c>
      <c r="J210" s="67">
        <v>100</v>
      </c>
      <c r="K210" s="68">
        <f>IF(J210/I210*100&gt;100,100,J210/I210*100)</f>
        <v>100</v>
      </c>
      <c r="L210" s="73"/>
      <c r="M210" s="74"/>
      <c r="N210" s="113"/>
      <c r="O210" s="127"/>
    </row>
    <row r="211" spans="1:15" ht="36" customHeight="1" x14ac:dyDescent="0.25">
      <c r="A211" s="4"/>
      <c r="B211" s="142"/>
      <c r="C211" s="143"/>
      <c r="D211" s="56"/>
      <c r="E211" s="56"/>
      <c r="F211" s="5" t="s">
        <v>18</v>
      </c>
      <c r="G211" s="64" t="s">
        <v>120</v>
      </c>
      <c r="H211" s="65" t="s">
        <v>20</v>
      </c>
      <c r="I211" s="66">
        <v>55</v>
      </c>
      <c r="J211" s="66">
        <v>57.4</v>
      </c>
      <c r="K211" s="68">
        <f>IF(J211/I211*100&gt;100,100,J211/I211*100)</f>
        <v>100</v>
      </c>
      <c r="L211" s="73"/>
      <c r="M211" s="74"/>
      <c r="N211" s="113"/>
      <c r="O211" s="127"/>
    </row>
    <row r="212" spans="1:15" ht="30.75" customHeight="1" x14ac:dyDescent="0.25">
      <c r="A212" s="4"/>
      <c r="B212" s="142"/>
      <c r="C212" s="146"/>
      <c r="D212" s="57"/>
      <c r="E212" s="57"/>
      <c r="F212" s="5" t="s">
        <v>24</v>
      </c>
      <c r="G212" s="77" t="s">
        <v>25</v>
      </c>
      <c r="H212" s="65" t="s">
        <v>26</v>
      </c>
      <c r="I212" s="83">
        <v>139</v>
      </c>
      <c r="J212" s="83">
        <v>132</v>
      </c>
      <c r="K212" s="68">
        <f>IF(J212/I212*100&gt;100,100,J212/I212*100)</f>
        <v>94.964028776978409</v>
      </c>
      <c r="L212" s="79">
        <f>K212</f>
        <v>94.964028776978409</v>
      </c>
      <c r="M212" s="74"/>
      <c r="N212" s="113"/>
      <c r="O212" s="127"/>
    </row>
    <row r="213" spans="1:15" ht="42" hidden="1" customHeight="1" x14ac:dyDescent="0.25">
      <c r="A213" s="4"/>
      <c r="B213" s="142"/>
      <c r="C213" s="131"/>
      <c r="D213" s="61" t="s">
        <v>135</v>
      </c>
      <c r="E213" s="80" t="s">
        <v>117</v>
      </c>
      <c r="F213" s="5" t="s">
        <v>18</v>
      </c>
      <c r="G213" s="64" t="s">
        <v>118</v>
      </c>
      <c r="H213" s="65" t="s">
        <v>20</v>
      </c>
      <c r="I213" s="66"/>
      <c r="J213" s="67"/>
      <c r="K213" s="68" t="e">
        <f>IF(I213/J213*100&gt;100,100,I213/J213*100)</f>
        <v>#DIV/0!</v>
      </c>
      <c r="L213" s="69" t="e">
        <f>(K213+K214+K215)/3</f>
        <v>#DIV/0!</v>
      </c>
      <c r="M213" s="70" t="e">
        <f>(L213+L216)/2</f>
        <v>#DIV/0!</v>
      </c>
      <c r="N213" s="113"/>
      <c r="O213" s="127"/>
    </row>
    <row r="214" spans="1:15" ht="42" hidden="1" customHeight="1" x14ac:dyDescent="0.25">
      <c r="A214" s="4"/>
      <c r="B214" s="142"/>
      <c r="C214" s="143"/>
      <c r="D214" s="56"/>
      <c r="E214" s="56"/>
      <c r="F214" s="5" t="s">
        <v>18</v>
      </c>
      <c r="G214" s="64" t="s">
        <v>119</v>
      </c>
      <c r="H214" s="65" t="s">
        <v>20</v>
      </c>
      <c r="I214" s="66"/>
      <c r="J214" s="67"/>
      <c r="K214" s="68" t="e">
        <f>IF(J214/I214*100&gt;100,100,J214/I214*100)</f>
        <v>#DIV/0!</v>
      </c>
      <c r="L214" s="73"/>
      <c r="M214" s="74"/>
      <c r="N214" s="113"/>
      <c r="O214" s="127"/>
    </row>
    <row r="215" spans="1:15" ht="36" hidden="1" customHeight="1" x14ac:dyDescent="0.25">
      <c r="A215" s="4"/>
      <c r="B215" s="142"/>
      <c r="C215" s="143"/>
      <c r="D215" s="56"/>
      <c r="E215" s="56"/>
      <c r="F215" s="5" t="s">
        <v>18</v>
      </c>
      <c r="G215" s="64" t="s">
        <v>120</v>
      </c>
      <c r="H215" s="65" t="s">
        <v>20</v>
      </c>
      <c r="I215" s="66"/>
      <c r="J215" s="66"/>
      <c r="K215" s="68" t="e">
        <f>IF(J215/I215*100&gt;100,100,J215/I215*100)</f>
        <v>#DIV/0!</v>
      </c>
      <c r="L215" s="73"/>
      <c r="M215" s="74"/>
      <c r="N215" s="113"/>
      <c r="O215" s="127"/>
    </row>
    <row r="216" spans="1:15" ht="30.75" hidden="1" customHeight="1" x14ac:dyDescent="0.25">
      <c r="A216" s="4"/>
      <c r="B216" s="142"/>
      <c r="C216" s="146"/>
      <c r="D216" s="57"/>
      <c r="E216" s="57"/>
      <c r="F216" s="5" t="s">
        <v>24</v>
      </c>
      <c r="G216" s="77" t="s">
        <v>25</v>
      </c>
      <c r="H216" s="65" t="s">
        <v>26</v>
      </c>
      <c r="I216" s="81"/>
      <c r="J216" s="78"/>
      <c r="K216" s="68" t="e">
        <f>IF(J216/I216*100&gt;100,100,J216/I216*100)</f>
        <v>#DIV/0!</v>
      </c>
      <c r="L216" s="79" t="e">
        <f>K216</f>
        <v>#DIV/0!</v>
      </c>
      <c r="M216" s="74"/>
      <c r="N216" s="113"/>
      <c r="O216" s="127"/>
    </row>
    <row r="217" spans="1:15" ht="42" hidden="1" customHeight="1" x14ac:dyDescent="0.25">
      <c r="A217" s="4"/>
      <c r="B217" s="142"/>
      <c r="C217" s="131" t="s">
        <v>191</v>
      </c>
      <c r="D217" s="61" t="s">
        <v>137</v>
      </c>
      <c r="E217" s="80" t="s">
        <v>117</v>
      </c>
      <c r="F217" s="5" t="s">
        <v>18</v>
      </c>
      <c r="G217" s="64" t="s">
        <v>118</v>
      </c>
      <c r="H217" s="65" t="s">
        <v>20</v>
      </c>
      <c r="I217" s="66"/>
      <c r="J217" s="67"/>
      <c r="K217" s="68" t="e">
        <f>IF(I217/J217*100&gt;100,100,I217/J217*100)</f>
        <v>#DIV/0!</v>
      </c>
      <c r="L217" s="69" t="e">
        <f>(K217+K218+K219)/3</f>
        <v>#DIV/0!</v>
      </c>
      <c r="M217" s="70" t="e">
        <f>(L217+L220)/2</f>
        <v>#DIV/0!</v>
      </c>
      <c r="N217" s="113"/>
      <c r="O217" s="127"/>
    </row>
    <row r="218" spans="1:15" ht="42" hidden="1" customHeight="1" x14ac:dyDescent="0.25">
      <c r="A218" s="4"/>
      <c r="B218" s="142"/>
      <c r="C218" s="143"/>
      <c r="D218" s="56"/>
      <c r="E218" s="56"/>
      <c r="F218" s="5" t="s">
        <v>18</v>
      </c>
      <c r="G218" s="64" t="s">
        <v>119</v>
      </c>
      <c r="H218" s="65" t="s">
        <v>20</v>
      </c>
      <c r="I218" s="66"/>
      <c r="J218" s="67"/>
      <c r="K218" s="68" t="e">
        <f>IF(J218/I218*100&gt;100,100,J218/I218*100)</f>
        <v>#DIV/0!</v>
      </c>
      <c r="L218" s="73"/>
      <c r="M218" s="74"/>
      <c r="N218" s="113"/>
      <c r="O218" s="127"/>
    </row>
    <row r="219" spans="1:15" ht="36" hidden="1" customHeight="1" x14ac:dyDescent="0.25">
      <c r="A219" s="4"/>
      <c r="B219" s="142"/>
      <c r="C219" s="143"/>
      <c r="D219" s="56"/>
      <c r="E219" s="56"/>
      <c r="F219" s="5" t="s">
        <v>18</v>
      </c>
      <c r="G219" s="64" t="s">
        <v>120</v>
      </c>
      <c r="H219" s="65" t="s">
        <v>20</v>
      </c>
      <c r="I219" s="66"/>
      <c r="J219" s="66"/>
      <c r="K219" s="68" t="e">
        <f>IF(J219/I219*100&gt;100,100,J219/I219*100)</f>
        <v>#DIV/0!</v>
      </c>
      <c r="L219" s="73"/>
      <c r="M219" s="74"/>
      <c r="N219" s="113"/>
      <c r="O219" s="127"/>
    </row>
    <row r="220" spans="1:15" ht="30.75" hidden="1" customHeight="1" x14ac:dyDescent="0.25">
      <c r="A220" s="4"/>
      <c r="B220" s="142"/>
      <c r="C220" s="146"/>
      <c r="D220" s="57"/>
      <c r="E220" s="57"/>
      <c r="F220" s="5" t="s">
        <v>24</v>
      </c>
      <c r="G220" s="77" t="s">
        <v>25</v>
      </c>
      <c r="H220" s="65" t="s">
        <v>26</v>
      </c>
      <c r="I220" s="81"/>
      <c r="J220" s="78"/>
      <c r="K220" s="68" t="e">
        <f>IF(J220/I220*100&gt;100,100,J220/I220*100)</f>
        <v>#DIV/0!</v>
      </c>
      <c r="L220" s="79" t="e">
        <f>K220</f>
        <v>#DIV/0!</v>
      </c>
      <c r="M220" s="74"/>
      <c r="N220" s="113"/>
      <c r="O220" s="127"/>
    </row>
    <row r="221" spans="1:15" ht="42" customHeight="1" x14ac:dyDescent="0.25">
      <c r="A221" s="4"/>
      <c r="B221" s="142"/>
      <c r="C221" s="153" t="s">
        <v>192</v>
      </c>
      <c r="D221" s="61" t="s">
        <v>139</v>
      </c>
      <c r="E221" s="80" t="s">
        <v>117</v>
      </c>
      <c r="F221" s="5" t="s">
        <v>18</v>
      </c>
      <c r="G221" s="64" t="s">
        <v>118</v>
      </c>
      <c r="H221" s="65" t="s">
        <v>20</v>
      </c>
      <c r="I221" s="66">
        <v>10</v>
      </c>
      <c r="J221" s="67">
        <v>5.6</v>
      </c>
      <c r="K221" s="68">
        <f>IF(I221/J221*100&gt;100,100,I221/J221*100)</f>
        <v>100</v>
      </c>
      <c r="L221" s="69">
        <f>(K221+K222+K223)/3</f>
        <v>100</v>
      </c>
      <c r="M221" s="70">
        <f>(L221+L224)/2</f>
        <v>100</v>
      </c>
      <c r="N221" s="113"/>
      <c r="O221" s="127"/>
    </row>
    <row r="222" spans="1:15" ht="42" customHeight="1" x14ac:dyDescent="0.25">
      <c r="A222" s="4"/>
      <c r="B222" s="142"/>
      <c r="C222" s="154"/>
      <c r="D222" s="56"/>
      <c r="E222" s="56"/>
      <c r="F222" s="5" t="s">
        <v>18</v>
      </c>
      <c r="G222" s="64" t="s">
        <v>119</v>
      </c>
      <c r="H222" s="65" t="s">
        <v>20</v>
      </c>
      <c r="I222" s="66">
        <v>100</v>
      </c>
      <c r="J222" s="67">
        <v>100</v>
      </c>
      <c r="K222" s="68">
        <f>IF(J222/I222*100&gt;100,100,J222/I222*100)</f>
        <v>100</v>
      </c>
      <c r="L222" s="73"/>
      <c r="M222" s="74"/>
      <c r="N222" s="113"/>
      <c r="O222" s="127"/>
    </row>
    <row r="223" spans="1:15" ht="36" customHeight="1" x14ac:dyDescent="0.25">
      <c r="A223" s="4"/>
      <c r="B223" s="142"/>
      <c r="C223" s="154"/>
      <c r="D223" s="56"/>
      <c r="E223" s="56"/>
      <c r="F223" s="5" t="s">
        <v>18</v>
      </c>
      <c r="G223" s="64" t="s">
        <v>120</v>
      </c>
      <c r="H223" s="65" t="s">
        <v>20</v>
      </c>
      <c r="I223" s="66">
        <v>55</v>
      </c>
      <c r="J223" s="66">
        <v>100</v>
      </c>
      <c r="K223" s="68">
        <f>IF(J223/I223*100&gt;100,100,J223/I223*100)</f>
        <v>100</v>
      </c>
      <c r="L223" s="73"/>
      <c r="M223" s="74"/>
      <c r="N223" s="113"/>
      <c r="O223" s="127"/>
    </row>
    <row r="224" spans="1:15" ht="30.75" customHeight="1" x14ac:dyDescent="0.25">
      <c r="A224" s="4"/>
      <c r="B224" s="142"/>
      <c r="C224" s="155"/>
      <c r="D224" s="57"/>
      <c r="E224" s="57"/>
      <c r="F224" s="5" t="s">
        <v>24</v>
      </c>
      <c r="G224" s="77" t="s">
        <v>25</v>
      </c>
      <c r="H224" s="65" t="s">
        <v>26</v>
      </c>
      <c r="I224" s="83">
        <v>1</v>
      </c>
      <c r="J224" s="83">
        <v>1</v>
      </c>
      <c r="K224" s="68">
        <f>IF(J224/I224*100&gt;100,100,J224/I224*100)</f>
        <v>100</v>
      </c>
      <c r="L224" s="79">
        <f>K224</f>
        <v>100</v>
      </c>
      <c r="M224" s="74"/>
      <c r="N224" s="113"/>
      <c r="O224" s="127"/>
    </row>
    <row r="225" spans="1:15" ht="42" customHeight="1" x14ac:dyDescent="0.25">
      <c r="A225" s="4"/>
      <c r="B225" s="142"/>
      <c r="C225" s="153" t="s">
        <v>193</v>
      </c>
      <c r="D225" s="61" t="s">
        <v>141</v>
      </c>
      <c r="E225" s="80" t="s">
        <v>117</v>
      </c>
      <c r="F225" s="5" t="s">
        <v>18</v>
      </c>
      <c r="G225" s="64" t="s">
        <v>118</v>
      </c>
      <c r="H225" s="65" t="s">
        <v>20</v>
      </c>
      <c r="I225" s="66">
        <v>10</v>
      </c>
      <c r="J225" s="67">
        <v>9.8000000000000007</v>
      </c>
      <c r="K225" s="68">
        <f>IF(I225/J225*100&gt;100,100,I225/J225*100)</f>
        <v>100</v>
      </c>
      <c r="L225" s="69">
        <f>(K225+K226+K227)/3</f>
        <v>96.969696969696955</v>
      </c>
      <c r="M225" s="70">
        <f>(L225+L228)/2</f>
        <v>98.48484848484847</v>
      </c>
      <c r="N225" s="113"/>
      <c r="O225" s="127"/>
    </row>
    <row r="226" spans="1:15" ht="42" customHeight="1" x14ac:dyDescent="0.25">
      <c r="A226" s="4"/>
      <c r="B226" s="142"/>
      <c r="C226" s="154"/>
      <c r="D226" s="56"/>
      <c r="E226" s="56"/>
      <c r="F226" s="5" t="s">
        <v>18</v>
      </c>
      <c r="G226" s="64" t="s">
        <v>142</v>
      </c>
      <c r="H226" s="65" t="s">
        <v>20</v>
      </c>
      <c r="I226" s="66">
        <v>100</v>
      </c>
      <c r="J226" s="67">
        <v>100</v>
      </c>
      <c r="K226" s="68">
        <f>IF(J226/I226*100&gt;100,100,J226/I226*100)</f>
        <v>100</v>
      </c>
      <c r="L226" s="73"/>
      <c r="M226" s="74"/>
      <c r="N226" s="113"/>
      <c r="O226" s="127"/>
    </row>
    <row r="227" spans="1:15" ht="36" customHeight="1" x14ac:dyDescent="0.25">
      <c r="A227" s="4"/>
      <c r="B227" s="142"/>
      <c r="C227" s="154"/>
      <c r="D227" s="56"/>
      <c r="E227" s="56"/>
      <c r="F227" s="5" t="s">
        <v>18</v>
      </c>
      <c r="G227" s="64" t="s">
        <v>120</v>
      </c>
      <c r="H227" s="65" t="s">
        <v>20</v>
      </c>
      <c r="I227" s="66">
        <v>55</v>
      </c>
      <c r="J227" s="66">
        <v>50</v>
      </c>
      <c r="K227" s="68">
        <f>IF(J227/I227*100&gt;100,100,J227/I227*100)</f>
        <v>90.909090909090907</v>
      </c>
      <c r="L227" s="73"/>
      <c r="M227" s="74"/>
      <c r="N227" s="113"/>
      <c r="O227" s="127"/>
    </row>
    <row r="228" spans="1:15" ht="30.75" customHeight="1" x14ac:dyDescent="0.25">
      <c r="A228" s="4"/>
      <c r="B228" s="142"/>
      <c r="C228" s="155"/>
      <c r="D228" s="57"/>
      <c r="E228" s="57"/>
      <c r="F228" s="5" t="s">
        <v>24</v>
      </c>
      <c r="G228" s="77" t="s">
        <v>25</v>
      </c>
      <c r="H228" s="65" t="s">
        <v>26</v>
      </c>
      <c r="I228" s="83">
        <v>4</v>
      </c>
      <c r="J228" s="83">
        <v>4</v>
      </c>
      <c r="K228" s="68">
        <f>IF(J228/I228*100&gt;100,100,J228/I228*100)</f>
        <v>100</v>
      </c>
      <c r="L228" s="79">
        <f>K228</f>
        <v>100</v>
      </c>
      <c r="M228" s="74"/>
      <c r="N228" s="113"/>
      <c r="O228" s="127"/>
    </row>
    <row r="229" spans="1:15" ht="42" customHeight="1" x14ac:dyDescent="0.25">
      <c r="A229" s="4"/>
      <c r="B229" s="142"/>
      <c r="C229" s="131" t="s">
        <v>194</v>
      </c>
      <c r="D229" s="61" t="s">
        <v>144</v>
      </c>
      <c r="E229" s="87" t="s">
        <v>117</v>
      </c>
      <c r="F229" s="5" t="s">
        <v>18</v>
      </c>
      <c r="G229" s="88" t="s">
        <v>145</v>
      </c>
      <c r="H229" s="65" t="s">
        <v>20</v>
      </c>
      <c r="I229" s="66">
        <v>100</v>
      </c>
      <c r="J229" s="67">
        <v>100</v>
      </c>
      <c r="K229" s="68">
        <f>IF(J229/I229*100&gt;100,100,J229/I229*100)</f>
        <v>100</v>
      </c>
      <c r="L229" s="69">
        <f>(K229+K230+K231)/3</f>
        <v>100</v>
      </c>
      <c r="M229" s="70">
        <f>(L229+L232)/2</f>
        <v>100</v>
      </c>
      <c r="N229" s="113"/>
      <c r="O229" s="127"/>
    </row>
    <row r="230" spans="1:15" ht="42" customHeight="1" x14ac:dyDescent="0.25">
      <c r="A230" s="4"/>
      <c r="B230" s="142"/>
      <c r="C230" s="143"/>
      <c r="D230" s="56"/>
      <c r="E230" s="89"/>
      <c r="F230" s="5" t="s">
        <v>18</v>
      </c>
      <c r="G230" s="88" t="s">
        <v>146</v>
      </c>
      <c r="H230" s="65" t="s">
        <v>20</v>
      </c>
      <c r="I230" s="66">
        <v>12</v>
      </c>
      <c r="J230" s="67">
        <v>12</v>
      </c>
      <c r="K230" s="68">
        <f>IF(I230/J230*100&gt;100,100,I230/J230*100)</f>
        <v>100</v>
      </c>
      <c r="L230" s="73"/>
      <c r="M230" s="74"/>
      <c r="N230" s="113"/>
      <c r="O230" s="127"/>
    </row>
    <row r="231" spans="1:15" ht="36" customHeight="1" x14ac:dyDescent="0.25">
      <c r="A231" s="4"/>
      <c r="B231" s="142"/>
      <c r="C231" s="143"/>
      <c r="D231" s="56"/>
      <c r="E231" s="89"/>
      <c r="F231" s="5" t="s">
        <v>18</v>
      </c>
      <c r="G231" s="88" t="s">
        <v>147</v>
      </c>
      <c r="H231" s="65" t="s">
        <v>20</v>
      </c>
      <c r="I231" s="66">
        <v>100</v>
      </c>
      <c r="J231" s="66">
        <v>100</v>
      </c>
      <c r="K231" s="68">
        <f>IF(J231/I231*100&gt;100,100,J231/I231*100)</f>
        <v>100</v>
      </c>
      <c r="L231" s="73"/>
      <c r="M231" s="74"/>
      <c r="N231" s="113"/>
      <c r="O231" s="127"/>
    </row>
    <row r="232" spans="1:15" ht="30.75" customHeight="1" x14ac:dyDescent="0.25">
      <c r="A232" s="4"/>
      <c r="B232" s="142"/>
      <c r="C232" s="146"/>
      <c r="D232" s="57"/>
      <c r="E232" s="90"/>
      <c r="F232" s="5" t="s">
        <v>24</v>
      </c>
      <c r="G232" s="91" t="s">
        <v>25</v>
      </c>
      <c r="H232" s="65" t="s">
        <v>26</v>
      </c>
      <c r="I232" s="83">
        <v>1</v>
      </c>
      <c r="J232" s="83">
        <v>1</v>
      </c>
      <c r="K232" s="68">
        <f>IF(J232/I232*100&gt;100,100,J232/I232*100)</f>
        <v>100</v>
      </c>
      <c r="L232" s="79">
        <f>K232</f>
        <v>100</v>
      </c>
      <c r="M232" s="74"/>
      <c r="N232" s="113"/>
      <c r="O232" s="127"/>
    </row>
    <row r="233" spans="1:15" ht="42" customHeight="1" x14ac:dyDescent="0.25">
      <c r="A233" s="4"/>
      <c r="B233" s="142"/>
      <c r="C233" s="131" t="s">
        <v>195</v>
      </c>
      <c r="D233" s="61" t="s">
        <v>149</v>
      </c>
      <c r="E233" s="87" t="s">
        <v>117</v>
      </c>
      <c r="F233" s="5" t="s">
        <v>18</v>
      </c>
      <c r="G233" s="88" t="s">
        <v>145</v>
      </c>
      <c r="H233" s="65" t="s">
        <v>20</v>
      </c>
      <c r="I233" s="66">
        <v>100</v>
      </c>
      <c r="J233" s="67">
        <v>100</v>
      </c>
      <c r="K233" s="68">
        <f>IF(J233/I233*100&gt;100,100,J233/I233*100)</f>
        <v>100</v>
      </c>
      <c r="L233" s="69">
        <f>(K233+K234+K235)/3</f>
        <v>100</v>
      </c>
      <c r="M233" s="70">
        <f>(L233+L236)/2</f>
        <v>100</v>
      </c>
      <c r="N233" s="113"/>
      <c r="O233" s="127"/>
    </row>
    <row r="234" spans="1:15" ht="42" customHeight="1" x14ac:dyDescent="0.25">
      <c r="A234" s="4"/>
      <c r="B234" s="142"/>
      <c r="C234" s="143"/>
      <c r="D234" s="56"/>
      <c r="E234" s="89"/>
      <c r="F234" s="5" t="s">
        <v>18</v>
      </c>
      <c r="G234" s="88" t="s">
        <v>146</v>
      </c>
      <c r="H234" s="65" t="s">
        <v>20</v>
      </c>
      <c r="I234" s="66">
        <v>12</v>
      </c>
      <c r="J234" s="67">
        <v>1</v>
      </c>
      <c r="K234" s="68">
        <f>IF(I234/J234*100&gt;100,100,I234/J234*100)</f>
        <v>100</v>
      </c>
      <c r="L234" s="73"/>
      <c r="M234" s="74"/>
      <c r="N234" s="113"/>
      <c r="O234" s="127"/>
    </row>
    <row r="235" spans="1:15" ht="36" customHeight="1" x14ac:dyDescent="0.25">
      <c r="A235" s="4"/>
      <c r="B235" s="142"/>
      <c r="C235" s="143"/>
      <c r="D235" s="56"/>
      <c r="E235" s="89"/>
      <c r="F235" s="5" t="s">
        <v>18</v>
      </c>
      <c r="G235" s="88" t="s">
        <v>147</v>
      </c>
      <c r="H235" s="65" t="s">
        <v>20</v>
      </c>
      <c r="I235" s="66">
        <v>100</v>
      </c>
      <c r="J235" s="66">
        <v>100</v>
      </c>
      <c r="K235" s="68">
        <f>IF(J235/I235*100&gt;100,100,J235/I235*100)</f>
        <v>100</v>
      </c>
      <c r="L235" s="73"/>
      <c r="M235" s="74"/>
      <c r="N235" s="113"/>
      <c r="O235" s="127"/>
    </row>
    <row r="236" spans="1:15" ht="30.75" customHeight="1" x14ac:dyDescent="0.25">
      <c r="A236" s="4"/>
      <c r="B236" s="142"/>
      <c r="C236" s="146"/>
      <c r="D236" s="57"/>
      <c r="E236" s="90"/>
      <c r="F236" s="5" t="s">
        <v>24</v>
      </c>
      <c r="G236" s="91" t="s">
        <v>25</v>
      </c>
      <c r="H236" s="65" t="s">
        <v>26</v>
      </c>
      <c r="I236" s="83">
        <v>1</v>
      </c>
      <c r="J236" s="83">
        <v>1</v>
      </c>
      <c r="K236" s="68">
        <f>IF(J236/I236*100&gt;100,100,J236/I236*100)</f>
        <v>100</v>
      </c>
      <c r="L236" s="79">
        <f>K236</f>
        <v>100</v>
      </c>
      <c r="M236" s="74"/>
      <c r="N236" s="113"/>
      <c r="O236" s="127"/>
    </row>
    <row r="237" spans="1:15" ht="42" customHeight="1" x14ac:dyDescent="0.25">
      <c r="A237" s="4"/>
      <c r="B237" s="142"/>
      <c r="C237" s="131" t="s">
        <v>196</v>
      </c>
      <c r="D237" s="61" t="s">
        <v>151</v>
      </c>
      <c r="E237" s="87" t="s">
        <v>117</v>
      </c>
      <c r="F237" s="5" t="s">
        <v>18</v>
      </c>
      <c r="G237" s="88" t="s">
        <v>145</v>
      </c>
      <c r="H237" s="65" t="s">
        <v>20</v>
      </c>
      <c r="I237" s="66">
        <v>100</v>
      </c>
      <c r="J237" s="67">
        <v>100</v>
      </c>
      <c r="K237" s="68">
        <f>IF(I237/J237*100&gt;100,100,I237/J237*100)</f>
        <v>100</v>
      </c>
      <c r="L237" s="69">
        <f>(K237+K238+K239)/3</f>
        <v>100</v>
      </c>
      <c r="M237" s="70">
        <f>(L237+L240)/2</f>
        <v>95</v>
      </c>
      <c r="N237" s="113"/>
      <c r="O237" s="127"/>
    </row>
    <row r="238" spans="1:15" ht="42" customHeight="1" x14ac:dyDescent="0.25">
      <c r="A238" s="4"/>
      <c r="B238" s="142"/>
      <c r="C238" s="143"/>
      <c r="D238" s="56"/>
      <c r="E238" s="89"/>
      <c r="F238" s="5" t="s">
        <v>18</v>
      </c>
      <c r="G238" s="88" t="s">
        <v>146</v>
      </c>
      <c r="H238" s="65" t="s">
        <v>20</v>
      </c>
      <c r="I238" s="66">
        <v>10</v>
      </c>
      <c r="J238" s="67">
        <v>1.6</v>
      </c>
      <c r="K238" s="68">
        <f>IF(I238/J238*100&gt;100,100,I238/J238*100)</f>
        <v>100</v>
      </c>
      <c r="L238" s="73"/>
      <c r="M238" s="74"/>
      <c r="N238" s="113"/>
      <c r="O238" s="127"/>
    </row>
    <row r="239" spans="1:15" ht="36" customHeight="1" x14ac:dyDescent="0.25">
      <c r="A239" s="4"/>
      <c r="B239" s="142"/>
      <c r="C239" s="143"/>
      <c r="D239" s="56"/>
      <c r="E239" s="89"/>
      <c r="F239" s="5" t="s">
        <v>18</v>
      </c>
      <c r="G239" s="88" t="s">
        <v>147</v>
      </c>
      <c r="H239" s="65" t="s">
        <v>20</v>
      </c>
      <c r="I239" s="66">
        <v>100</v>
      </c>
      <c r="J239" s="66">
        <v>100</v>
      </c>
      <c r="K239" s="68">
        <f>IF(J239/I239*100&gt;100,100,J239/I239*100)</f>
        <v>100</v>
      </c>
      <c r="L239" s="73"/>
      <c r="M239" s="74"/>
      <c r="N239" s="113"/>
      <c r="O239" s="127"/>
    </row>
    <row r="240" spans="1:15" ht="30.75" customHeight="1" x14ac:dyDescent="0.25">
      <c r="A240" s="4"/>
      <c r="B240" s="142"/>
      <c r="C240" s="146"/>
      <c r="D240" s="57"/>
      <c r="E240" s="90"/>
      <c r="F240" s="5" t="s">
        <v>24</v>
      </c>
      <c r="G240" s="91" t="s">
        <v>25</v>
      </c>
      <c r="H240" s="65" t="s">
        <v>26</v>
      </c>
      <c r="I240" s="83">
        <v>2</v>
      </c>
      <c r="J240" s="83">
        <v>1.8</v>
      </c>
      <c r="K240" s="68">
        <f>IF(J240/I240*100&gt;100,100,J240/I240*100)</f>
        <v>90</v>
      </c>
      <c r="L240" s="79">
        <f>K240</f>
        <v>90</v>
      </c>
      <c r="M240" s="74"/>
      <c r="N240" s="113"/>
      <c r="O240" s="127"/>
    </row>
    <row r="241" spans="1:20" ht="42" customHeight="1" x14ac:dyDescent="0.25">
      <c r="A241" s="4"/>
      <c r="B241" s="142"/>
      <c r="C241" s="131" t="s">
        <v>197</v>
      </c>
      <c r="D241" s="61" t="s">
        <v>153</v>
      </c>
      <c r="E241" s="87" t="s">
        <v>117</v>
      </c>
      <c r="F241" s="5" t="s">
        <v>18</v>
      </c>
      <c r="G241" s="88" t="s">
        <v>145</v>
      </c>
      <c r="H241" s="65" t="s">
        <v>20</v>
      </c>
      <c r="I241" s="66">
        <v>100</v>
      </c>
      <c r="J241" s="67">
        <v>100</v>
      </c>
      <c r="K241" s="68">
        <f>IF(J241/I241*100&gt;100,100,J241/I241*100)</f>
        <v>100</v>
      </c>
      <c r="L241" s="69">
        <f>(K241+K242+K243)/3</f>
        <v>97.223333333333343</v>
      </c>
      <c r="M241" s="70">
        <f>(L241+L244)/2</f>
        <v>96.093681055155884</v>
      </c>
      <c r="N241" s="113"/>
      <c r="O241" s="127"/>
    </row>
    <row r="242" spans="1:20" ht="42" customHeight="1" x14ac:dyDescent="0.25">
      <c r="A242" s="4"/>
      <c r="B242" s="142"/>
      <c r="C242" s="143"/>
      <c r="D242" s="56"/>
      <c r="E242" s="89"/>
      <c r="F242" s="5" t="s">
        <v>18</v>
      </c>
      <c r="G242" s="88" t="s">
        <v>146</v>
      </c>
      <c r="H242" s="65" t="s">
        <v>20</v>
      </c>
      <c r="I242" s="66">
        <v>10</v>
      </c>
      <c r="J242" s="67">
        <v>5.6</v>
      </c>
      <c r="K242" s="68">
        <f>IF(I242/J242*100&gt;100,100,I242/J242*100)</f>
        <v>100</v>
      </c>
      <c r="L242" s="73"/>
      <c r="M242" s="74"/>
      <c r="N242" s="113"/>
      <c r="O242" s="127"/>
    </row>
    <row r="243" spans="1:20" ht="123" customHeight="1" x14ac:dyDescent="0.25">
      <c r="A243" s="4"/>
      <c r="B243" s="142"/>
      <c r="C243" s="143"/>
      <c r="D243" s="56"/>
      <c r="E243" s="89"/>
      <c r="F243" s="5" t="s">
        <v>18</v>
      </c>
      <c r="G243" s="88" t="s">
        <v>147</v>
      </c>
      <c r="H243" s="65" t="s">
        <v>20</v>
      </c>
      <c r="I243" s="66">
        <v>100</v>
      </c>
      <c r="J243" s="66">
        <v>91.67</v>
      </c>
      <c r="K243" s="68">
        <f>IF(J243/I243*100&gt;100,100,J243/I243*100)</f>
        <v>91.67</v>
      </c>
      <c r="L243" s="73"/>
      <c r="M243" s="74"/>
      <c r="N243" s="113"/>
      <c r="O243" s="64"/>
    </row>
    <row r="244" spans="1:20" ht="30.75" customHeight="1" x14ac:dyDescent="0.25">
      <c r="A244" s="4"/>
      <c r="B244" s="142"/>
      <c r="C244" s="146"/>
      <c r="D244" s="57"/>
      <c r="E244" s="90"/>
      <c r="F244" s="5" t="s">
        <v>24</v>
      </c>
      <c r="G244" s="91" t="s">
        <v>25</v>
      </c>
      <c r="H244" s="65" t="s">
        <v>26</v>
      </c>
      <c r="I244" s="83">
        <v>139</v>
      </c>
      <c r="J244" s="83">
        <v>132</v>
      </c>
      <c r="K244" s="68">
        <f>IF(J244/I244*100&gt;100,100,J244/I244*100)</f>
        <v>94.964028776978409</v>
      </c>
      <c r="L244" s="79">
        <f>K244</f>
        <v>94.964028776978409</v>
      </c>
      <c r="M244" s="74"/>
      <c r="N244" s="113"/>
      <c r="O244" s="127"/>
    </row>
    <row r="245" spans="1:20" s="159" customFormat="1" ht="42" hidden="1" customHeight="1" x14ac:dyDescent="0.25">
      <c r="A245" s="141"/>
      <c r="B245" s="142"/>
      <c r="C245" s="156" t="s">
        <v>194</v>
      </c>
      <c r="D245" s="131" t="s">
        <v>154</v>
      </c>
      <c r="E245" s="157" t="s">
        <v>117</v>
      </c>
      <c r="F245" s="133" t="s">
        <v>18</v>
      </c>
      <c r="G245" s="158" t="s">
        <v>145</v>
      </c>
      <c r="H245" s="135" t="s">
        <v>20</v>
      </c>
      <c r="I245" s="136"/>
      <c r="J245" s="137"/>
      <c r="K245" s="138" t="e">
        <f>IF(I245/J245*100&gt;100,100,I245/J245*100)</f>
        <v>#DIV/0!</v>
      </c>
      <c r="L245" s="139" t="e">
        <f>(K245+K246+K247)/3</f>
        <v>#DIV/0!</v>
      </c>
      <c r="M245" s="140" t="e">
        <f>(L245+L248)/2</f>
        <v>#DIV/0!</v>
      </c>
      <c r="N245" s="113"/>
      <c r="O245" s="127"/>
      <c r="P245" s="141"/>
      <c r="Q245" s="141"/>
      <c r="R245" s="141"/>
      <c r="S245" s="141"/>
      <c r="T245" s="141"/>
    </row>
    <row r="246" spans="1:20" s="159" customFormat="1" ht="42" hidden="1" customHeight="1" x14ac:dyDescent="0.25">
      <c r="A246" s="141"/>
      <c r="B246" s="142"/>
      <c r="C246" s="160"/>
      <c r="D246" s="142"/>
      <c r="E246" s="161"/>
      <c r="F246" s="133" t="s">
        <v>18</v>
      </c>
      <c r="G246" s="158" t="s">
        <v>146</v>
      </c>
      <c r="H246" s="135" t="s">
        <v>20</v>
      </c>
      <c r="I246" s="136"/>
      <c r="J246" s="137"/>
      <c r="K246" s="138" t="e">
        <f>IF(J246/I246*100&gt;100,100,J246/I246*100)</f>
        <v>#DIV/0!</v>
      </c>
      <c r="L246" s="144"/>
      <c r="M246" s="145"/>
      <c r="N246" s="113"/>
      <c r="O246" s="127"/>
      <c r="P246" s="141"/>
      <c r="Q246" s="141"/>
      <c r="R246" s="141"/>
      <c r="S246" s="141"/>
      <c r="T246" s="141"/>
    </row>
    <row r="247" spans="1:20" s="159" customFormat="1" ht="36" hidden="1" customHeight="1" x14ac:dyDescent="0.25">
      <c r="A247" s="141"/>
      <c r="B247" s="142"/>
      <c r="C247" s="160"/>
      <c r="D247" s="142"/>
      <c r="E247" s="161"/>
      <c r="F247" s="133" t="s">
        <v>18</v>
      </c>
      <c r="G247" s="158" t="s">
        <v>147</v>
      </c>
      <c r="H247" s="135" t="s">
        <v>20</v>
      </c>
      <c r="I247" s="136"/>
      <c r="J247" s="136"/>
      <c r="K247" s="138" t="e">
        <f>IF(J247/I247*100&gt;100,100,J247/I247*100)</f>
        <v>#DIV/0!</v>
      </c>
      <c r="L247" s="144"/>
      <c r="M247" s="145"/>
      <c r="N247" s="113"/>
      <c r="O247" s="127"/>
      <c r="P247" s="141"/>
      <c r="Q247" s="141"/>
      <c r="R247" s="141"/>
      <c r="S247" s="141"/>
      <c r="T247" s="141"/>
    </row>
    <row r="248" spans="1:20" s="159" customFormat="1" ht="30.75" hidden="1" customHeight="1" x14ac:dyDescent="0.25">
      <c r="A248" s="141"/>
      <c r="B248" s="142"/>
      <c r="C248" s="162"/>
      <c r="D248" s="147"/>
      <c r="E248" s="163"/>
      <c r="F248" s="133" t="s">
        <v>24</v>
      </c>
      <c r="G248" s="164" t="s">
        <v>25</v>
      </c>
      <c r="H248" s="135" t="s">
        <v>26</v>
      </c>
      <c r="I248" s="152"/>
      <c r="J248" s="149"/>
      <c r="K248" s="138" t="e">
        <f>IF(J248/I248*100&gt;100,100,J248/I248*100)</f>
        <v>#DIV/0!</v>
      </c>
      <c r="L248" s="150" t="e">
        <f>K248</f>
        <v>#DIV/0!</v>
      </c>
      <c r="M248" s="145"/>
      <c r="N248" s="113"/>
      <c r="O248" s="127"/>
      <c r="P248" s="141"/>
      <c r="Q248" s="141"/>
      <c r="R248" s="141"/>
      <c r="S248" s="141"/>
      <c r="T248" s="141"/>
    </row>
    <row r="249" spans="1:20" s="159" customFormat="1" ht="42" hidden="1" customHeight="1" x14ac:dyDescent="0.25">
      <c r="A249" s="141"/>
      <c r="B249" s="142"/>
      <c r="C249" s="131" t="s">
        <v>198</v>
      </c>
      <c r="D249" s="131" t="s">
        <v>156</v>
      </c>
      <c r="E249" s="157" t="s">
        <v>117</v>
      </c>
      <c r="F249" s="133" t="s">
        <v>18</v>
      </c>
      <c r="G249" s="158" t="s">
        <v>145</v>
      </c>
      <c r="H249" s="135" t="s">
        <v>20</v>
      </c>
      <c r="I249" s="136"/>
      <c r="J249" s="137"/>
      <c r="K249" s="138" t="e">
        <f>IF(I249/J249*100&gt;100,100,I249/J249*100)</f>
        <v>#DIV/0!</v>
      </c>
      <c r="L249" s="139" t="e">
        <f>(K249+K250+K251)/3</f>
        <v>#DIV/0!</v>
      </c>
      <c r="M249" s="140" t="e">
        <f>(L249+L252)/2</f>
        <v>#DIV/0!</v>
      </c>
      <c r="N249" s="113"/>
      <c r="O249" s="127"/>
      <c r="P249" s="141"/>
      <c r="Q249" s="141"/>
      <c r="R249" s="141"/>
      <c r="S249" s="141"/>
      <c r="T249" s="141"/>
    </row>
    <row r="250" spans="1:20" s="159" customFormat="1" ht="42" hidden="1" customHeight="1" x14ac:dyDescent="0.25">
      <c r="A250" s="141"/>
      <c r="B250" s="142"/>
      <c r="C250" s="143"/>
      <c r="D250" s="142"/>
      <c r="E250" s="161"/>
      <c r="F250" s="133" t="s">
        <v>18</v>
      </c>
      <c r="G250" s="158" t="s">
        <v>146</v>
      </c>
      <c r="H250" s="135" t="s">
        <v>20</v>
      </c>
      <c r="I250" s="136"/>
      <c r="J250" s="137"/>
      <c r="K250" s="138" t="e">
        <f>IF(J250/I250*100&gt;100,100,J250/I250*100)</f>
        <v>#DIV/0!</v>
      </c>
      <c r="L250" s="144"/>
      <c r="M250" s="145"/>
      <c r="N250" s="113"/>
      <c r="O250" s="127"/>
      <c r="P250" s="141"/>
      <c r="Q250" s="141"/>
      <c r="R250" s="141"/>
      <c r="S250" s="141"/>
      <c r="T250" s="141"/>
    </row>
    <row r="251" spans="1:20" s="159" customFormat="1" ht="36" hidden="1" customHeight="1" x14ac:dyDescent="0.25">
      <c r="A251" s="141"/>
      <c r="B251" s="142"/>
      <c r="C251" s="143"/>
      <c r="D251" s="142"/>
      <c r="E251" s="161"/>
      <c r="F251" s="133" t="s">
        <v>18</v>
      </c>
      <c r="G251" s="158" t="s">
        <v>147</v>
      </c>
      <c r="H251" s="135" t="s">
        <v>20</v>
      </c>
      <c r="I251" s="136"/>
      <c r="J251" s="136"/>
      <c r="K251" s="138" t="e">
        <f>IF(J251/I251*100&gt;100,100,J251/I251*100)</f>
        <v>#DIV/0!</v>
      </c>
      <c r="L251" s="144"/>
      <c r="M251" s="145"/>
      <c r="N251" s="113"/>
      <c r="O251" s="127"/>
      <c r="P251" s="141"/>
      <c r="Q251" s="141"/>
      <c r="R251" s="141"/>
      <c r="S251" s="141"/>
      <c r="T251" s="141"/>
    </row>
    <row r="252" spans="1:20" s="159" customFormat="1" ht="30.75" hidden="1" customHeight="1" x14ac:dyDescent="0.25">
      <c r="A252" s="141"/>
      <c r="B252" s="142"/>
      <c r="C252" s="146"/>
      <c r="D252" s="147"/>
      <c r="E252" s="163"/>
      <c r="F252" s="133" t="s">
        <v>24</v>
      </c>
      <c r="G252" s="164" t="s">
        <v>25</v>
      </c>
      <c r="H252" s="135" t="s">
        <v>26</v>
      </c>
      <c r="I252" s="152"/>
      <c r="J252" s="149"/>
      <c r="K252" s="138" t="e">
        <f>IF(J252/I252*100&gt;100,100,J252/I252*100)</f>
        <v>#DIV/0!</v>
      </c>
      <c r="L252" s="150" t="e">
        <f>K252</f>
        <v>#DIV/0!</v>
      </c>
      <c r="M252" s="145"/>
      <c r="N252" s="113"/>
      <c r="O252" s="127"/>
      <c r="P252" s="141"/>
      <c r="Q252" s="141"/>
      <c r="R252" s="141"/>
      <c r="S252" s="141"/>
      <c r="T252" s="141"/>
    </row>
    <row r="253" spans="1:20" s="159" customFormat="1" ht="42" hidden="1" customHeight="1" x14ac:dyDescent="0.25">
      <c r="A253" s="141"/>
      <c r="B253" s="142"/>
      <c r="C253" s="131" t="s">
        <v>199</v>
      </c>
      <c r="D253" s="131" t="s">
        <v>158</v>
      </c>
      <c r="E253" s="157" t="s">
        <v>117</v>
      </c>
      <c r="F253" s="133" t="s">
        <v>18</v>
      </c>
      <c r="G253" s="158" t="s">
        <v>145</v>
      </c>
      <c r="H253" s="135" t="s">
        <v>20</v>
      </c>
      <c r="I253" s="136"/>
      <c r="J253" s="137"/>
      <c r="K253" s="138" t="e">
        <f>IF(I253/J253*100&gt;100,100,I253/J253*100)</f>
        <v>#DIV/0!</v>
      </c>
      <c r="L253" s="139" t="e">
        <f>(K253+K254+K255)/3</f>
        <v>#DIV/0!</v>
      </c>
      <c r="M253" s="140" t="e">
        <f>(L253+L256)/2</f>
        <v>#DIV/0!</v>
      </c>
      <c r="N253" s="113"/>
      <c r="O253" s="127"/>
      <c r="P253" s="141"/>
      <c r="Q253" s="141"/>
      <c r="R253" s="141"/>
      <c r="S253" s="141"/>
      <c r="T253" s="141"/>
    </row>
    <row r="254" spans="1:20" s="159" customFormat="1" ht="42" hidden="1" customHeight="1" x14ac:dyDescent="0.25">
      <c r="A254" s="141"/>
      <c r="B254" s="142"/>
      <c r="C254" s="143"/>
      <c r="D254" s="142"/>
      <c r="E254" s="161"/>
      <c r="F254" s="133" t="s">
        <v>18</v>
      </c>
      <c r="G254" s="158" t="s">
        <v>146</v>
      </c>
      <c r="H254" s="135" t="s">
        <v>20</v>
      </c>
      <c r="I254" s="136"/>
      <c r="J254" s="137"/>
      <c r="K254" s="138" t="e">
        <f>IF(J254/I254*100&gt;100,100,J254/I254*100)</f>
        <v>#DIV/0!</v>
      </c>
      <c r="L254" s="144"/>
      <c r="M254" s="145"/>
      <c r="N254" s="113"/>
      <c r="O254" s="127"/>
      <c r="P254" s="141"/>
      <c r="Q254" s="141"/>
      <c r="R254" s="141"/>
      <c r="S254" s="141"/>
      <c r="T254" s="141"/>
    </row>
    <row r="255" spans="1:20" s="159" customFormat="1" ht="36" hidden="1" customHeight="1" x14ac:dyDescent="0.25">
      <c r="A255" s="141"/>
      <c r="B255" s="142"/>
      <c r="C255" s="143"/>
      <c r="D255" s="142"/>
      <c r="E255" s="161"/>
      <c r="F255" s="133" t="s">
        <v>18</v>
      </c>
      <c r="G255" s="158" t="s">
        <v>147</v>
      </c>
      <c r="H255" s="135" t="s">
        <v>20</v>
      </c>
      <c r="I255" s="136"/>
      <c r="J255" s="136"/>
      <c r="K255" s="138" t="e">
        <f>IF(J255/I255*100&gt;100,100,J255/I255*100)</f>
        <v>#DIV/0!</v>
      </c>
      <c r="L255" s="144"/>
      <c r="M255" s="145"/>
      <c r="N255" s="113"/>
      <c r="O255" s="127"/>
      <c r="P255" s="141"/>
      <c r="Q255" s="141"/>
      <c r="R255" s="141"/>
      <c r="S255" s="141"/>
      <c r="T255" s="141"/>
    </row>
    <row r="256" spans="1:20" s="159" customFormat="1" ht="30.75" hidden="1" customHeight="1" x14ac:dyDescent="0.25">
      <c r="A256" s="141"/>
      <c r="B256" s="142"/>
      <c r="C256" s="146"/>
      <c r="D256" s="147"/>
      <c r="E256" s="163"/>
      <c r="F256" s="133" t="s">
        <v>24</v>
      </c>
      <c r="G256" s="164" t="s">
        <v>25</v>
      </c>
      <c r="H256" s="135" t="s">
        <v>26</v>
      </c>
      <c r="I256" s="152"/>
      <c r="J256" s="149"/>
      <c r="K256" s="138" t="e">
        <f>IF(J256/I256*100&gt;100,100,J256/I256*100)</f>
        <v>#DIV/0!</v>
      </c>
      <c r="L256" s="150" t="e">
        <f>K256</f>
        <v>#DIV/0!</v>
      </c>
      <c r="M256" s="145"/>
      <c r="N256" s="113"/>
      <c r="O256" s="127"/>
      <c r="P256" s="141"/>
      <c r="Q256" s="141"/>
      <c r="R256" s="141"/>
      <c r="S256" s="141"/>
      <c r="T256" s="141"/>
    </row>
    <row r="257" spans="1:20" s="159" customFormat="1" ht="42" customHeight="1" x14ac:dyDescent="0.25">
      <c r="A257" s="141"/>
      <c r="B257" s="142"/>
      <c r="C257" s="131" t="s">
        <v>194</v>
      </c>
      <c r="D257" s="131" t="s">
        <v>160</v>
      </c>
      <c r="E257" s="157" t="s">
        <v>117</v>
      </c>
      <c r="F257" s="133" t="s">
        <v>18</v>
      </c>
      <c r="G257" s="158" t="s">
        <v>145</v>
      </c>
      <c r="H257" s="135" t="s">
        <v>20</v>
      </c>
      <c r="I257" s="136">
        <v>100</v>
      </c>
      <c r="J257" s="137">
        <v>100</v>
      </c>
      <c r="K257" s="138">
        <f>IF(I257/J257*100&gt;100,100,I257/J257*100)</f>
        <v>100</v>
      </c>
      <c r="L257" s="139">
        <f>(K257+K258+K259)/3</f>
        <v>100</v>
      </c>
      <c r="M257" s="140">
        <f>(L257+L260)/2</f>
        <v>100</v>
      </c>
      <c r="N257" s="113"/>
      <c r="O257" s="127"/>
      <c r="P257" s="141"/>
      <c r="Q257" s="141"/>
      <c r="R257" s="141"/>
      <c r="S257" s="141"/>
      <c r="T257" s="141"/>
    </row>
    <row r="258" spans="1:20" s="159" customFormat="1" ht="42" customHeight="1" x14ac:dyDescent="0.25">
      <c r="A258" s="141"/>
      <c r="B258" s="142"/>
      <c r="C258" s="143"/>
      <c r="D258" s="142"/>
      <c r="E258" s="161"/>
      <c r="F258" s="133" t="s">
        <v>18</v>
      </c>
      <c r="G258" s="158" t="s">
        <v>146</v>
      </c>
      <c r="H258" s="135" t="s">
        <v>20</v>
      </c>
      <c r="I258" s="136">
        <v>10</v>
      </c>
      <c r="J258" s="137">
        <v>1</v>
      </c>
      <c r="K258" s="68">
        <f>IF(I258/J258*100&gt;100,100,I258/J258*100)</f>
        <v>100</v>
      </c>
      <c r="L258" s="144"/>
      <c r="M258" s="145"/>
      <c r="N258" s="113"/>
      <c r="O258" s="127"/>
      <c r="P258" s="141"/>
      <c r="Q258" s="141"/>
      <c r="R258" s="141"/>
      <c r="S258" s="141"/>
      <c r="T258" s="141"/>
    </row>
    <row r="259" spans="1:20" s="159" customFormat="1" ht="36" customHeight="1" x14ac:dyDescent="0.25">
      <c r="A259" s="141"/>
      <c r="B259" s="142"/>
      <c r="C259" s="143"/>
      <c r="D259" s="142"/>
      <c r="E259" s="161"/>
      <c r="F259" s="133" t="s">
        <v>18</v>
      </c>
      <c r="G259" s="158" t="s">
        <v>147</v>
      </c>
      <c r="H259" s="135" t="s">
        <v>20</v>
      </c>
      <c r="I259" s="136">
        <v>100</v>
      </c>
      <c r="J259" s="136">
        <v>100</v>
      </c>
      <c r="K259" s="138">
        <f>IF(J259/I259*100&gt;100,100,J259/I259*100)</f>
        <v>100</v>
      </c>
      <c r="L259" s="144"/>
      <c r="M259" s="145"/>
      <c r="N259" s="113"/>
      <c r="O259" s="127"/>
      <c r="P259" s="141"/>
      <c r="Q259" s="141"/>
      <c r="R259" s="141"/>
      <c r="S259" s="141"/>
      <c r="T259" s="141"/>
    </row>
    <row r="260" spans="1:20" s="159" customFormat="1" ht="30.75" customHeight="1" x14ac:dyDescent="0.25">
      <c r="A260" s="141"/>
      <c r="B260" s="142"/>
      <c r="C260" s="146"/>
      <c r="D260" s="147"/>
      <c r="E260" s="163"/>
      <c r="F260" s="133" t="s">
        <v>24</v>
      </c>
      <c r="G260" s="164" t="s">
        <v>25</v>
      </c>
      <c r="H260" s="135" t="s">
        <v>26</v>
      </c>
      <c r="I260" s="165">
        <f>3*4/12</f>
        <v>1</v>
      </c>
      <c r="J260" s="165">
        <v>1</v>
      </c>
      <c r="K260" s="138">
        <f>IF(J260/I260*100&gt;100,100,J260/I260*100)</f>
        <v>100</v>
      </c>
      <c r="L260" s="150">
        <f>K260</f>
        <v>100</v>
      </c>
      <c r="M260" s="145"/>
      <c r="N260" s="113"/>
      <c r="O260" s="127"/>
      <c r="P260" s="141"/>
      <c r="Q260" s="141"/>
      <c r="R260" s="141"/>
      <c r="S260" s="141"/>
      <c r="T260" s="141"/>
    </row>
    <row r="261" spans="1:20" s="159" customFormat="1" ht="42" customHeight="1" x14ac:dyDescent="0.25">
      <c r="A261" s="141"/>
      <c r="B261" s="142"/>
      <c r="C261" s="131" t="s">
        <v>200</v>
      </c>
      <c r="D261" s="131" t="s">
        <v>162</v>
      </c>
      <c r="E261" s="157" t="s">
        <v>117</v>
      </c>
      <c r="F261" s="133" t="s">
        <v>18</v>
      </c>
      <c r="G261" s="158" t="s">
        <v>145</v>
      </c>
      <c r="H261" s="135" t="s">
        <v>20</v>
      </c>
      <c r="I261" s="136">
        <v>100</v>
      </c>
      <c r="J261" s="137">
        <v>100</v>
      </c>
      <c r="K261" s="138">
        <f>IF(I261/J261*100&gt;100,100,I261/J261*100)</f>
        <v>100</v>
      </c>
      <c r="L261" s="139">
        <f>(K261+K262+K263)/3</f>
        <v>100</v>
      </c>
      <c r="M261" s="140">
        <f>(L261+L264)/2</f>
        <v>100</v>
      </c>
      <c r="N261" s="113"/>
      <c r="O261" s="127"/>
      <c r="P261" s="141"/>
      <c r="Q261" s="141"/>
      <c r="R261" s="141"/>
      <c r="S261" s="141"/>
      <c r="T261" s="141"/>
    </row>
    <row r="262" spans="1:20" s="159" customFormat="1" ht="42" customHeight="1" x14ac:dyDescent="0.25">
      <c r="A262" s="141"/>
      <c r="B262" s="142"/>
      <c r="C262" s="143"/>
      <c r="D262" s="142"/>
      <c r="E262" s="161"/>
      <c r="F262" s="133" t="s">
        <v>18</v>
      </c>
      <c r="G262" s="158" t="s">
        <v>146</v>
      </c>
      <c r="H262" s="135" t="s">
        <v>20</v>
      </c>
      <c r="I262" s="136">
        <v>10</v>
      </c>
      <c r="J262" s="67">
        <v>9.8000000000000007</v>
      </c>
      <c r="K262" s="138">
        <f>IF(I262/J262*100&gt;100,100,I262/J262*100)</f>
        <v>100</v>
      </c>
      <c r="L262" s="144"/>
      <c r="M262" s="145"/>
      <c r="N262" s="113"/>
      <c r="O262" s="127"/>
      <c r="P262" s="141"/>
      <c r="Q262" s="141"/>
      <c r="R262" s="141"/>
      <c r="S262" s="141"/>
      <c r="T262" s="141"/>
    </row>
    <row r="263" spans="1:20" s="159" customFormat="1" ht="36" customHeight="1" x14ac:dyDescent="0.25">
      <c r="A263" s="141"/>
      <c r="B263" s="142"/>
      <c r="C263" s="143"/>
      <c r="D263" s="142"/>
      <c r="E263" s="161"/>
      <c r="F263" s="133" t="s">
        <v>18</v>
      </c>
      <c r="G263" s="158" t="s">
        <v>147</v>
      </c>
      <c r="H263" s="135" t="s">
        <v>20</v>
      </c>
      <c r="I263" s="136">
        <v>100</v>
      </c>
      <c r="J263" s="136">
        <v>100</v>
      </c>
      <c r="K263" s="138">
        <f>IF(J263/I263*100&gt;100,100,J263/I263*100)</f>
        <v>100</v>
      </c>
      <c r="L263" s="144"/>
      <c r="M263" s="145"/>
      <c r="N263" s="113"/>
      <c r="O263" s="127"/>
      <c r="P263" s="141"/>
      <c r="Q263" s="141"/>
      <c r="R263" s="141"/>
      <c r="S263" s="141"/>
      <c r="T263" s="141"/>
    </row>
    <row r="264" spans="1:20" s="159" customFormat="1" ht="30.75" customHeight="1" x14ac:dyDescent="0.25">
      <c r="A264" s="141"/>
      <c r="B264" s="147"/>
      <c r="C264" s="146"/>
      <c r="D264" s="147"/>
      <c r="E264" s="163"/>
      <c r="F264" s="133" t="s">
        <v>24</v>
      </c>
      <c r="G264" s="164" t="s">
        <v>25</v>
      </c>
      <c r="H264" s="135" t="s">
        <v>26</v>
      </c>
      <c r="I264" s="165">
        <v>4</v>
      </c>
      <c r="J264" s="165">
        <v>4</v>
      </c>
      <c r="K264" s="138">
        <f>IF(J264/I264*100&gt;100,100,J264/I264*100)</f>
        <v>100</v>
      </c>
      <c r="L264" s="150">
        <f>K264</f>
        <v>100</v>
      </c>
      <c r="M264" s="145"/>
      <c r="N264" s="124"/>
      <c r="O264" s="166"/>
      <c r="P264" s="141"/>
      <c r="Q264" s="141"/>
      <c r="R264" s="141"/>
      <c r="S264" s="141"/>
      <c r="T264" s="141"/>
    </row>
    <row r="265" spans="1:20" ht="15" customHeight="1" x14ac:dyDescent="0.25">
      <c r="A265" s="4"/>
      <c r="B265" s="4"/>
      <c r="C265" s="4"/>
      <c r="D265" s="4"/>
      <c r="E265" s="4"/>
      <c r="G265" s="4"/>
      <c r="H265" s="4"/>
      <c r="I265" s="4"/>
      <c r="J265" s="4"/>
      <c r="K265" s="4"/>
      <c r="L265" s="4"/>
      <c r="M265" s="4"/>
      <c r="N265" s="4"/>
      <c r="O265" s="127"/>
    </row>
    <row r="266" spans="1:20" ht="15" customHeight="1" x14ac:dyDescent="0.25">
      <c r="A266" s="4"/>
      <c r="B266" s="4"/>
      <c r="C266" s="4"/>
      <c r="D266" s="4"/>
      <c r="E266" s="4"/>
      <c r="G266" s="4"/>
      <c r="H266" s="4"/>
      <c r="I266" s="94">
        <f>I184+I188+I192+I196+I200+I204+I208+I212+I216+I220+I224+I228</f>
        <v>148</v>
      </c>
      <c r="J266" s="125">
        <f>J184+J188+J192+J196+J200+J204+J208+J212+J216+J220+J224+J228</f>
        <v>140.80000000000001</v>
      </c>
      <c r="K266" s="94">
        <v>148</v>
      </c>
      <c r="L266" s="4">
        <v>141</v>
      </c>
      <c r="M266" s="4"/>
      <c r="N266" s="4"/>
      <c r="O266" s="127"/>
    </row>
    <row r="267" spans="1:20" ht="15" customHeight="1" x14ac:dyDescent="0.25">
      <c r="A267" s="4"/>
      <c r="B267" s="4"/>
      <c r="C267" s="4"/>
      <c r="D267" s="4"/>
      <c r="E267" s="4"/>
      <c r="G267" s="4"/>
      <c r="H267" s="4"/>
      <c r="I267" s="94">
        <f>I232+I236+I240+I244+I248+I252+I256+I260+I264</f>
        <v>148</v>
      </c>
      <c r="J267" s="125">
        <f>J232+J236+J240+J244+J248+J252+J256+J260+J264</f>
        <v>140.80000000000001</v>
      </c>
      <c r="K267" s="94">
        <v>148</v>
      </c>
      <c r="L267" s="4">
        <v>141</v>
      </c>
      <c r="M267" s="4"/>
      <c r="N267" s="4"/>
      <c r="O267" s="127"/>
    </row>
    <row r="268" spans="1:20" x14ac:dyDescent="0.25">
      <c r="O268" s="127"/>
    </row>
    <row r="270" spans="1:20" x14ac:dyDescent="0.25">
      <c r="H270" s="97" t="s">
        <v>163</v>
      </c>
      <c r="I270" s="98">
        <f>I8+I12+I16+I20+I24+I32+I36</f>
        <v>303.21666666666664</v>
      </c>
      <c r="J270" s="98">
        <f>J8+J12+J16+J20+J24+J32+J36</f>
        <v>297.22000000000003</v>
      </c>
      <c r="K270" s="99">
        <f>(309*5+296*4)/9</f>
        <v>303.22222222222223</v>
      </c>
      <c r="L270" s="1">
        <v>297</v>
      </c>
    </row>
    <row r="271" spans="1:20" x14ac:dyDescent="0.25">
      <c r="H271" s="97" t="s">
        <v>164</v>
      </c>
      <c r="I271" s="98">
        <f>I44+I48+I52+I56+I60+I64+I68+I72+I76</f>
        <v>293.22222222222217</v>
      </c>
      <c r="J271" s="98">
        <f>J44+J48+J52+J56+J60+J64+J68+J72+J76</f>
        <v>285.11</v>
      </c>
      <c r="K271" s="99">
        <f>(275*5+316*4)/9</f>
        <v>293.22222222222223</v>
      </c>
      <c r="L271" s="1">
        <v>285</v>
      </c>
    </row>
    <row r="272" spans="1:20" x14ac:dyDescent="0.25">
      <c r="H272" s="97" t="s">
        <v>165</v>
      </c>
      <c r="I272" s="98">
        <f>I80+I84+I88+I92+I96+I100+I104+I108+I112</f>
        <v>23.67</v>
      </c>
      <c r="J272" s="98">
        <f>J80+J84+J88+J92+J96+J100+J104+J108+J112</f>
        <v>24.33</v>
      </c>
      <c r="K272" s="99">
        <f>(25*5+22*4)/9</f>
        <v>23.666666666666668</v>
      </c>
      <c r="L272" s="1">
        <v>24</v>
      </c>
    </row>
    <row r="273" spans="8:10" x14ac:dyDescent="0.25">
      <c r="H273" s="97" t="s">
        <v>166</v>
      </c>
      <c r="I273" s="1">
        <f>I180+I176+I172+I168+I164+I160+I156+I152+I148+I144+I140+I136+I132+I128+I124+I120+I116</f>
        <v>46350</v>
      </c>
      <c r="J273" s="1">
        <f>J180+J176+J172+J168+J164+J160+J156+J152+J148+J144+J140+J136+J132+J128+J124+J120+J116</f>
        <v>46263</v>
      </c>
    </row>
  </sheetData>
  <autoFilter ref="A3:N216"/>
  <mergeCells count="321">
    <mergeCell ref="C257:C260"/>
    <mergeCell ref="D257:D260"/>
    <mergeCell ref="E257:E260"/>
    <mergeCell ref="L257:L259"/>
    <mergeCell ref="M257:M260"/>
    <mergeCell ref="C261:C264"/>
    <mergeCell ref="D261:D264"/>
    <mergeCell ref="E261:E264"/>
    <mergeCell ref="L261:L263"/>
    <mergeCell ref="M261:M264"/>
    <mergeCell ref="C249:C252"/>
    <mergeCell ref="D249:D252"/>
    <mergeCell ref="E249:E252"/>
    <mergeCell ref="L249:L251"/>
    <mergeCell ref="M249:M252"/>
    <mergeCell ref="C253:C256"/>
    <mergeCell ref="D253:D256"/>
    <mergeCell ref="E253:E256"/>
    <mergeCell ref="L253:L255"/>
    <mergeCell ref="M253:M256"/>
    <mergeCell ref="C241:C244"/>
    <mergeCell ref="D241:D244"/>
    <mergeCell ref="E241:E244"/>
    <mergeCell ref="L241:L243"/>
    <mergeCell ref="M241:M244"/>
    <mergeCell ref="C245:C248"/>
    <mergeCell ref="D245:D248"/>
    <mergeCell ref="E245:E248"/>
    <mergeCell ref="L245:L247"/>
    <mergeCell ref="M245:M248"/>
    <mergeCell ref="C233:C236"/>
    <mergeCell ref="D233:D236"/>
    <mergeCell ref="E233:E236"/>
    <mergeCell ref="L233:L235"/>
    <mergeCell ref="M233:M236"/>
    <mergeCell ref="C237:C240"/>
    <mergeCell ref="D237:D240"/>
    <mergeCell ref="E237:E240"/>
    <mergeCell ref="L237:L239"/>
    <mergeCell ref="M237:M240"/>
    <mergeCell ref="D225:D228"/>
    <mergeCell ref="E225:E228"/>
    <mergeCell ref="L225:L227"/>
    <mergeCell ref="M225:M228"/>
    <mergeCell ref="C229:C232"/>
    <mergeCell ref="D229:D232"/>
    <mergeCell ref="E229:E232"/>
    <mergeCell ref="L229:L231"/>
    <mergeCell ref="M229:M232"/>
    <mergeCell ref="C217:C220"/>
    <mergeCell ref="D217:D220"/>
    <mergeCell ref="E217:E220"/>
    <mergeCell ref="L217:L219"/>
    <mergeCell ref="M217:M220"/>
    <mergeCell ref="D221:D224"/>
    <mergeCell ref="E221:E224"/>
    <mergeCell ref="L221:L223"/>
    <mergeCell ref="M221:M224"/>
    <mergeCell ref="C209:C212"/>
    <mergeCell ref="D209:D212"/>
    <mergeCell ref="E209:E212"/>
    <mergeCell ref="L209:L211"/>
    <mergeCell ref="M209:M212"/>
    <mergeCell ref="C213:C216"/>
    <mergeCell ref="D213:D216"/>
    <mergeCell ref="E213:E216"/>
    <mergeCell ref="L213:L215"/>
    <mergeCell ref="M213:M216"/>
    <mergeCell ref="C201:C204"/>
    <mergeCell ref="D201:D204"/>
    <mergeCell ref="E201:E204"/>
    <mergeCell ref="L201:L203"/>
    <mergeCell ref="M201:M204"/>
    <mergeCell ref="C205:C208"/>
    <mergeCell ref="D205:D208"/>
    <mergeCell ref="E205:E208"/>
    <mergeCell ref="L205:L207"/>
    <mergeCell ref="M205:M208"/>
    <mergeCell ref="C193:C196"/>
    <mergeCell ref="D193:D196"/>
    <mergeCell ref="E193:E196"/>
    <mergeCell ref="L193:L195"/>
    <mergeCell ref="M193:M196"/>
    <mergeCell ref="C197:C200"/>
    <mergeCell ref="D197:D200"/>
    <mergeCell ref="E197:E200"/>
    <mergeCell ref="L197:L199"/>
    <mergeCell ref="M197:M200"/>
    <mergeCell ref="M185:M188"/>
    <mergeCell ref="C189:C192"/>
    <mergeCell ref="D189:D192"/>
    <mergeCell ref="E189:E192"/>
    <mergeCell ref="L189:L191"/>
    <mergeCell ref="M189:M192"/>
    <mergeCell ref="B181:B264"/>
    <mergeCell ref="C181:C184"/>
    <mergeCell ref="D181:D184"/>
    <mergeCell ref="E181:E184"/>
    <mergeCell ref="L181:L183"/>
    <mergeCell ref="M181:M184"/>
    <mergeCell ref="C185:C188"/>
    <mergeCell ref="D185:D188"/>
    <mergeCell ref="E185:E188"/>
    <mergeCell ref="L185:L187"/>
    <mergeCell ref="C173:C176"/>
    <mergeCell ref="D173:D176"/>
    <mergeCell ref="E173:E176"/>
    <mergeCell ref="L173:L175"/>
    <mergeCell ref="M173:M176"/>
    <mergeCell ref="C177:C180"/>
    <mergeCell ref="D177:D180"/>
    <mergeCell ref="E177:E180"/>
    <mergeCell ref="L177:L179"/>
    <mergeCell ref="M177:M180"/>
    <mergeCell ref="C165:C168"/>
    <mergeCell ref="D165:D168"/>
    <mergeCell ref="E165:E168"/>
    <mergeCell ref="L165:L167"/>
    <mergeCell ref="M165:M168"/>
    <mergeCell ref="C169:C172"/>
    <mergeCell ref="D169:D172"/>
    <mergeCell ref="E169:E172"/>
    <mergeCell ref="L169:L171"/>
    <mergeCell ref="M169:M172"/>
    <mergeCell ref="C157:C160"/>
    <mergeCell ref="D157:D160"/>
    <mergeCell ref="E157:E160"/>
    <mergeCell ref="L157:L159"/>
    <mergeCell ref="M157:M160"/>
    <mergeCell ref="C161:C164"/>
    <mergeCell ref="D161:D164"/>
    <mergeCell ref="E161:E164"/>
    <mergeCell ref="L161:L163"/>
    <mergeCell ref="M161:M164"/>
    <mergeCell ref="C149:C152"/>
    <mergeCell ref="D149:D152"/>
    <mergeCell ref="E149:E152"/>
    <mergeCell ref="L149:L151"/>
    <mergeCell ref="M149:M152"/>
    <mergeCell ref="D153:D156"/>
    <mergeCell ref="E153:E156"/>
    <mergeCell ref="L153:L155"/>
    <mergeCell ref="M153:M156"/>
    <mergeCell ref="C141:C144"/>
    <mergeCell ref="D141:D144"/>
    <mergeCell ref="E141:E144"/>
    <mergeCell ref="L141:L143"/>
    <mergeCell ref="M141:M144"/>
    <mergeCell ref="C145:C148"/>
    <mergeCell ref="D145:D148"/>
    <mergeCell ref="E145:E148"/>
    <mergeCell ref="L145:L147"/>
    <mergeCell ref="M145:M148"/>
    <mergeCell ref="C133:C136"/>
    <mergeCell ref="D133:D136"/>
    <mergeCell ref="E133:E136"/>
    <mergeCell ref="L133:L135"/>
    <mergeCell ref="M133:M136"/>
    <mergeCell ref="C137:C140"/>
    <mergeCell ref="D137:D140"/>
    <mergeCell ref="E137:E140"/>
    <mergeCell ref="L137:L139"/>
    <mergeCell ref="M137:M140"/>
    <mergeCell ref="C125:C128"/>
    <mergeCell ref="D125:D128"/>
    <mergeCell ref="E125:E128"/>
    <mergeCell ref="L125:L127"/>
    <mergeCell ref="M125:M128"/>
    <mergeCell ref="C129:C132"/>
    <mergeCell ref="D129:D132"/>
    <mergeCell ref="E129:E132"/>
    <mergeCell ref="L129:L131"/>
    <mergeCell ref="M129:M132"/>
    <mergeCell ref="C117:C120"/>
    <mergeCell ref="D117:D120"/>
    <mergeCell ref="E117:E120"/>
    <mergeCell ref="L117:L119"/>
    <mergeCell ref="M117:M120"/>
    <mergeCell ref="C121:C124"/>
    <mergeCell ref="D121:D124"/>
    <mergeCell ref="E121:E124"/>
    <mergeCell ref="L121:L123"/>
    <mergeCell ref="M121:M124"/>
    <mergeCell ref="C109:C112"/>
    <mergeCell ref="D109:D112"/>
    <mergeCell ref="E109:E112"/>
    <mergeCell ref="L109:L111"/>
    <mergeCell ref="M109:M112"/>
    <mergeCell ref="C113:C116"/>
    <mergeCell ref="D113:D116"/>
    <mergeCell ref="E113:E116"/>
    <mergeCell ref="L113:L115"/>
    <mergeCell ref="M113:M116"/>
    <mergeCell ref="C101:C104"/>
    <mergeCell ref="D101:D104"/>
    <mergeCell ref="E101:E104"/>
    <mergeCell ref="L101:L103"/>
    <mergeCell ref="M101:M104"/>
    <mergeCell ref="C105:C108"/>
    <mergeCell ref="D105:D108"/>
    <mergeCell ref="E105:E108"/>
    <mergeCell ref="L105:L107"/>
    <mergeCell ref="M105:M108"/>
    <mergeCell ref="C93:C96"/>
    <mergeCell ref="D93:D96"/>
    <mergeCell ref="E93:E96"/>
    <mergeCell ref="L93:L95"/>
    <mergeCell ref="M93:M96"/>
    <mergeCell ref="C97:C100"/>
    <mergeCell ref="D97:D100"/>
    <mergeCell ref="E97:E100"/>
    <mergeCell ref="L97:L99"/>
    <mergeCell ref="M97:M100"/>
    <mergeCell ref="C85:C88"/>
    <mergeCell ref="D85:D88"/>
    <mergeCell ref="E85:E88"/>
    <mergeCell ref="L85:L87"/>
    <mergeCell ref="M85:M88"/>
    <mergeCell ref="C89:C92"/>
    <mergeCell ref="D89:D92"/>
    <mergeCell ref="E89:E92"/>
    <mergeCell ref="L89:L91"/>
    <mergeCell ref="M89:M92"/>
    <mergeCell ref="C77:C80"/>
    <mergeCell ref="D77:D80"/>
    <mergeCell ref="E77:E80"/>
    <mergeCell ref="L77:L79"/>
    <mergeCell ref="M77:M80"/>
    <mergeCell ref="C81:C84"/>
    <mergeCell ref="D81:D84"/>
    <mergeCell ref="E81:E84"/>
    <mergeCell ref="L81:L83"/>
    <mergeCell ref="M81:M84"/>
    <mergeCell ref="C69:C72"/>
    <mergeCell ref="D69:D72"/>
    <mergeCell ref="E69:E72"/>
    <mergeCell ref="L69:L71"/>
    <mergeCell ref="M69:M72"/>
    <mergeCell ref="C73:C76"/>
    <mergeCell ref="D73:D76"/>
    <mergeCell ref="E73:E76"/>
    <mergeCell ref="L73:L75"/>
    <mergeCell ref="M73:M76"/>
    <mergeCell ref="C61:C64"/>
    <mergeCell ref="D61:D64"/>
    <mergeCell ref="E61:E64"/>
    <mergeCell ref="L61:L63"/>
    <mergeCell ref="M61:M64"/>
    <mergeCell ref="C65:C68"/>
    <mergeCell ref="D65:D68"/>
    <mergeCell ref="E65:E68"/>
    <mergeCell ref="L65:L67"/>
    <mergeCell ref="M65:M68"/>
    <mergeCell ref="C53:C56"/>
    <mergeCell ref="D53:D56"/>
    <mergeCell ref="E53:E56"/>
    <mergeCell ref="L53:L55"/>
    <mergeCell ref="M53:M56"/>
    <mergeCell ref="C57:C60"/>
    <mergeCell ref="D57:D60"/>
    <mergeCell ref="E57:E60"/>
    <mergeCell ref="L57:L59"/>
    <mergeCell ref="M57:M60"/>
    <mergeCell ref="C45:C48"/>
    <mergeCell ref="D45:D48"/>
    <mergeCell ref="E45:E48"/>
    <mergeCell ref="L45:L47"/>
    <mergeCell ref="M45:M48"/>
    <mergeCell ref="C49:C52"/>
    <mergeCell ref="D49:D52"/>
    <mergeCell ref="E49:E52"/>
    <mergeCell ref="L49:L51"/>
    <mergeCell ref="M49:M52"/>
    <mergeCell ref="C33:C36"/>
    <mergeCell ref="D33:D36"/>
    <mergeCell ref="E33:E36"/>
    <mergeCell ref="L33:L35"/>
    <mergeCell ref="M33:M36"/>
    <mergeCell ref="C41:C44"/>
    <mergeCell ref="D41:D44"/>
    <mergeCell ref="E41:E44"/>
    <mergeCell ref="L41:L43"/>
    <mergeCell ref="M41:M44"/>
    <mergeCell ref="C25:C28"/>
    <mergeCell ref="D25:D28"/>
    <mergeCell ref="E25:E28"/>
    <mergeCell ref="L25:L27"/>
    <mergeCell ref="M25:M28"/>
    <mergeCell ref="C29:C32"/>
    <mergeCell ref="D29:D32"/>
    <mergeCell ref="E29:E32"/>
    <mergeCell ref="L29:L31"/>
    <mergeCell ref="M29:M32"/>
    <mergeCell ref="C17:C20"/>
    <mergeCell ref="D17:D20"/>
    <mergeCell ref="E17:E20"/>
    <mergeCell ref="L17:L19"/>
    <mergeCell ref="M17:M20"/>
    <mergeCell ref="C21:C24"/>
    <mergeCell ref="D21:D24"/>
    <mergeCell ref="E21:E24"/>
    <mergeCell ref="L21:L23"/>
    <mergeCell ref="M21:M24"/>
    <mergeCell ref="E9:E12"/>
    <mergeCell ref="L9:L11"/>
    <mergeCell ref="M9:M12"/>
    <mergeCell ref="C13:C16"/>
    <mergeCell ref="D13:D16"/>
    <mergeCell ref="E13:E16"/>
    <mergeCell ref="L13:L15"/>
    <mergeCell ref="M13:M16"/>
    <mergeCell ref="B2:O2"/>
    <mergeCell ref="B5:B180"/>
    <mergeCell ref="C5:C8"/>
    <mergeCell ref="D5:D8"/>
    <mergeCell ref="E5:E8"/>
    <mergeCell ref="L5:L7"/>
    <mergeCell ref="M5:M8"/>
    <mergeCell ref="N5:N264"/>
    <mergeCell ref="C9:C12"/>
    <mergeCell ref="D9:D12"/>
  </mergeCells>
  <pageMargins left="0.19685039370078741" right="0.19685039370078741" top="0.19685039370078741" bottom="0.19685039370078741" header="0.31496062992125984" footer="0.31496062992125984"/>
  <pageSetup paperSize="9" scale="51" orientation="landscape" r:id="rId1"/>
  <rowBreaks count="1" manualBreakCount="1">
    <brk id="178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AH273"/>
  <sheetViews>
    <sheetView view="pageBreakPreview" zoomScale="70" zoomScaleNormal="70" zoomScaleSheetLayoutView="70" workbookViewId="0">
      <selection activeCell="B3" sqref="B3"/>
    </sheetView>
  </sheetViews>
  <sheetFormatPr defaultColWidth="9.140625" defaultRowHeight="15.75" x14ac:dyDescent="0.25"/>
  <cols>
    <col min="1" max="1" width="2.7109375" style="1" customWidth="1"/>
    <col min="2" max="2" width="21" style="1" customWidth="1"/>
    <col min="3" max="4" width="23.85546875" style="1" customWidth="1"/>
    <col min="5" max="5" width="14.140625" style="1" customWidth="1"/>
    <col min="6" max="6" width="23.85546875" style="96" customWidth="1"/>
    <col min="7" max="7" width="23.85546875" style="1" customWidth="1"/>
    <col min="8" max="8" width="14.85546875" style="1" customWidth="1"/>
    <col min="9" max="9" width="19.85546875" style="1" customWidth="1"/>
    <col min="10" max="10" width="17.85546875" style="1" customWidth="1"/>
    <col min="11" max="12" width="23.85546875" style="1" customWidth="1"/>
    <col min="13" max="13" width="14.85546875" style="1" customWidth="1"/>
    <col min="14" max="14" width="16.5703125" style="1" customWidth="1"/>
    <col min="15" max="15" width="12.140625" style="1" customWidth="1"/>
    <col min="16" max="16384" width="9.140625" style="4"/>
  </cols>
  <sheetData>
    <row r="2" spans="1:1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3" customHeight="1" x14ac:dyDescent="0.25">
      <c r="B3" s="5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5" t="s">
        <v>6</v>
      </c>
      <c r="H3" s="5" t="s">
        <v>7</v>
      </c>
      <c r="I3" s="5" t="s">
        <v>8</v>
      </c>
      <c r="J3" s="8" t="s">
        <v>9</v>
      </c>
      <c r="K3" s="5" t="s">
        <v>10</v>
      </c>
      <c r="L3" s="5" t="s">
        <v>11</v>
      </c>
      <c r="M3" s="9" t="s">
        <v>12</v>
      </c>
      <c r="N3" s="5" t="s">
        <v>13</v>
      </c>
      <c r="O3" s="5"/>
    </row>
    <row r="4" spans="1:15" s="14" customFormat="1" ht="20.25" customHeight="1" x14ac:dyDescent="0.25">
      <c r="A4" s="10"/>
      <c r="B4" s="11">
        <v>1</v>
      </c>
      <c r="C4" s="11">
        <v>2</v>
      </c>
      <c r="D4" s="11">
        <v>2</v>
      </c>
      <c r="E4" s="12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13">
        <v>11</v>
      </c>
      <c r="N4" s="11">
        <v>12</v>
      </c>
      <c r="O4" s="8">
        <v>13</v>
      </c>
    </row>
    <row r="5" spans="1:15" ht="58.5" customHeight="1" x14ac:dyDescent="0.25">
      <c r="B5" s="15" t="s">
        <v>202</v>
      </c>
      <c r="C5" s="16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5" t="s">
        <v>20</v>
      </c>
      <c r="I5" s="20">
        <v>100</v>
      </c>
      <c r="J5" s="21">
        <v>100</v>
      </c>
      <c r="K5" s="22">
        <f>IF(J5/I5*100&gt;100,100,J5/I5*100)</f>
        <v>100</v>
      </c>
      <c r="L5" s="23">
        <f>(K5+K6+K7)/3</f>
        <v>100</v>
      </c>
      <c r="M5" s="24">
        <f>(L5+L8)/2</f>
        <v>100</v>
      </c>
      <c r="N5" s="25" t="s">
        <v>21</v>
      </c>
      <c r="O5" s="26"/>
    </row>
    <row r="6" spans="1:15" ht="58.5" customHeight="1" x14ac:dyDescent="0.25">
      <c r="B6" s="27"/>
      <c r="C6" s="27"/>
      <c r="D6" s="27"/>
      <c r="E6" s="28"/>
      <c r="F6" s="18" t="s">
        <v>18</v>
      </c>
      <c r="G6" s="19" t="s">
        <v>22</v>
      </c>
      <c r="H6" s="5" t="s">
        <v>20</v>
      </c>
      <c r="I6" s="20">
        <v>80</v>
      </c>
      <c r="J6" s="21">
        <v>89.3</v>
      </c>
      <c r="K6" s="22">
        <f t="shared" ref="K6:K121" si="0">IF(J6/I6*100&gt;100,100,J6/I6*100)</f>
        <v>100</v>
      </c>
      <c r="L6" s="29"/>
      <c r="M6" s="30"/>
      <c r="N6" s="27"/>
      <c r="O6" s="31"/>
    </row>
    <row r="7" spans="1:15" ht="58.5" customHeight="1" x14ac:dyDescent="0.25">
      <c r="B7" s="27"/>
      <c r="C7" s="27"/>
      <c r="D7" s="27"/>
      <c r="E7" s="28"/>
      <c r="F7" s="18" t="s">
        <v>18</v>
      </c>
      <c r="G7" s="19" t="s">
        <v>23</v>
      </c>
      <c r="H7" s="5" t="s">
        <v>20</v>
      </c>
      <c r="I7" s="20">
        <v>100</v>
      </c>
      <c r="J7" s="20">
        <v>100</v>
      </c>
      <c r="K7" s="22">
        <f t="shared" si="0"/>
        <v>100</v>
      </c>
      <c r="L7" s="29"/>
      <c r="M7" s="30"/>
      <c r="N7" s="27"/>
      <c r="O7" s="31"/>
    </row>
    <row r="8" spans="1:15" ht="30.75" customHeight="1" x14ac:dyDescent="0.25">
      <c r="B8" s="27"/>
      <c r="C8" s="32"/>
      <c r="D8" s="32"/>
      <c r="E8" s="33"/>
      <c r="F8" s="18" t="s">
        <v>24</v>
      </c>
      <c r="G8" s="34" t="s">
        <v>25</v>
      </c>
      <c r="H8" s="5" t="s">
        <v>26</v>
      </c>
      <c r="I8" s="35">
        <v>7</v>
      </c>
      <c r="J8" s="35">
        <v>7</v>
      </c>
      <c r="K8" s="22">
        <f t="shared" si="0"/>
        <v>100</v>
      </c>
      <c r="L8" s="36">
        <f>K8</f>
        <v>100</v>
      </c>
      <c r="M8" s="30"/>
      <c r="N8" s="27"/>
      <c r="O8" s="31"/>
    </row>
    <row r="9" spans="1:15" ht="30.75" customHeight="1" x14ac:dyDescent="0.25">
      <c r="B9" s="27"/>
      <c r="C9" s="16" t="s">
        <v>27</v>
      </c>
      <c r="D9" s="16" t="s">
        <v>28</v>
      </c>
      <c r="E9" s="17" t="s">
        <v>17</v>
      </c>
      <c r="F9" s="18" t="s">
        <v>18</v>
      </c>
      <c r="G9" s="19" t="s">
        <v>19</v>
      </c>
      <c r="H9" s="5" t="s">
        <v>20</v>
      </c>
      <c r="I9" s="20">
        <v>100</v>
      </c>
      <c r="J9" s="21">
        <v>100</v>
      </c>
      <c r="K9" s="22">
        <f t="shared" si="0"/>
        <v>100</v>
      </c>
      <c r="L9" s="23">
        <f>(K9+K10+K11)/2</f>
        <v>100</v>
      </c>
      <c r="M9" s="24">
        <f>(L9+L12)/2</f>
        <v>100</v>
      </c>
      <c r="N9" s="27"/>
      <c r="O9" s="31"/>
    </row>
    <row r="10" spans="1:15" ht="30.75" customHeight="1" x14ac:dyDescent="0.25">
      <c r="B10" s="27"/>
      <c r="C10" s="27"/>
      <c r="D10" s="27"/>
      <c r="E10" s="28"/>
      <c r="F10" s="18" t="s">
        <v>18</v>
      </c>
      <c r="G10" s="19" t="s">
        <v>22</v>
      </c>
      <c r="H10" s="5" t="s">
        <v>20</v>
      </c>
      <c r="I10" s="20">
        <v>80</v>
      </c>
      <c r="J10" s="21">
        <v>100</v>
      </c>
      <c r="K10" s="22">
        <f t="shared" si="0"/>
        <v>100</v>
      </c>
      <c r="L10" s="29"/>
      <c r="M10" s="30"/>
      <c r="N10" s="27"/>
      <c r="O10" s="31"/>
    </row>
    <row r="11" spans="1:15" ht="30.75" customHeight="1" x14ac:dyDescent="0.25">
      <c r="B11" s="27"/>
      <c r="C11" s="27"/>
      <c r="D11" s="27"/>
      <c r="E11" s="28"/>
      <c r="F11" s="18" t="s">
        <v>18</v>
      </c>
      <c r="G11" s="19" t="s">
        <v>23</v>
      </c>
      <c r="H11" s="5" t="s">
        <v>20</v>
      </c>
      <c r="I11" s="20"/>
      <c r="J11" s="20"/>
      <c r="K11" s="22"/>
      <c r="L11" s="29"/>
      <c r="M11" s="30"/>
      <c r="N11" s="27"/>
      <c r="O11" s="31"/>
    </row>
    <row r="12" spans="1:15" ht="59.25" customHeight="1" x14ac:dyDescent="0.25">
      <c r="B12" s="27"/>
      <c r="C12" s="32"/>
      <c r="D12" s="32"/>
      <c r="E12" s="33"/>
      <c r="F12" s="18" t="s">
        <v>24</v>
      </c>
      <c r="G12" s="34" t="s">
        <v>25</v>
      </c>
      <c r="H12" s="5" t="s">
        <v>26</v>
      </c>
      <c r="I12" s="35">
        <v>1</v>
      </c>
      <c r="J12" s="35">
        <v>1</v>
      </c>
      <c r="K12" s="22">
        <f t="shared" si="0"/>
        <v>100</v>
      </c>
      <c r="L12" s="36">
        <f>K12</f>
        <v>100</v>
      </c>
      <c r="M12" s="30"/>
      <c r="N12" s="27"/>
      <c r="O12" s="31"/>
    </row>
    <row r="13" spans="1:15" ht="30.75" hidden="1" customHeight="1" x14ac:dyDescent="0.25">
      <c r="B13" s="27"/>
      <c r="C13" s="16" t="s">
        <v>29</v>
      </c>
      <c r="D13" s="16" t="s">
        <v>30</v>
      </c>
      <c r="E13" s="17" t="s">
        <v>17</v>
      </c>
      <c r="F13" s="18" t="s">
        <v>18</v>
      </c>
      <c r="G13" s="19" t="s">
        <v>19</v>
      </c>
      <c r="H13" s="5" t="s">
        <v>20</v>
      </c>
      <c r="I13" s="20"/>
      <c r="J13" s="21"/>
      <c r="K13" s="22" t="e">
        <f t="shared" si="0"/>
        <v>#DIV/0!</v>
      </c>
      <c r="L13" s="23" t="e">
        <f>(K13+K14+K15)/2</f>
        <v>#DIV/0!</v>
      </c>
      <c r="M13" s="24" t="e">
        <f>(L13+L16)/2</f>
        <v>#DIV/0!</v>
      </c>
      <c r="N13" s="27"/>
      <c r="O13" s="31"/>
    </row>
    <row r="14" spans="1:15" ht="30.75" hidden="1" customHeight="1" x14ac:dyDescent="0.25">
      <c r="B14" s="27"/>
      <c r="C14" s="27"/>
      <c r="D14" s="27"/>
      <c r="E14" s="28"/>
      <c r="F14" s="18" t="s">
        <v>18</v>
      </c>
      <c r="G14" s="19" t="s">
        <v>22</v>
      </c>
      <c r="H14" s="5" t="s">
        <v>20</v>
      </c>
      <c r="I14" s="20"/>
      <c r="J14" s="21"/>
      <c r="K14" s="22" t="e">
        <f t="shared" si="0"/>
        <v>#DIV/0!</v>
      </c>
      <c r="L14" s="29"/>
      <c r="M14" s="30"/>
      <c r="N14" s="27"/>
      <c r="O14" s="31"/>
    </row>
    <row r="15" spans="1:15" ht="30.75" hidden="1" customHeight="1" x14ac:dyDescent="0.25">
      <c r="B15" s="27"/>
      <c r="C15" s="27"/>
      <c r="D15" s="27"/>
      <c r="E15" s="28"/>
      <c r="F15" s="18" t="s">
        <v>18</v>
      </c>
      <c r="G15" s="19" t="s">
        <v>23</v>
      </c>
      <c r="H15" s="5" t="s">
        <v>20</v>
      </c>
      <c r="I15" s="20"/>
      <c r="J15" s="20"/>
      <c r="K15" s="22"/>
      <c r="L15" s="29"/>
      <c r="M15" s="30"/>
      <c r="N15" s="27"/>
      <c r="O15" s="31"/>
    </row>
    <row r="16" spans="1:15" ht="104.25" hidden="1" customHeight="1" x14ac:dyDescent="0.25">
      <c r="B16" s="27"/>
      <c r="C16" s="32"/>
      <c r="D16" s="32"/>
      <c r="E16" s="33"/>
      <c r="F16" s="18" t="s">
        <v>24</v>
      </c>
      <c r="G16" s="34" t="s">
        <v>25</v>
      </c>
      <c r="H16" s="5" t="s">
        <v>26</v>
      </c>
      <c r="I16" s="37"/>
      <c r="J16" s="38"/>
      <c r="K16" s="22" t="e">
        <f>IF(J16/I16*100&gt;100,100,J16/I16*100)</f>
        <v>#DIV/0!</v>
      </c>
      <c r="L16" s="36" t="e">
        <f>K16</f>
        <v>#DIV/0!</v>
      </c>
      <c r="M16" s="30"/>
      <c r="N16" s="27"/>
      <c r="O16" s="31"/>
    </row>
    <row r="17" spans="2:15" ht="30.75" customHeight="1" x14ac:dyDescent="0.25">
      <c r="B17" s="27"/>
      <c r="C17" s="16" t="s">
        <v>31</v>
      </c>
      <c r="D17" s="16" t="s">
        <v>32</v>
      </c>
      <c r="E17" s="17" t="s">
        <v>17</v>
      </c>
      <c r="F17" s="18" t="s">
        <v>18</v>
      </c>
      <c r="G17" s="19" t="s">
        <v>19</v>
      </c>
      <c r="H17" s="5" t="s">
        <v>20</v>
      </c>
      <c r="I17" s="20">
        <v>100</v>
      </c>
      <c r="J17" s="20">
        <v>100</v>
      </c>
      <c r="K17" s="22">
        <f>IF(J17/I17*100&gt;100,100,J17/I17*100)</f>
        <v>100</v>
      </c>
      <c r="L17" s="23">
        <f>(K17+K18+K19)/2</f>
        <v>100</v>
      </c>
      <c r="M17" s="24">
        <f>(L17+L20)/2</f>
        <v>100</v>
      </c>
      <c r="N17" s="27"/>
      <c r="O17" s="31"/>
    </row>
    <row r="18" spans="2:15" ht="30.75" customHeight="1" x14ac:dyDescent="0.25">
      <c r="B18" s="27"/>
      <c r="C18" s="27"/>
      <c r="D18" s="27"/>
      <c r="E18" s="28"/>
      <c r="F18" s="18" t="s">
        <v>18</v>
      </c>
      <c r="G18" s="19" t="s">
        <v>22</v>
      </c>
      <c r="H18" s="5" t="s">
        <v>20</v>
      </c>
      <c r="I18" s="20">
        <v>80</v>
      </c>
      <c r="J18" s="20">
        <v>100</v>
      </c>
      <c r="K18" s="22">
        <f>IF(J18/I18*100&gt;100,100,J18/I18*100)</f>
        <v>100</v>
      </c>
      <c r="L18" s="29"/>
      <c r="M18" s="30"/>
      <c r="N18" s="27"/>
      <c r="O18" s="31"/>
    </row>
    <row r="19" spans="2:15" ht="30.75" customHeight="1" x14ac:dyDescent="0.25">
      <c r="B19" s="27"/>
      <c r="C19" s="27"/>
      <c r="D19" s="27"/>
      <c r="E19" s="28"/>
      <c r="F19" s="18" t="s">
        <v>18</v>
      </c>
      <c r="G19" s="19" t="s">
        <v>23</v>
      </c>
      <c r="H19" s="5" t="s">
        <v>20</v>
      </c>
      <c r="I19" s="20"/>
      <c r="J19" s="20"/>
      <c r="K19" s="22"/>
      <c r="L19" s="29"/>
      <c r="M19" s="30"/>
      <c r="N19" s="27"/>
      <c r="O19" s="31"/>
    </row>
    <row r="20" spans="2:15" ht="110.25" customHeight="1" x14ac:dyDescent="0.25">
      <c r="B20" s="27"/>
      <c r="C20" s="32"/>
      <c r="D20" s="32"/>
      <c r="E20" s="33"/>
      <c r="F20" s="18" t="s">
        <v>24</v>
      </c>
      <c r="G20" s="34" t="s">
        <v>25</v>
      </c>
      <c r="H20" s="5" t="s">
        <v>26</v>
      </c>
      <c r="I20" s="37">
        <v>1</v>
      </c>
      <c r="J20" s="37">
        <v>1</v>
      </c>
      <c r="K20" s="22">
        <f>IF(J20/I20*100&gt;100,100,J20/I20*100)</f>
        <v>100</v>
      </c>
      <c r="L20" s="36">
        <f>K20</f>
        <v>100</v>
      </c>
      <c r="M20" s="30"/>
      <c r="N20" s="27"/>
      <c r="O20" s="31"/>
    </row>
    <row r="21" spans="2:15" ht="58.5" customHeight="1" x14ac:dyDescent="0.25">
      <c r="B21" s="27"/>
      <c r="C21" s="16" t="s">
        <v>33</v>
      </c>
      <c r="D21" s="16" t="s">
        <v>34</v>
      </c>
      <c r="E21" s="17" t="s">
        <v>17</v>
      </c>
      <c r="F21" s="18" t="s">
        <v>18</v>
      </c>
      <c r="G21" s="19" t="s">
        <v>19</v>
      </c>
      <c r="H21" s="5" t="s">
        <v>20</v>
      </c>
      <c r="I21" s="20">
        <v>100</v>
      </c>
      <c r="J21" s="20">
        <v>100</v>
      </c>
      <c r="K21" s="22">
        <f t="shared" si="0"/>
        <v>100</v>
      </c>
      <c r="L21" s="23">
        <f>(K21+K22+K23)/2</f>
        <v>100</v>
      </c>
      <c r="M21" s="24">
        <f>(L21+L24)/2</f>
        <v>100</v>
      </c>
      <c r="N21" s="27"/>
      <c r="O21" s="31"/>
    </row>
    <row r="22" spans="2:15" ht="58.5" customHeight="1" x14ac:dyDescent="0.25">
      <c r="B22" s="27"/>
      <c r="C22" s="27"/>
      <c r="D22" s="27"/>
      <c r="E22" s="28"/>
      <c r="F22" s="18" t="s">
        <v>18</v>
      </c>
      <c r="G22" s="19" t="s">
        <v>22</v>
      </c>
      <c r="H22" s="5" t="s">
        <v>20</v>
      </c>
      <c r="I22" s="20">
        <v>80</v>
      </c>
      <c r="J22" s="20">
        <v>80</v>
      </c>
      <c r="K22" s="22">
        <f t="shared" si="0"/>
        <v>100</v>
      </c>
      <c r="L22" s="29"/>
      <c r="M22" s="30"/>
      <c r="N22" s="27"/>
      <c r="O22" s="31"/>
    </row>
    <row r="23" spans="2:15" ht="58.5" customHeight="1" x14ac:dyDescent="0.25">
      <c r="B23" s="27"/>
      <c r="C23" s="27"/>
      <c r="D23" s="27"/>
      <c r="E23" s="28"/>
      <c r="F23" s="18" t="s">
        <v>18</v>
      </c>
      <c r="G23" s="19" t="s">
        <v>23</v>
      </c>
      <c r="H23" s="5" t="s">
        <v>20</v>
      </c>
      <c r="I23" s="20"/>
      <c r="J23" s="20"/>
      <c r="K23" s="22"/>
      <c r="L23" s="29"/>
      <c r="M23" s="30"/>
      <c r="N23" s="27"/>
      <c r="O23" s="31"/>
    </row>
    <row r="24" spans="2:15" ht="31.5" customHeight="1" x14ac:dyDescent="0.25">
      <c r="B24" s="27"/>
      <c r="C24" s="32"/>
      <c r="D24" s="32"/>
      <c r="E24" s="33"/>
      <c r="F24" s="18" t="s">
        <v>24</v>
      </c>
      <c r="G24" s="34" t="s">
        <v>25</v>
      </c>
      <c r="H24" s="5" t="s">
        <v>26</v>
      </c>
      <c r="I24" s="35">
        <v>3</v>
      </c>
      <c r="J24" s="35">
        <v>3</v>
      </c>
      <c r="K24" s="22">
        <f t="shared" si="0"/>
        <v>100</v>
      </c>
      <c r="L24" s="36">
        <f>K24</f>
        <v>100</v>
      </c>
      <c r="M24" s="30"/>
      <c r="N24" s="27"/>
      <c r="O24" s="31"/>
    </row>
    <row r="25" spans="2:15" ht="58.5" hidden="1" customHeight="1" x14ac:dyDescent="0.25">
      <c r="B25" s="27"/>
      <c r="C25" s="16"/>
      <c r="D25" s="16" t="s">
        <v>35</v>
      </c>
      <c r="E25" s="17" t="s">
        <v>17</v>
      </c>
      <c r="F25" s="18" t="s">
        <v>18</v>
      </c>
      <c r="G25" s="19" t="s">
        <v>19</v>
      </c>
      <c r="H25" s="5" t="s">
        <v>20</v>
      </c>
      <c r="I25" s="37"/>
      <c r="J25" s="21"/>
      <c r="K25" s="22" t="e">
        <f t="shared" si="0"/>
        <v>#DIV/0!</v>
      </c>
      <c r="L25" s="23" t="e">
        <f>(K25+K26+K27)/3</f>
        <v>#DIV/0!</v>
      </c>
      <c r="M25" s="24" t="e">
        <f>(L25+L28)/2</f>
        <v>#DIV/0!</v>
      </c>
      <c r="N25" s="27"/>
      <c r="O25" s="31"/>
    </row>
    <row r="26" spans="2:15" ht="58.5" hidden="1" customHeight="1" x14ac:dyDescent="0.25">
      <c r="B26" s="27"/>
      <c r="C26" s="27"/>
      <c r="D26" s="27"/>
      <c r="E26" s="28"/>
      <c r="F26" s="18" t="s">
        <v>18</v>
      </c>
      <c r="G26" s="19" t="s">
        <v>22</v>
      </c>
      <c r="H26" s="5" t="s">
        <v>20</v>
      </c>
      <c r="I26" s="37"/>
      <c r="J26" s="21"/>
      <c r="K26" s="22" t="e">
        <f t="shared" si="0"/>
        <v>#DIV/0!</v>
      </c>
      <c r="L26" s="29"/>
      <c r="M26" s="30"/>
      <c r="N26" s="27"/>
      <c r="O26" s="31"/>
    </row>
    <row r="27" spans="2:15" ht="58.5" hidden="1" customHeight="1" x14ac:dyDescent="0.25">
      <c r="B27" s="27"/>
      <c r="C27" s="27"/>
      <c r="D27" s="27"/>
      <c r="E27" s="28"/>
      <c r="F27" s="18" t="s">
        <v>18</v>
      </c>
      <c r="G27" s="19" t="s">
        <v>23</v>
      </c>
      <c r="H27" s="5" t="s">
        <v>20</v>
      </c>
      <c r="I27" s="37"/>
      <c r="J27" s="20"/>
      <c r="K27" s="22" t="e">
        <f t="shared" si="0"/>
        <v>#DIV/0!</v>
      </c>
      <c r="L27" s="29"/>
      <c r="M27" s="30"/>
      <c r="N27" s="27"/>
      <c r="O27" s="31"/>
    </row>
    <row r="28" spans="2:15" ht="31.5" hidden="1" customHeight="1" x14ac:dyDescent="0.25">
      <c r="B28" s="27"/>
      <c r="C28" s="32"/>
      <c r="D28" s="32"/>
      <c r="E28" s="33"/>
      <c r="F28" s="18" t="s">
        <v>24</v>
      </c>
      <c r="G28" s="34" t="s">
        <v>25</v>
      </c>
      <c r="H28" s="5" t="s">
        <v>26</v>
      </c>
      <c r="I28" s="37"/>
      <c r="J28" s="38"/>
      <c r="K28" s="22" t="e">
        <f t="shared" si="0"/>
        <v>#DIV/0!</v>
      </c>
      <c r="L28" s="36" t="e">
        <f>K28</f>
        <v>#DIV/0!</v>
      </c>
      <c r="M28" s="30"/>
      <c r="N28" s="27"/>
      <c r="O28" s="31"/>
    </row>
    <row r="29" spans="2:15" ht="58.5" customHeight="1" x14ac:dyDescent="0.25">
      <c r="B29" s="27"/>
      <c r="C29" s="16" t="s">
        <v>36</v>
      </c>
      <c r="D29" s="16" t="s">
        <v>37</v>
      </c>
      <c r="E29" s="39" t="s">
        <v>17</v>
      </c>
      <c r="F29" s="5" t="s">
        <v>18</v>
      </c>
      <c r="G29" s="19" t="s">
        <v>19</v>
      </c>
      <c r="H29" s="5" t="s">
        <v>20</v>
      </c>
      <c r="I29" s="20">
        <v>100</v>
      </c>
      <c r="J29" s="21">
        <v>100</v>
      </c>
      <c r="K29" s="22">
        <f t="shared" si="0"/>
        <v>100</v>
      </c>
      <c r="L29" s="23">
        <f>(K29+K30+K31)/3</f>
        <v>99.583333333333329</v>
      </c>
      <c r="M29" s="24">
        <f>(L29+L32)/2</f>
        <v>99.791666666666657</v>
      </c>
      <c r="N29" s="27"/>
      <c r="O29" s="31"/>
    </row>
    <row r="30" spans="2:15" ht="58.5" customHeight="1" x14ac:dyDescent="0.25">
      <c r="B30" s="27"/>
      <c r="C30" s="27"/>
      <c r="D30" s="27"/>
      <c r="E30" s="40"/>
      <c r="F30" s="5" t="s">
        <v>18</v>
      </c>
      <c r="G30" s="19" t="s">
        <v>22</v>
      </c>
      <c r="H30" s="5" t="s">
        <v>20</v>
      </c>
      <c r="I30" s="20">
        <v>80</v>
      </c>
      <c r="J30" s="21">
        <v>84.2</v>
      </c>
      <c r="K30" s="22">
        <f t="shared" si="0"/>
        <v>100</v>
      </c>
      <c r="L30" s="29"/>
      <c r="M30" s="30"/>
      <c r="N30" s="27"/>
      <c r="O30" s="31"/>
    </row>
    <row r="31" spans="2:15" ht="55.5" customHeight="1" x14ac:dyDescent="0.25">
      <c r="B31" s="27"/>
      <c r="C31" s="27"/>
      <c r="D31" s="27"/>
      <c r="E31" s="40"/>
      <c r="F31" s="5" t="s">
        <v>18</v>
      </c>
      <c r="G31" s="19" t="s">
        <v>23</v>
      </c>
      <c r="H31" s="5" t="s">
        <v>20</v>
      </c>
      <c r="I31" s="20">
        <v>100</v>
      </c>
      <c r="J31" s="20">
        <v>98.75</v>
      </c>
      <c r="K31" s="22">
        <f t="shared" si="0"/>
        <v>98.75</v>
      </c>
      <c r="L31" s="29"/>
      <c r="M31" s="30"/>
      <c r="N31" s="27"/>
      <c r="O31" s="31"/>
    </row>
    <row r="32" spans="2:15" ht="31.5" customHeight="1" x14ac:dyDescent="0.25">
      <c r="B32" s="27"/>
      <c r="C32" s="32"/>
      <c r="D32" s="32"/>
      <c r="E32" s="41"/>
      <c r="F32" s="5" t="s">
        <v>24</v>
      </c>
      <c r="G32" s="34" t="s">
        <v>25</v>
      </c>
      <c r="H32" s="5" t="s">
        <v>26</v>
      </c>
      <c r="I32" s="35">
        <v>374</v>
      </c>
      <c r="J32" s="35">
        <v>375</v>
      </c>
      <c r="K32" s="22">
        <f t="shared" si="0"/>
        <v>100</v>
      </c>
      <c r="L32" s="36">
        <f>K32</f>
        <v>100</v>
      </c>
      <c r="M32" s="30"/>
      <c r="N32" s="27"/>
      <c r="O32" s="31"/>
    </row>
    <row r="33" spans="2:15" ht="58.5" hidden="1" customHeight="1" x14ac:dyDescent="0.25">
      <c r="B33" s="27"/>
      <c r="C33" s="16" t="s">
        <v>38</v>
      </c>
      <c r="D33" s="16" t="s">
        <v>39</v>
      </c>
      <c r="E33" s="39" t="s">
        <v>17</v>
      </c>
      <c r="F33" s="5" t="s">
        <v>18</v>
      </c>
      <c r="G33" s="19" t="s">
        <v>19</v>
      </c>
      <c r="H33" s="5" t="s">
        <v>20</v>
      </c>
      <c r="I33" s="20"/>
      <c r="J33" s="21"/>
      <c r="K33" s="22" t="e">
        <f t="shared" si="0"/>
        <v>#DIV/0!</v>
      </c>
      <c r="L33" s="23" t="e">
        <f>(K33+K34+K35)/3</f>
        <v>#DIV/0!</v>
      </c>
      <c r="M33" s="24" t="e">
        <f>(L33+L36)/2</f>
        <v>#DIV/0!</v>
      </c>
      <c r="N33" s="42"/>
      <c r="O33" s="31"/>
    </row>
    <row r="34" spans="2:15" ht="58.5" hidden="1" customHeight="1" x14ac:dyDescent="0.25">
      <c r="B34" s="27"/>
      <c r="C34" s="27"/>
      <c r="D34" s="27"/>
      <c r="E34" s="40"/>
      <c r="F34" s="5" t="s">
        <v>18</v>
      </c>
      <c r="G34" s="19" t="s">
        <v>22</v>
      </c>
      <c r="H34" s="5" t="s">
        <v>20</v>
      </c>
      <c r="I34" s="20"/>
      <c r="J34" s="21"/>
      <c r="K34" s="22" t="e">
        <f t="shared" si="0"/>
        <v>#DIV/0!</v>
      </c>
      <c r="L34" s="29"/>
      <c r="M34" s="30"/>
      <c r="N34" s="42"/>
      <c r="O34" s="31"/>
    </row>
    <row r="35" spans="2:15" ht="58.5" hidden="1" customHeight="1" x14ac:dyDescent="0.25">
      <c r="B35" s="27"/>
      <c r="C35" s="27"/>
      <c r="D35" s="27"/>
      <c r="E35" s="40"/>
      <c r="F35" s="5" t="s">
        <v>18</v>
      </c>
      <c r="G35" s="19" t="s">
        <v>23</v>
      </c>
      <c r="H35" s="5" t="s">
        <v>20</v>
      </c>
      <c r="I35" s="20"/>
      <c r="J35" s="20"/>
      <c r="K35" s="22" t="e">
        <f t="shared" si="0"/>
        <v>#DIV/0!</v>
      </c>
      <c r="L35" s="29"/>
      <c r="M35" s="30"/>
      <c r="N35" s="42"/>
      <c r="O35" s="31"/>
    </row>
    <row r="36" spans="2:15" ht="33.75" hidden="1" customHeight="1" x14ac:dyDescent="0.25">
      <c r="B36" s="27"/>
      <c r="C36" s="32"/>
      <c r="D36" s="32"/>
      <c r="E36" s="41"/>
      <c r="F36" s="5" t="s">
        <v>24</v>
      </c>
      <c r="G36" s="34" t="s">
        <v>25</v>
      </c>
      <c r="H36" s="5" t="s">
        <v>26</v>
      </c>
      <c r="I36" s="43"/>
      <c r="J36" s="38"/>
      <c r="K36" s="22" t="e">
        <f t="shared" si="0"/>
        <v>#DIV/0!</v>
      </c>
      <c r="L36" s="36" t="e">
        <f>K36</f>
        <v>#DIV/0!</v>
      </c>
      <c r="M36" s="30"/>
      <c r="N36" s="42"/>
      <c r="O36" s="31"/>
    </row>
    <row r="37" spans="2:15" ht="33.75" hidden="1" customHeight="1" x14ac:dyDescent="0.25">
      <c r="B37" s="27"/>
      <c r="C37" s="44" t="s">
        <v>40</v>
      </c>
      <c r="D37" s="44"/>
      <c r="E37" s="45"/>
      <c r="F37" s="5"/>
      <c r="G37" s="34"/>
      <c r="H37" s="5"/>
      <c r="I37" s="43"/>
      <c r="J37" s="38"/>
      <c r="K37" s="22"/>
      <c r="L37" s="36"/>
      <c r="M37" s="46"/>
      <c r="N37" s="42"/>
      <c r="O37" s="31"/>
    </row>
    <row r="38" spans="2:15" ht="33.75" hidden="1" customHeight="1" x14ac:dyDescent="0.25">
      <c r="B38" s="27"/>
      <c r="C38" s="44"/>
      <c r="D38" s="44"/>
      <c r="E38" s="45"/>
      <c r="F38" s="5"/>
      <c r="G38" s="34"/>
      <c r="H38" s="5"/>
      <c r="I38" s="43"/>
      <c r="J38" s="38"/>
      <c r="K38" s="22"/>
      <c r="L38" s="36"/>
      <c r="M38" s="46"/>
      <c r="N38" s="42"/>
      <c r="O38" s="31"/>
    </row>
    <row r="39" spans="2:15" ht="33.75" hidden="1" customHeight="1" x14ac:dyDescent="0.25">
      <c r="B39" s="27"/>
      <c r="C39" s="44"/>
      <c r="D39" s="44"/>
      <c r="E39" s="45"/>
      <c r="F39" s="5"/>
      <c r="G39" s="34"/>
      <c r="H39" s="5"/>
      <c r="I39" s="43"/>
      <c r="J39" s="38"/>
      <c r="K39" s="22"/>
      <c r="L39" s="36"/>
      <c r="M39" s="46"/>
      <c r="N39" s="42"/>
      <c r="O39" s="31"/>
    </row>
    <row r="40" spans="2:15" ht="33.75" hidden="1" customHeight="1" x14ac:dyDescent="0.25">
      <c r="B40" s="27"/>
      <c r="C40" s="44"/>
      <c r="D40" s="44"/>
      <c r="E40" s="45"/>
      <c r="F40" s="5"/>
      <c r="G40" s="34"/>
      <c r="H40" s="5"/>
      <c r="I40" s="43"/>
      <c r="J40" s="38"/>
      <c r="K40" s="22"/>
      <c r="L40" s="36"/>
      <c r="M40" s="46"/>
      <c r="N40" s="42"/>
      <c r="O40" s="31"/>
    </row>
    <row r="41" spans="2:15" ht="58.5" customHeight="1" x14ac:dyDescent="0.25">
      <c r="B41" s="47"/>
      <c r="C41" s="16" t="s">
        <v>41</v>
      </c>
      <c r="D41" s="16" t="s">
        <v>42</v>
      </c>
      <c r="E41" s="39" t="s">
        <v>17</v>
      </c>
      <c r="F41" s="5" t="s">
        <v>18</v>
      </c>
      <c r="G41" s="19" t="s">
        <v>19</v>
      </c>
      <c r="H41" s="5" t="s">
        <v>20</v>
      </c>
      <c r="I41" s="20">
        <v>100</v>
      </c>
      <c r="J41" s="21">
        <v>100</v>
      </c>
      <c r="K41" s="22">
        <f t="shared" si="0"/>
        <v>100</v>
      </c>
      <c r="L41" s="23">
        <f>(K41+K42+K43)/2</f>
        <v>100</v>
      </c>
      <c r="M41" s="24">
        <f>(L41+L44)/2</f>
        <v>100</v>
      </c>
      <c r="N41" s="27"/>
      <c r="O41" s="31"/>
    </row>
    <row r="42" spans="2:15" ht="58.5" customHeight="1" x14ac:dyDescent="0.25">
      <c r="B42" s="47"/>
      <c r="C42" s="27"/>
      <c r="D42" s="27"/>
      <c r="E42" s="48"/>
      <c r="F42" s="5" t="s">
        <v>18</v>
      </c>
      <c r="G42" s="19" t="s">
        <v>22</v>
      </c>
      <c r="H42" s="5" t="s">
        <v>20</v>
      </c>
      <c r="I42" s="20">
        <v>85</v>
      </c>
      <c r="J42" s="21">
        <v>100</v>
      </c>
      <c r="K42" s="22">
        <f t="shared" si="0"/>
        <v>100</v>
      </c>
      <c r="L42" s="29"/>
      <c r="M42" s="30"/>
      <c r="N42" s="27"/>
      <c r="O42" s="31"/>
    </row>
    <row r="43" spans="2:15" ht="58.5" customHeight="1" x14ac:dyDescent="0.25">
      <c r="B43" s="47"/>
      <c r="C43" s="27"/>
      <c r="D43" s="27"/>
      <c r="E43" s="48"/>
      <c r="F43" s="5" t="s">
        <v>18</v>
      </c>
      <c r="G43" s="19" t="s">
        <v>23</v>
      </c>
      <c r="H43" s="5" t="s">
        <v>20</v>
      </c>
      <c r="I43" s="20"/>
      <c r="J43" s="20"/>
      <c r="K43" s="22"/>
      <c r="L43" s="29"/>
      <c r="M43" s="30"/>
      <c r="N43" s="27"/>
      <c r="O43" s="31"/>
    </row>
    <row r="44" spans="2:15" ht="33" customHeight="1" x14ac:dyDescent="0.25">
      <c r="B44" s="47"/>
      <c r="C44" s="32"/>
      <c r="D44" s="32"/>
      <c r="E44" s="49"/>
      <c r="F44" s="5" t="s">
        <v>24</v>
      </c>
      <c r="G44" s="34" t="s">
        <v>25</v>
      </c>
      <c r="H44" s="5" t="s">
        <v>26</v>
      </c>
      <c r="I44" s="43">
        <v>1</v>
      </c>
      <c r="J44" s="37">
        <v>1</v>
      </c>
      <c r="K44" s="22">
        <f t="shared" si="0"/>
        <v>100</v>
      </c>
      <c r="L44" s="36">
        <f>K44</f>
        <v>100</v>
      </c>
      <c r="M44" s="30"/>
      <c r="N44" s="27"/>
      <c r="O44" s="31"/>
    </row>
    <row r="45" spans="2:15" ht="57" customHeight="1" x14ac:dyDescent="0.25">
      <c r="B45" s="47"/>
      <c r="C45" s="16" t="s">
        <v>43</v>
      </c>
      <c r="D45" s="16" t="s">
        <v>44</v>
      </c>
      <c r="E45" s="39" t="s">
        <v>17</v>
      </c>
      <c r="F45" s="5" t="s">
        <v>18</v>
      </c>
      <c r="G45" s="19" t="s">
        <v>19</v>
      </c>
      <c r="H45" s="5" t="s">
        <v>20</v>
      </c>
      <c r="I45" s="20">
        <v>100</v>
      </c>
      <c r="J45" s="21">
        <v>100</v>
      </c>
      <c r="K45" s="22">
        <f t="shared" si="0"/>
        <v>100</v>
      </c>
      <c r="L45" s="23">
        <f>(K45+K46+K47)/2</f>
        <v>100</v>
      </c>
      <c r="M45" s="24">
        <f>(L45+L48)/2</f>
        <v>100</v>
      </c>
      <c r="N45" s="27"/>
      <c r="O45" s="31"/>
    </row>
    <row r="46" spans="2:15" ht="57" customHeight="1" x14ac:dyDescent="0.25">
      <c r="B46" s="47"/>
      <c r="C46" s="27"/>
      <c r="D46" s="27"/>
      <c r="E46" s="48"/>
      <c r="F46" s="5" t="s">
        <v>18</v>
      </c>
      <c r="G46" s="19" t="s">
        <v>22</v>
      </c>
      <c r="H46" s="5" t="s">
        <v>20</v>
      </c>
      <c r="I46" s="20">
        <v>85</v>
      </c>
      <c r="J46" s="21">
        <v>100</v>
      </c>
      <c r="K46" s="22">
        <f t="shared" si="0"/>
        <v>100</v>
      </c>
      <c r="L46" s="29"/>
      <c r="M46" s="30"/>
      <c r="N46" s="27"/>
      <c r="O46" s="31"/>
    </row>
    <row r="47" spans="2:15" ht="57" customHeight="1" x14ac:dyDescent="0.25">
      <c r="B47" s="47"/>
      <c r="C47" s="27"/>
      <c r="D47" s="27"/>
      <c r="E47" s="48"/>
      <c r="F47" s="5" t="s">
        <v>18</v>
      </c>
      <c r="G47" s="19" t="s">
        <v>23</v>
      </c>
      <c r="H47" s="5" t="s">
        <v>20</v>
      </c>
      <c r="I47" s="20"/>
      <c r="J47" s="20"/>
      <c r="K47" s="22"/>
      <c r="L47" s="29"/>
      <c r="M47" s="30"/>
      <c r="N47" s="27"/>
      <c r="O47" s="31"/>
    </row>
    <row r="48" spans="2:15" ht="57" customHeight="1" x14ac:dyDescent="0.25">
      <c r="B48" s="47"/>
      <c r="C48" s="32"/>
      <c r="D48" s="32"/>
      <c r="E48" s="49"/>
      <c r="F48" s="5" t="s">
        <v>24</v>
      </c>
      <c r="G48" s="34" t="s">
        <v>25</v>
      </c>
      <c r="H48" s="5" t="s">
        <v>26</v>
      </c>
      <c r="I48" s="43">
        <v>1</v>
      </c>
      <c r="J48" s="35">
        <v>1</v>
      </c>
      <c r="K48" s="22">
        <f t="shared" si="0"/>
        <v>100</v>
      </c>
      <c r="L48" s="36">
        <f>K48</f>
        <v>100</v>
      </c>
      <c r="M48" s="30"/>
      <c r="N48" s="27"/>
      <c r="O48" s="31"/>
    </row>
    <row r="49" spans="2:15" ht="33" hidden="1" customHeight="1" x14ac:dyDescent="0.25">
      <c r="B49" s="47"/>
      <c r="C49" s="16" t="s">
        <v>43</v>
      </c>
      <c r="D49" s="16" t="s">
        <v>45</v>
      </c>
      <c r="E49" s="39" t="s">
        <v>17</v>
      </c>
      <c r="F49" s="5" t="s">
        <v>18</v>
      </c>
      <c r="G49" s="19" t="s">
        <v>19</v>
      </c>
      <c r="H49" s="5" t="s">
        <v>20</v>
      </c>
      <c r="I49" s="20"/>
      <c r="J49" s="21"/>
      <c r="K49" s="22" t="e">
        <f t="shared" si="0"/>
        <v>#DIV/0!</v>
      </c>
      <c r="L49" s="23" t="e">
        <f>(K49+K50+K51)/3</f>
        <v>#DIV/0!</v>
      </c>
      <c r="M49" s="24" t="e">
        <f>(L49+L52)/2</f>
        <v>#DIV/0!</v>
      </c>
      <c r="N49" s="27"/>
      <c r="O49" s="31"/>
    </row>
    <row r="50" spans="2:15" ht="33" hidden="1" customHeight="1" x14ac:dyDescent="0.25">
      <c r="B50" s="47"/>
      <c r="C50" s="27"/>
      <c r="D50" s="27"/>
      <c r="E50" s="48"/>
      <c r="F50" s="5" t="s">
        <v>18</v>
      </c>
      <c r="G50" s="19" t="s">
        <v>22</v>
      </c>
      <c r="H50" s="5" t="s">
        <v>20</v>
      </c>
      <c r="I50" s="20"/>
      <c r="J50" s="21"/>
      <c r="K50" s="22" t="e">
        <f t="shared" si="0"/>
        <v>#DIV/0!</v>
      </c>
      <c r="L50" s="29"/>
      <c r="M50" s="30"/>
      <c r="N50" s="27"/>
      <c r="O50" s="31"/>
    </row>
    <row r="51" spans="2:15" ht="33" hidden="1" customHeight="1" x14ac:dyDescent="0.25">
      <c r="B51" s="47"/>
      <c r="C51" s="27"/>
      <c r="D51" s="27"/>
      <c r="E51" s="48"/>
      <c r="F51" s="5" t="s">
        <v>18</v>
      </c>
      <c r="G51" s="19" t="s">
        <v>23</v>
      </c>
      <c r="H51" s="5" t="s">
        <v>20</v>
      </c>
      <c r="I51" s="20"/>
      <c r="J51" s="20"/>
      <c r="K51" s="22" t="e">
        <f t="shared" si="0"/>
        <v>#DIV/0!</v>
      </c>
      <c r="L51" s="29"/>
      <c r="M51" s="30"/>
      <c r="N51" s="27"/>
      <c r="O51" s="31"/>
    </row>
    <row r="52" spans="2:15" ht="33" hidden="1" customHeight="1" x14ac:dyDescent="0.25">
      <c r="B52" s="47"/>
      <c r="C52" s="32"/>
      <c r="D52" s="32"/>
      <c r="E52" s="49"/>
      <c r="F52" s="5" t="s">
        <v>24</v>
      </c>
      <c r="G52" s="34" t="s">
        <v>25</v>
      </c>
      <c r="H52" s="5" t="s">
        <v>26</v>
      </c>
      <c r="I52" s="43"/>
      <c r="J52" s="38"/>
      <c r="K52" s="22" t="e">
        <f t="shared" si="0"/>
        <v>#DIV/0!</v>
      </c>
      <c r="L52" s="36" t="e">
        <f>K52</f>
        <v>#DIV/0!</v>
      </c>
      <c r="M52" s="30"/>
      <c r="N52" s="27"/>
      <c r="O52" s="31"/>
    </row>
    <row r="53" spans="2:15" ht="33" hidden="1" customHeight="1" x14ac:dyDescent="0.25">
      <c r="B53" s="47"/>
      <c r="C53" s="16" t="s">
        <v>46</v>
      </c>
      <c r="D53" s="16" t="s">
        <v>47</v>
      </c>
      <c r="E53" s="39" t="s">
        <v>17</v>
      </c>
      <c r="F53" s="5" t="s">
        <v>18</v>
      </c>
      <c r="G53" s="19" t="s">
        <v>19</v>
      </c>
      <c r="H53" s="5" t="s">
        <v>20</v>
      </c>
      <c r="I53" s="50"/>
      <c r="J53" s="21"/>
      <c r="K53" s="22" t="e">
        <f t="shared" si="0"/>
        <v>#DIV/0!</v>
      </c>
      <c r="L53" s="23" t="e">
        <f>(K53+K54+K55)/3</f>
        <v>#DIV/0!</v>
      </c>
      <c r="M53" s="24" t="e">
        <f>(L53+L56)/2</f>
        <v>#DIV/0!</v>
      </c>
      <c r="N53" s="27"/>
      <c r="O53" s="31"/>
    </row>
    <row r="54" spans="2:15" ht="33" hidden="1" customHeight="1" x14ac:dyDescent="0.25">
      <c r="B54" s="47"/>
      <c r="C54" s="27"/>
      <c r="D54" s="27"/>
      <c r="E54" s="48"/>
      <c r="F54" s="5" t="s">
        <v>18</v>
      </c>
      <c r="G54" s="19" t="s">
        <v>22</v>
      </c>
      <c r="H54" s="5" t="s">
        <v>20</v>
      </c>
      <c r="I54" s="50"/>
      <c r="J54" s="21"/>
      <c r="K54" s="22" t="e">
        <f t="shared" si="0"/>
        <v>#DIV/0!</v>
      </c>
      <c r="L54" s="29"/>
      <c r="M54" s="30"/>
      <c r="N54" s="27"/>
      <c r="O54" s="31"/>
    </row>
    <row r="55" spans="2:15" ht="33" hidden="1" customHeight="1" x14ac:dyDescent="0.25">
      <c r="B55" s="47"/>
      <c r="C55" s="27"/>
      <c r="D55" s="27"/>
      <c r="E55" s="48"/>
      <c r="F55" s="5" t="s">
        <v>18</v>
      </c>
      <c r="G55" s="19" t="s">
        <v>23</v>
      </c>
      <c r="H55" s="5" t="s">
        <v>20</v>
      </c>
      <c r="I55" s="50"/>
      <c r="J55" s="20"/>
      <c r="K55" s="22" t="e">
        <f t="shared" si="0"/>
        <v>#DIV/0!</v>
      </c>
      <c r="L55" s="29"/>
      <c r="M55" s="30"/>
      <c r="N55" s="27"/>
      <c r="O55" s="31"/>
    </row>
    <row r="56" spans="2:15" ht="69" hidden="1" customHeight="1" x14ac:dyDescent="0.25">
      <c r="B56" s="47"/>
      <c r="C56" s="32"/>
      <c r="D56" s="32"/>
      <c r="E56" s="49"/>
      <c r="F56" s="5" t="s">
        <v>24</v>
      </c>
      <c r="G56" s="34" t="s">
        <v>25</v>
      </c>
      <c r="H56" s="5" t="s">
        <v>26</v>
      </c>
      <c r="I56" s="43"/>
      <c r="J56" s="38"/>
      <c r="K56" s="22" t="e">
        <f t="shared" si="0"/>
        <v>#DIV/0!</v>
      </c>
      <c r="L56" s="36" t="e">
        <f>K56</f>
        <v>#DIV/0!</v>
      </c>
      <c r="M56" s="30"/>
      <c r="N56" s="27"/>
      <c r="O56" s="31"/>
    </row>
    <row r="57" spans="2:15" ht="58.5" hidden="1" customHeight="1" x14ac:dyDescent="0.25">
      <c r="B57" s="47"/>
      <c r="C57" s="16" t="s">
        <v>48</v>
      </c>
      <c r="D57" s="16" t="s">
        <v>49</v>
      </c>
      <c r="E57" s="39" t="s">
        <v>17</v>
      </c>
      <c r="F57" s="5" t="s">
        <v>18</v>
      </c>
      <c r="G57" s="19" t="s">
        <v>19</v>
      </c>
      <c r="H57" s="5" t="s">
        <v>20</v>
      </c>
      <c r="I57" s="20"/>
      <c r="J57" s="21"/>
      <c r="K57" s="22" t="e">
        <f t="shared" si="0"/>
        <v>#DIV/0!</v>
      </c>
      <c r="L57" s="23" t="e">
        <f>(K57+K58+K59)/3</f>
        <v>#DIV/0!</v>
      </c>
      <c r="M57" s="24" t="e">
        <f>(L57+L60)/2</f>
        <v>#DIV/0!</v>
      </c>
      <c r="N57" s="27"/>
      <c r="O57" s="31"/>
    </row>
    <row r="58" spans="2:15" ht="58.5" hidden="1" customHeight="1" x14ac:dyDescent="0.25">
      <c r="B58" s="47"/>
      <c r="C58" s="27"/>
      <c r="D58" s="27"/>
      <c r="E58" s="48"/>
      <c r="F58" s="5" t="s">
        <v>18</v>
      </c>
      <c r="G58" s="19" t="s">
        <v>50</v>
      </c>
      <c r="H58" s="5" t="s">
        <v>20</v>
      </c>
      <c r="I58" s="20"/>
      <c r="J58" s="21"/>
      <c r="K58" s="22" t="e">
        <f t="shared" si="0"/>
        <v>#DIV/0!</v>
      </c>
      <c r="L58" s="29"/>
      <c r="M58" s="30"/>
      <c r="N58" s="27"/>
      <c r="O58" s="31"/>
    </row>
    <row r="59" spans="2:15" ht="58.5" hidden="1" customHeight="1" x14ac:dyDescent="0.25">
      <c r="B59" s="47"/>
      <c r="C59" s="27"/>
      <c r="D59" s="27"/>
      <c r="E59" s="48"/>
      <c r="F59" s="5" t="s">
        <v>18</v>
      </c>
      <c r="G59" s="19" t="s">
        <v>51</v>
      </c>
      <c r="H59" s="5" t="s">
        <v>20</v>
      </c>
      <c r="I59" s="20"/>
      <c r="J59" s="20"/>
      <c r="K59" s="22" t="e">
        <f t="shared" si="0"/>
        <v>#DIV/0!</v>
      </c>
      <c r="L59" s="29"/>
      <c r="M59" s="30"/>
      <c r="N59" s="27"/>
      <c r="O59" s="31"/>
    </row>
    <row r="60" spans="2:15" ht="57.75" hidden="1" customHeight="1" x14ac:dyDescent="0.25">
      <c r="B60" s="47"/>
      <c r="C60" s="32"/>
      <c r="D60" s="32"/>
      <c r="E60" s="49"/>
      <c r="F60" s="5" t="s">
        <v>24</v>
      </c>
      <c r="G60" s="34" t="s">
        <v>25</v>
      </c>
      <c r="H60" s="5" t="s">
        <v>26</v>
      </c>
      <c r="I60" s="38"/>
      <c r="J60" s="43"/>
      <c r="K60" s="22" t="e">
        <f t="shared" si="0"/>
        <v>#DIV/0!</v>
      </c>
      <c r="L60" s="36" t="e">
        <f>K60</f>
        <v>#DIV/0!</v>
      </c>
      <c r="M60" s="30"/>
      <c r="N60" s="27"/>
      <c r="O60" s="31"/>
    </row>
    <row r="61" spans="2:15" ht="58.5" customHeight="1" x14ac:dyDescent="0.25">
      <c r="B61" s="47"/>
      <c r="C61" s="16" t="s">
        <v>52</v>
      </c>
      <c r="D61" s="16" t="s">
        <v>53</v>
      </c>
      <c r="E61" s="39" t="s">
        <v>17</v>
      </c>
      <c r="F61" s="5" t="s">
        <v>18</v>
      </c>
      <c r="G61" s="19" t="s">
        <v>19</v>
      </c>
      <c r="H61" s="5" t="s">
        <v>20</v>
      </c>
      <c r="I61" s="50">
        <v>100</v>
      </c>
      <c r="J61" s="21">
        <v>100</v>
      </c>
      <c r="K61" s="22">
        <f t="shared" si="0"/>
        <v>100</v>
      </c>
      <c r="L61" s="23">
        <f>(K61+K62+K63)/3</f>
        <v>100</v>
      </c>
      <c r="M61" s="24">
        <f>(L61+L64)/2</f>
        <v>100</v>
      </c>
      <c r="N61" s="27"/>
      <c r="O61" s="31"/>
    </row>
    <row r="62" spans="2:15" ht="58.5" customHeight="1" x14ac:dyDescent="0.25">
      <c r="B62" s="47"/>
      <c r="C62" s="27"/>
      <c r="D62" s="27"/>
      <c r="E62" s="48"/>
      <c r="F62" s="5" t="s">
        <v>18</v>
      </c>
      <c r="G62" s="19" t="s">
        <v>50</v>
      </c>
      <c r="H62" s="5" t="s">
        <v>20</v>
      </c>
      <c r="I62" s="50">
        <v>85</v>
      </c>
      <c r="J62" s="21">
        <v>100</v>
      </c>
      <c r="K62" s="22">
        <f t="shared" si="0"/>
        <v>100</v>
      </c>
      <c r="L62" s="29"/>
      <c r="M62" s="30"/>
      <c r="N62" s="27"/>
      <c r="O62" s="31"/>
    </row>
    <row r="63" spans="2:15" ht="58.5" customHeight="1" x14ac:dyDescent="0.25">
      <c r="B63" s="47"/>
      <c r="C63" s="27"/>
      <c r="D63" s="27"/>
      <c r="E63" s="48"/>
      <c r="F63" s="5" t="s">
        <v>18</v>
      </c>
      <c r="G63" s="19" t="s">
        <v>51</v>
      </c>
      <c r="H63" s="5" t="s">
        <v>20</v>
      </c>
      <c r="I63" s="50">
        <v>98</v>
      </c>
      <c r="J63" s="20">
        <v>100</v>
      </c>
      <c r="K63" s="22">
        <f t="shared" si="0"/>
        <v>100</v>
      </c>
      <c r="L63" s="29"/>
      <c r="M63" s="30"/>
      <c r="N63" s="27"/>
      <c r="O63" s="31"/>
    </row>
    <row r="64" spans="2:15" ht="41.25" customHeight="1" x14ac:dyDescent="0.25">
      <c r="B64" s="47"/>
      <c r="C64" s="32"/>
      <c r="D64" s="32"/>
      <c r="E64" s="49"/>
      <c r="F64" s="5" t="s">
        <v>24</v>
      </c>
      <c r="G64" s="34" t="s">
        <v>25</v>
      </c>
      <c r="H64" s="5" t="s">
        <v>26</v>
      </c>
      <c r="I64" s="43">
        <v>2</v>
      </c>
      <c r="J64" s="35">
        <v>2</v>
      </c>
      <c r="K64" s="22">
        <f t="shared" si="0"/>
        <v>100</v>
      </c>
      <c r="L64" s="36">
        <f>K64</f>
        <v>100</v>
      </c>
      <c r="M64" s="30"/>
      <c r="N64" s="27"/>
      <c r="O64" s="31"/>
    </row>
    <row r="65" spans="2:15" ht="58.5" hidden="1" customHeight="1" x14ac:dyDescent="0.25">
      <c r="B65" s="47"/>
      <c r="C65" s="16" t="s">
        <v>54</v>
      </c>
      <c r="D65" s="16" t="s">
        <v>55</v>
      </c>
      <c r="E65" s="39" t="s">
        <v>17</v>
      </c>
      <c r="F65" s="5" t="s">
        <v>18</v>
      </c>
      <c r="G65" s="19" t="s">
        <v>19</v>
      </c>
      <c r="H65" s="5" t="s">
        <v>20</v>
      </c>
      <c r="I65" s="50"/>
      <c r="J65" s="21"/>
      <c r="K65" s="22" t="e">
        <f t="shared" si="0"/>
        <v>#DIV/0!</v>
      </c>
      <c r="L65" s="23" t="e">
        <f>(K65+K66+K67)/3</f>
        <v>#DIV/0!</v>
      </c>
      <c r="M65" s="24" t="e">
        <f>(L65+L68)/2</f>
        <v>#DIV/0!</v>
      </c>
      <c r="N65" s="27"/>
      <c r="O65" s="31"/>
    </row>
    <row r="66" spans="2:15" ht="58.5" hidden="1" customHeight="1" x14ac:dyDescent="0.25">
      <c r="B66" s="47"/>
      <c r="C66" s="27"/>
      <c r="D66" s="27"/>
      <c r="E66" s="48"/>
      <c r="F66" s="5" t="s">
        <v>18</v>
      </c>
      <c r="G66" s="19" t="s">
        <v>50</v>
      </c>
      <c r="H66" s="5" t="s">
        <v>20</v>
      </c>
      <c r="I66" s="50"/>
      <c r="J66" s="21"/>
      <c r="K66" s="22" t="e">
        <f t="shared" si="0"/>
        <v>#DIV/0!</v>
      </c>
      <c r="L66" s="29"/>
      <c r="M66" s="30"/>
      <c r="N66" s="27"/>
      <c r="O66" s="31"/>
    </row>
    <row r="67" spans="2:15" ht="58.5" hidden="1" customHeight="1" x14ac:dyDescent="0.25">
      <c r="B67" s="47"/>
      <c r="C67" s="27"/>
      <c r="D67" s="27"/>
      <c r="E67" s="48"/>
      <c r="F67" s="5" t="s">
        <v>18</v>
      </c>
      <c r="G67" s="19" t="s">
        <v>51</v>
      </c>
      <c r="H67" s="5" t="s">
        <v>20</v>
      </c>
      <c r="I67" s="50"/>
      <c r="J67" s="20"/>
      <c r="K67" s="22" t="e">
        <f t="shared" si="0"/>
        <v>#DIV/0!</v>
      </c>
      <c r="L67" s="29"/>
      <c r="M67" s="30"/>
      <c r="N67" s="27"/>
      <c r="O67" s="31"/>
    </row>
    <row r="68" spans="2:15" ht="41.25" hidden="1" customHeight="1" x14ac:dyDescent="0.25">
      <c r="B68" s="47"/>
      <c r="C68" s="32"/>
      <c r="D68" s="32"/>
      <c r="E68" s="49"/>
      <c r="F68" s="5" t="s">
        <v>24</v>
      </c>
      <c r="G68" s="34" t="s">
        <v>25</v>
      </c>
      <c r="H68" s="5" t="s">
        <v>26</v>
      </c>
      <c r="I68" s="43"/>
      <c r="J68" s="38"/>
      <c r="K68" s="22" t="e">
        <f t="shared" si="0"/>
        <v>#DIV/0!</v>
      </c>
      <c r="L68" s="36" t="e">
        <f>K68</f>
        <v>#DIV/0!</v>
      </c>
      <c r="M68" s="30"/>
      <c r="N68" s="27"/>
      <c r="O68" s="31"/>
    </row>
    <row r="69" spans="2:15" ht="58.5" customHeight="1" x14ac:dyDescent="0.25">
      <c r="B69" s="47"/>
      <c r="C69" s="16" t="s">
        <v>56</v>
      </c>
      <c r="D69" s="16" t="s">
        <v>57</v>
      </c>
      <c r="E69" s="39" t="s">
        <v>17</v>
      </c>
      <c r="F69" s="5" t="s">
        <v>18</v>
      </c>
      <c r="G69" s="19" t="s">
        <v>19</v>
      </c>
      <c r="H69" s="5" t="s">
        <v>20</v>
      </c>
      <c r="I69" s="20">
        <v>100</v>
      </c>
      <c r="J69" s="21">
        <v>100</v>
      </c>
      <c r="K69" s="22">
        <f t="shared" si="0"/>
        <v>100</v>
      </c>
      <c r="L69" s="23">
        <f>(K69+K70+K71)/3</f>
        <v>100</v>
      </c>
      <c r="M69" s="24">
        <f>(L69+L72)/2</f>
        <v>99.585635359116026</v>
      </c>
      <c r="N69" s="27"/>
      <c r="O69" s="31"/>
    </row>
    <row r="70" spans="2:15" ht="58.5" customHeight="1" x14ac:dyDescent="0.25">
      <c r="B70" s="47"/>
      <c r="C70" s="27"/>
      <c r="D70" s="27"/>
      <c r="E70" s="48"/>
      <c r="F70" s="5" t="s">
        <v>18</v>
      </c>
      <c r="G70" s="19" t="s">
        <v>50</v>
      </c>
      <c r="H70" s="5" t="s">
        <v>20</v>
      </c>
      <c r="I70" s="20">
        <v>85</v>
      </c>
      <c r="J70" s="21">
        <v>97.9</v>
      </c>
      <c r="K70" s="22">
        <f t="shared" si="0"/>
        <v>100</v>
      </c>
      <c r="L70" s="29"/>
      <c r="M70" s="30"/>
      <c r="N70" s="27"/>
      <c r="O70" s="31"/>
    </row>
    <row r="71" spans="2:15" ht="58.5" customHeight="1" x14ac:dyDescent="0.25">
      <c r="B71" s="47"/>
      <c r="C71" s="27"/>
      <c r="D71" s="27"/>
      <c r="E71" s="48"/>
      <c r="F71" s="5" t="s">
        <v>18</v>
      </c>
      <c r="G71" s="19" t="s">
        <v>51</v>
      </c>
      <c r="H71" s="5" t="s">
        <v>20</v>
      </c>
      <c r="I71" s="20">
        <v>98</v>
      </c>
      <c r="J71" s="20">
        <v>98.6</v>
      </c>
      <c r="K71" s="22">
        <f t="shared" si="0"/>
        <v>100</v>
      </c>
      <c r="L71" s="29"/>
      <c r="M71" s="30"/>
      <c r="N71" s="27"/>
      <c r="O71" s="31"/>
    </row>
    <row r="72" spans="2:15" ht="31.5" customHeight="1" x14ac:dyDescent="0.25">
      <c r="B72" s="47"/>
      <c r="C72" s="32"/>
      <c r="D72" s="32"/>
      <c r="E72" s="49"/>
      <c r="F72" s="5" t="s">
        <v>24</v>
      </c>
      <c r="G72" s="34" t="s">
        <v>25</v>
      </c>
      <c r="H72" s="5" t="s">
        <v>26</v>
      </c>
      <c r="I72" s="43">
        <v>362</v>
      </c>
      <c r="J72" s="35">
        <v>359</v>
      </c>
      <c r="K72" s="22">
        <f t="shared" si="0"/>
        <v>99.171270718232037</v>
      </c>
      <c r="L72" s="36">
        <f>K72</f>
        <v>99.171270718232037</v>
      </c>
      <c r="M72" s="30"/>
      <c r="N72" s="27"/>
      <c r="O72" s="31"/>
    </row>
    <row r="73" spans="2:15" ht="58.5" hidden="1" customHeight="1" x14ac:dyDescent="0.25">
      <c r="B73" s="47"/>
      <c r="C73" s="16" t="s">
        <v>58</v>
      </c>
      <c r="D73" s="16" t="s">
        <v>59</v>
      </c>
      <c r="E73" s="39" t="s">
        <v>17</v>
      </c>
      <c r="F73" s="5" t="s">
        <v>18</v>
      </c>
      <c r="G73" s="19" t="s">
        <v>19</v>
      </c>
      <c r="H73" s="5" t="s">
        <v>20</v>
      </c>
      <c r="I73" s="50"/>
      <c r="J73" s="21"/>
      <c r="K73" s="22" t="e">
        <f t="shared" si="0"/>
        <v>#DIV/0!</v>
      </c>
      <c r="L73" s="23" t="e">
        <f>(K73+K74+K75)/2</f>
        <v>#DIV/0!</v>
      </c>
      <c r="M73" s="24" t="e">
        <f>(L73+L76)/2</f>
        <v>#DIV/0!</v>
      </c>
      <c r="N73" s="27"/>
      <c r="O73" s="31"/>
    </row>
    <row r="74" spans="2:15" ht="58.5" hidden="1" customHeight="1" x14ac:dyDescent="0.25">
      <c r="B74" s="47"/>
      <c r="C74" s="27"/>
      <c r="D74" s="27"/>
      <c r="E74" s="48"/>
      <c r="F74" s="5" t="s">
        <v>18</v>
      </c>
      <c r="G74" s="19" t="s">
        <v>50</v>
      </c>
      <c r="H74" s="5" t="s">
        <v>20</v>
      </c>
      <c r="I74" s="50"/>
      <c r="J74" s="21"/>
      <c r="K74" s="22" t="e">
        <f t="shared" si="0"/>
        <v>#DIV/0!</v>
      </c>
      <c r="L74" s="29"/>
      <c r="M74" s="30"/>
      <c r="N74" s="27"/>
      <c r="O74" s="31"/>
    </row>
    <row r="75" spans="2:15" ht="58.5" hidden="1" customHeight="1" x14ac:dyDescent="0.25">
      <c r="B75" s="47"/>
      <c r="C75" s="27"/>
      <c r="D75" s="27"/>
      <c r="E75" s="48"/>
      <c r="F75" s="5" t="s">
        <v>18</v>
      </c>
      <c r="G75" s="19" t="s">
        <v>51</v>
      </c>
      <c r="H75" s="5" t="s">
        <v>20</v>
      </c>
      <c r="I75" s="50"/>
      <c r="J75" s="20"/>
      <c r="K75" s="22"/>
      <c r="L75" s="29"/>
      <c r="M75" s="30"/>
      <c r="N75" s="27"/>
      <c r="O75" s="31"/>
    </row>
    <row r="76" spans="2:15" ht="31.5" hidden="1" customHeight="1" x14ac:dyDescent="0.25">
      <c r="B76" s="47"/>
      <c r="C76" s="32"/>
      <c r="D76" s="32"/>
      <c r="E76" s="49"/>
      <c r="F76" s="5" t="s">
        <v>24</v>
      </c>
      <c r="G76" s="34" t="s">
        <v>25</v>
      </c>
      <c r="H76" s="5" t="s">
        <v>26</v>
      </c>
      <c r="I76" s="38"/>
      <c r="J76" s="43"/>
      <c r="K76" s="22" t="e">
        <f t="shared" si="0"/>
        <v>#DIV/0!</v>
      </c>
      <c r="L76" s="36" t="e">
        <f>K76</f>
        <v>#DIV/0!</v>
      </c>
      <c r="M76" s="30"/>
      <c r="N76" s="27"/>
      <c r="O76" s="31"/>
    </row>
    <row r="77" spans="2:15" ht="58.5" hidden="1" customHeight="1" x14ac:dyDescent="0.25">
      <c r="B77" s="47"/>
      <c r="C77" s="16" t="s">
        <v>60</v>
      </c>
      <c r="D77" s="16" t="s">
        <v>61</v>
      </c>
      <c r="E77" s="39" t="s">
        <v>17</v>
      </c>
      <c r="F77" s="5" t="s">
        <v>18</v>
      </c>
      <c r="G77" s="19" t="s">
        <v>19</v>
      </c>
      <c r="H77" s="5" t="s">
        <v>20</v>
      </c>
      <c r="I77" s="20"/>
      <c r="J77" s="21"/>
      <c r="K77" s="22" t="e">
        <f t="shared" si="0"/>
        <v>#DIV/0!</v>
      </c>
      <c r="L77" s="23" t="e">
        <f>(K77+K78+K79)/3</f>
        <v>#DIV/0!</v>
      </c>
      <c r="M77" s="24" t="e">
        <f>(L77+L80)/2</f>
        <v>#DIV/0!</v>
      </c>
      <c r="N77" s="42"/>
      <c r="O77" s="31"/>
    </row>
    <row r="78" spans="2:15" ht="58.5" hidden="1" customHeight="1" x14ac:dyDescent="0.25">
      <c r="B78" s="47"/>
      <c r="C78" s="27"/>
      <c r="D78" s="27"/>
      <c r="E78" s="48"/>
      <c r="F78" s="5" t="s">
        <v>18</v>
      </c>
      <c r="G78" s="19" t="s">
        <v>22</v>
      </c>
      <c r="H78" s="5" t="s">
        <v>20</v>
      </c>
      <c r="I78" s="20"/>
      <c r="J78" s="21"/>
      <c r="K78" s="22" t="e">
        <f t="shared" si="0"/>
        <v>#DIV/0!</v>
      </c>
      <c r="L78" s="29"/>
      <c r="M78" s="30"/>
      <c r="N78" s="42"/>
      <c r="O78" s="31"/>
    </row>
    <row r="79" spans="2:15" ht="58.5" hidden="1" customHeight="1" x14ac:dyDescent="0.25">
      <c r="B79" s="47"/>
      <c r="C79" s="27"/>
      <c r="D79" s="27"/>
      <c r="E79" s="48"/>
      <c r="F79" s="5" t="s">
        <v>18</v>
      </c>
      <c r="G79" s="19" t="s">
        <v>62</v>
      </c>
      <c r="H79" s="5" t="s">
        <v>20</v>
      </c>
      <c r="I79" s="20"/>
      <c r="J79" s="20"/>
      <c r="K79" s="22" t="e">
        <f t="shared" si="0"/>
        <v>#DIV/0!</v>
      </c>
      <c r="L79" s="29"/>
      <c r="M79" s="30"/>
      <c r="N79" s="42"/>
      <c r="O79" s="31"/>
    </row>
    <row r="80" spans="2:15" ht="40.5" hidden="1" customHeight="1" x14ac:dyDescent="0.25">
      <c r="B80" s="47"/>
      <c r="C80" s="32"/>
      <c r="D80" s="32"/>
      <c r="E80" s="49"/>
      <c r="F80" s="5" t="s">
        <v>24</v>
      </c>
      <c r="G80" s="34" t="s">
        <v>25</v>
      </c>
      <c r="H80" s="5" t="s">
        <v>26</v>
      </c>
      <c r="I80" s="43"/>
      <c r="J80" s="38"/>
      <c r="K80" s="22" t="e">
        <f t="shared" si="0"/>
        <v>#DIV/0!</v>
      </c>
      <c r="L80" s="36" t="e">
        <f>K80</f>
        <v>#DIV/0!</v>
      </c>
      <c r="M80" s="30"/>
      <c r="N80" s="42"/>
      <c r="O80" s="31"/>
    </row>
    <row r="81" spans="2:15" ht="58.5" hidden="1" customHeight="1" x14ac:dyDescent="0.25">
      <c r="B81" s="47"/>
      <c r="C81" s="16" t="s">
        <v>63</v>
      </c>
      <c r="D81" s="16" t="s">
        <v>64</v>
      </c>
      <c r="E81" s="39" t="s">
        <v>17</v>
      </c>
      <c r="F81" s="5" t="s">
        <v>18</v>
      </c>
      <c r="G81" s="19" t="s">
        <v>19</v>
      </c>
      <c r="H81" s="5" t="s">
        <v>20</v>
      </c>
      <c r="I81" s="20"/>
      <c r="J81" s="21"/>
      <c r="K81" s="22" t="e">
        <f t="shared" si="0"/>
        <v>#DIV/0!</v>
      </c>
      <c r="L81" s="23" t="e">
        <f>(K81+K82+K83)/3</f>
        <v>#DIV/0!</v>
      </c>
      <c r="M81" s="24" t="e">
        <f>(L81+L84)/2</f>
        <v>#DIV/0!</v>
      </c>
      <c r="N81" s="42"/>
      <c r="O81" s="31"/>
    </row>
    <row r="82" spans="2:15" ht="58.5" hidden="1" customHeight="1" x14ac:dyDescent="0.25">
      <c r="B82" s="47"/>
      <c r="C82" s="27"/>
      <c r="D82" s="27"/>
      <c r="E82" s="48"/>
      <c r="F82" s="5" t="s">
        <v>18</v>
      </c>
      <c r="G82" s="19" t="s">
        <v>22</v>
      </c>
      <c r="H82" s="5" t="s">
        <v>20</v>
      </c>
      <c r="I82" s="20"/>
      <c r="J82" s="21"/>
      <c r="K82" s="22" t="e">
        <f t="shared" si="0"/>
        <v>#DIV/0!</v>
      </c>
      <c r="L82" s="29"/>
      <c r="M82" s="30"/>
      <c r="N82" s="42"/>
      <c r="O82" s="31"/>
    </row>
    <row r="83" spans="2:15" ht="58.5" hidden="1" customHeight="1" x14ac:dyDescent="0.25">
      <c r="B83" s="47"/>
      <c r="C83" s="27"/>
      <c r="D83" s="27"/>
      <c r="E83" s="48"/>
      <c r="F83" s="5" t="s">
        <v>18</v>
      </c>
      <c r="G83" s="19" t="s">
        <v>62</v>
      </c>
      <c r="H83" s="5" t="s">
        <v>20</v>
      </c>
      <c r="I83" s="20"/>
      <c r="J83" s="20"/>
      <c r="K83" s="22" t="e">
        <f t="shared" si="0"/>
        <v>#DIV/0!</v>
      </c>
      <c r="L83" s="29"/>
      <c r="M83" s="30"/>
      <c r="N83" s="42"/>
      <c r="O83" s="31"/>
    </row>
    <row r="84" spans="2:15" ht="40.5" hidden="1" customHeight="1" x14ac:dyDescent="0.25">
      <c r="B84" s="47"/>
      <c r="C84" s="32"/>
      <c r="D84" s="32"/>
      <c r="E84" s="49"/>
      <c r="F84" s="5" t="s">
        <v>24</v>
      </c>
      <c r="G84" s="34" t="s">
        <v>25</v>
      </c>
      <c r="H84" s="5" t="s">
        <v>26</v>
      </c>
      <c r="I84" s="43"/>
      <c r="J84" s="38"/>
      <c r="K84" s="22" t="e">
        <f t="shared" si="0"/>
        <v>#DIV/0!</v>
      </c>
      <c r="L84" s="36" t="e">
        <f>K84</f>
        <v>#DIV/0!</v>
      </c>
      <c r="M84" s="30"/>
      <c r="N84" s="42"/>
      <c r="O84" s="31"/>
    </row>
    <row r="85" spans="2:15" ht="58.5" hidden="1" customHeight="1" x14ac:dyDescent="0.25">
      <c r="B85" s="47"/>
      <c r="C85" s="16" t="s">
        <v>65</v>
      </c>
      <c r="D85" s="16" t="s">
        <v>66</v>
      </c>
      <c r="E85" s="39" t="s">
        <v>17</v>
      </c>
      <c r="F85" s="5" t="s">
        <v>18</v>
      </c>
      <c r="G85" s="19" t="s">
        <v>19</v>
      </c>
      <c r="H85" s="5" t="s">
        <v>20</v>
      </c>
      <c r="I85" s="20"/>
      <c r="J85" s="21"/>
      <c r="K85" s="22" t="e">
        <f t="shared" si="0"/>
        <v>#DIV/0!</v>
      </c>
      <c r="L85" s="23" t="e">
        <f>(K85+K86+K87)/3</f>
        <v>#DIV/0!</v>
      </c>
      <c r="M85" s="24" t="e">
        <f>(L85+L88)/2</f>
        <v>#DIV/0!</v>
      </c>
      <c r="N85" s="42"/>
      <c r="O85" s="31"/>
    </row>
    <row r="86" spans="2:15" ht="58.5" hidden="1" customHeight="1" x14ac:dyDescent="0.25">
      <c r="B86" s="47"/>
      <c r="C86" s="27"/>
      <c r="D86" s="27"/>
      <c r="E86" s="48"/>
      <c r="F86" s="5" t="s">
        <v>18</v>
      </c>
      <c r="G86" s="19" t="s">
        <v>22</v>
      </c>
      <c r="H86" s="5" t="s">
        <v>20</v>
      </c>
      <c r="I86" s="20"/>
      <c r="J86" s="21"/>
      <c r="K86" s="22" t="e">
        <f t="shared" si="0"/>
        <v>#DIV/0!</v>
      </c>
      <c r="L86" s="29"/>
      <c r="M86" s="30"/>
      <c r="N86" s="42"/>
      <c r="O86" s="31"/>
    </row>
    <row r="87" spans="2:15" ht="58.5" hidden="1" customHeight="1" x14ac:dyDescent="0.25">
      <c r="B87" s="47"/>
      <c r="C87" s="27"/>
      <c r="D87" s="27"/>
      <c r="E87" s="48"/>
      <c r="F87" s="5" t="s">
        <v>18</v>
      </c>
      <c r="G87" s="19" t="s">
        <v>62</v>
      </c>
      <c r="H87" s="5" t="s">
        <v>20</v>
      </c>
      <c r="I87" s="20"/>
      <c r="J87" s="20"/>
      <c r="K87" s="22" t="e">
        <f t="shared" si="0"/>
        <v>#DIV/0!</v>
      </c>
      <c r="L87" s="29"/>
      <c r="M87" s="30"/>
      <c r="N87" s="42"/>
      <c r="O87" s="31"/>
    </row>
    <row r="88" spans="2:15" ht="40.5" hidden="1" customHeight="1" x14ac:dyDescent="0.25">
      <c r="B88" s="47"/>
      <c r="C88" s="32"/>
      <c r="D88" s="32"/>
      <c r="E88" s="49"/>
      <c r="F88" s="5" t="s">
        <v>24</v>
      </c>
      <c r="G88" s="34" t="s">
        <v>25</v>
      </c>
      <c r="H88" s="5" t="s">
        <v>26</v>
      </c>
      <c r="I88" s="43"/>
      <c r="J88" s="38"/>
      <c r="K88" s="22" t="e">
        <f t="shared" si="0"/>
        <v>#DIV/0!</v>
      </c>
      <c r="L88" s="36" t="e">
        <f>K88</f>
        <v>#DIV/0!</v>
      </c>
      <c r="M88" s="30"/>
      <c r="N88" s="42"/>
      <c r="O88" s="31"/>
    </row>
    <row r="89" spans="2:15" ht="40.5" hidden="1" customHeight="1" x14ac:dyDescent="0.25">
      <c r="B89" s="47"/>
      <c r="C89" s="16" t="s">
        <v>67</v>
      </c>
      <c r="D89" s="16" t="s">
        <v>68</v>
      </c>
      <c r="E89" s="39" t="s">
        <v>17</v>
      </c>
      <c r="F89" s="5" t="s">
        <v>18</v>
      </c>
      <c r="G89" s="19" t="s">
        <v>19</v>
      </c>
      <c r="H89" s="5" t="s">
        <v>20</v>
      </c>
      <c r="I89" s="20"/>
      <c r="J89" s="21"/>
      <c r="K89" s="22" t="e">
        <f t="shared" si="0"/>
        <v>#DIV/0!</v>
      </c>
      <c r="L89" s="23" t="e">
        <f>(K89+K90+K91)/2</f>
        <v>#DIV/0!</v>
      </c>
      <c r="M89" s="24" t="e">
        <f>(L89+L92)/2</f>
        <v>#DIV/0!</v>
      </c>
      <c r="N89" s="42"/>
      <c r="O89" s="31"/>
    </row>
    <row r="90" spans="2:15" ht="40.5" hidden="1" customHeight="1" x14ac:dyDescent="0.25">
      <c r="B90" s="47"/>
      <c r="C90" s="27"/>
      <c r="D90" s="27"/>
      <c r="E90" s="48"/>
      <c r="F90" s="5" t="s">
        <v>18</v>
      </c>
      <c r="G90" s="19" t="s">
        <v>22</v>
      </c>
      <c r="H90" s="5" t="s">
        <v>20</v>
      </c>
      <c r="I90" s="20"/>
      <c r="J90" s="21"/>
      <c r="K90" s="22" t="e">
        <f t="shared" si="0"/>
        <v>#DIV/0!</v>
      </c>
      <c r="L90" s="29"/>
      <c r="M90" s="30"/>
      <c r="N90" s="42"/>
      <c r="O90" s="31"/>
    </row>
    <row r="91" spans="2:15" ht="40.5" hidden="1" customHeight="1" x14ac:dyDescent="0.25">
      <c r="B91" s="47"/>
      <c r="C91" s="27"/>
      <c r="D91" s="27"/>
      <c r="E91" s="48"/>
      <c r="F91" s="5" t="s">
        <v>18</v>
      </c>
      <c r="G91" s="19" t="s">
        <v>62</v>
      </c>
      <c r="H91" s="5" t="s">
        <v>20</v>
      </c>
      <c r="I91" s="20"/>
      <c r="J91" s="20"/>
      <c r="K91" s="22"/>
      <c r="L91" s="29"/>
      <c r="M91" s="30"/>
      <c r="N91" s="42"/>
      <c r="O91" s="31"/>
    </row>
    <row r="92" spans="2:15" ht="60.75" hidden="1" customHeight="1" x14ac:dyDescent="0.25">
      <c r="B92" s="47"/>
      <c r="C92" s="32"/>
      <c r="D92" s="32"/>
      <c r="E92" s="49"/>
      <c r="F92" s="5" t="s">
        <v>24</v>
      </c>
      <c r="G92" s="34" t="s">
        <v>25</v>
      </c>
      <c r="H92" s="5" t="s">
        <v>26</v>
      </c>
      <c r="I92" s="38"/>
      <c r="J92" s="38"/>
      <c r="K92" s="22" t="e">
        <f>IF(J92/I92*100&gt;100,100,J92/I92*100)</f>
        <v>#DIV/0!</v>
      </c>
      <c r="L92" s="36" t="e">
        <f>K92</f>
        <v>#DIV/0!</v>
      </c>
      <c r="M92" s="30"/>
      <c r="N92" s="42"/>
      <c r="O92" s="31"/>
    </row>
    <row r="93" spans="2:15" ht="58.5" hidden="1" customHeight="1" x14ac:dyDescent="0.25">
      <c r="B93" s="47"/>
      <c r="C93" s="16" t="s">
        <v>69</v>
      </c>
      <c r="D93" s="16" t="s">
        <v>70</v>
      </c>
      <c r="E93" s="39" t="s">
        <v>17</v>
      </c>
      <c r="F93" s="5" t="s">
        <v>18</v>
      </c>
      <c r="G93" s="19" t="s">
        <v>19</v>
      </c>
      <c r="H93" s="5" t="s">
        <v>20</v>
      </c>
      <c r="I93" s="20"/>
      <c r="J93" s="21"/>
      <c r="K93" s="22" t="e">
        <f t="shared" si="0"/>
        <v>#DIV/0!</v>
      </c>
      <c r="L93" s="23" t="e">
        <f>(K93+K94+K95)/2</f>
        <v>#DIV/0!</v>
      </c>
      <c r="M93" s="24" t="e">
        <f>(L93+L96)/2</f>
        <v>#DIV/0!</v>
      </c>
      <c r="N93" s="27"/>
      <c r="O93" s="31"/>
    </row>
    <row r="94" spans="2:15" ht="58.5" hidden="1" customHeight="1" x14ac:dyDescent="0.25">
      <c r="B94" s="47"/>
      <c r="C94" s="27"/>
      <c r="D94" s="27"/>
      <c r="E94" s="48"/>
      <c r="F94" s="5" t="s">
        <v>18</v>
      </c>
      <c r="G94" s="19" t="s">
        <v>22</v>
      </c>
      <c r="H94" s="5" t="s">
        <v>20</v>
      </c>
      <c r="I94" s="20"/>
      <c r="J94" s="21"/>
      <c r="K94" s="22" t="e">
        <f t="shared" si="0"/>
        <v>#DIV/0!</v>
      </c>
      <c r="L94" s="29"/>
      <c r="M94" s="30"/>
      <c r="N94" s="27"/>
      <c r="O94" s="31"/>
    </row>
    <row r="95" spans="2:15" ht="58.5" hidden="1" customHeight="1" x14ac:dyDescent="0.25">
      <c r="B95" s="47"/>
      <c r="C95" s="27"/>
      <c r="D95" s="27"/>
      <c r="E95" s="48"/>
      <c r="F95" s="5" t="s">
        <v>18</v>
      </c>
      <c r="G95" s="19" t="s">
        <v>62</v>
      </c>
      <c r="H95" s="5" t="s">
        <v>20</v>
      </c>
      <c r="I95" s="20"/>
      <c r="J95" s="20"/>
      <c r="K95" s="22"/>
      <c r="L95" s="29"/>
      <c r="M95" s="30"/>
      <c r="N95" s="27"/>
      <c r="O95" s="31"/>
    </row>
    <row r="96" spans="2:15" ht="64.5" hidden="1" customHeight="1" x14ac:dyDescent="0.25">
      <c r="B96" s="47"/>
      <c r="C96" s="32"/>
      <c r="D96" s="32"/>
      <c r="E96" s="49"/>
      <c r="F96" s="5" t="s">
        <v>24</v>
      </c>
      <c r="G96" s="34" t="s">
        <v>25</v>
      </c>
      <c r="H96" s="5" t="s">
        <v>26</v>
      </c>
      <c r="I96" s="38"/>
      <c r="J96" s="38"/>
      <c r="K96" s="22" t="e">
        <f t="shared" si="0"/>
        <v>#DIV/0!</v>
      </c>
      <c r="L96" s="36" t="e">
        <f>K96</f>
        <v>#DIV/0!</v>
      </c>
      <c r="M96" s="30"/>
      <c r="N96" s="27"/>
      <c r="O96" s="31"/>
    </row>
    <row r="97" spans="2:15" ht="58.5" customHeight="1" x14ac:dyDescent="0.25">
      <c r="B97" s="47"/>
      <c r="C97" s="16" t="s">
        <v>71</v>
      </c>
      <c r="D97" s="16" t="s">
        <v>72</v>
      </c>
      <c r="E97" s="39" t="s">
        <v>17</v>
      </c>
      <c r="F97" s="5" t="s">
        <v>18</v>
      </c>
      <c r="G97" s="19" t="s">
        <v>19</v>
      </c>
      <c r="H97" s="5" t="s">
        <v>20</v>
      </c>
      <c r="I97" s="20">
        <v>100</v>
      </c>
      <c r="J97" s="21">
        <v>100</v>
      </c>
      <c r="K97" s="22">
        <f t="shared" si="0"/>
        <v>100</v>
      </c>
      <c r="L97" s="23">
        <f>(K97+K98+K99)/2</f>
        <v>100</v>
      </c>
      <c r="M97" s="24">
        <f>(L97+L100)/2</f>
        <v>95</v>
      </c>
      <c r="N97" s="42"/>
      <c r="O97" s="31"/>
    </row>
    <row r="98" spans="2:15" ht="58.5" customHeight="1" x14ac:dyDescent="0.25">
      <c r="B98" s="47"/>
      <c r="C98" s="27"/>
      <c r="D98" s="27"/>
      <c r="E98" s="40"/>
      <c r="F98" s="5" t="s">
        <v>18</v>
      </c>
      <c r="G98" s="19" t="s">
        <v>22</v>
      </c>
      <c r="H98" s="5" t="s">
        <v>20</v>
      </c>
      <c r="I98" s="20">
        <v>98</v>
      </c>
      <c r="J98" s="21">
        <v>100</v>
      </c>
      <c r="K98" s="22">
        <f t="shared" si="0"/>
        <v>100</v>
      </c>
      <c r="L98" s="29"/>
      <c r="M98" s="30"/>
      <c r="N98" s="42"/>
      <c r="O98" s="31"/>
    </row>
    <row r="99" spans="2:15" ht="58.5" customHeight="1" x14ac:dyDescent="0.25">
      <c r="B99" s="47"/>
      <c r="C99" s="27"/>
      <c r="D99" s="27"/>
      <c r="E99" s="40"/>
      <c r="F99" s="5" t="s">
        <v>18</v>
      </c>
      <c r="G99" s="19" t="s">
        <v>62</v>
      </c>
      <c r="H99" s="5" t="s">
        <v>20</v>
      </c>
      <c r="I99" s="20"/>
      <c r="J99" s="20"/>
      <c r="K99" s="22"/>
      <c r="L99" s="29"/>
      <c r="M99" s="30"/>
      <c r="N99" s="42"/>
      <c r="O99" s="31"/>
    </row>
    <row r="100" spans="2:15" ht="43.5" customHeight="1" x14ac:dyDescent="0.25">
      <c r="B100" s="47"/>
      <c r="C100" s="32"/>
      <c r="D100" s="32"/>
      <c r="E100" s="41"/>
      <c r="F100" s="5" t="s">
        <v>24</v>
      </c>
      <c r="G100" s="34" t="s">
        <v>25</v>
      </c>
      <c r="H100" s="5" t="s">
        <v>26</v>
      </c>
      <c r="I100" s="35">
        <v>1.4444444444444444</v>
      </c>
      <c r="J100" s="35">
        <v>1.3</v>
      </c>
      <c r="K100" s="22">
        <f t="shared" si="0"/>
        <v>90</v>
      </c>
      <c r="L100" s="36">
        <f>K100</f>
        <v>90</v>
      </c>
      <c r="M100" s="30"/>
      <c r="N100" s="42"/>
      <c r="O100" s="31"/>
    </row>
    <row r="101" spans="2:15" ht="58.5" customHeight="1" x14ac:dyDescent="0.25">
      <c r="B101" s="47"/>
      <c r="C101" s="16" t="s">
        <v>73</v>
      </c>
      <c r="D101" s="16" t="s">
        <v>74</v>
      </c>
      <c r="E101" s="39" t="s">
        <v>17</v>
      </c>
      <c r="F101" s="5" t="s">
        <v>18</v>
      </c>
      <c r="G101" s="19" t="s">
        <v>19</v>
      </c>
      <c r="H101" s="5" t="s">
        <v>20</v>
      </c>
      <c r="I101" s="20">
        <v>100</v>
      </c>
      <c r="J101" s="21">
        <v>100</v>
      </c>
      <c r="K101" s="22">
        <f t="shared" si="0"/>
        <v>100</v>
      </c>
      <c r="L101" s="23">
        <f>(K101+K102+K103)/2</f>
        <v>100</v>
      </c>
      <c r="M101" s="24">
        <f>(L101+L104)/2</f>
        <v>100</v>
      </c>
      <c r="N101" s="27"/>
      <c r="O101" s="31"/>
    </row>
    <row r="102" spans="2:15" ht="58.5" customHeight="1" x14ac:dyDescent="0.25">
      <c r="B102" s="47"/>
      <c r="C102" s="27"/>
      <c r="D102" s="27"/>
      <c r="E102" s="40"/>
      <c r="F102" s="5" t="s">
        <v>18</v>
      </c>
      <c r="G102" s="19" t="s">
        <v>22</v>
      </c>
      <c r="H102" s="5" t="s">
        <v>20</v>
      </c>
      <c r="I102" s="20">
        <v>98</v>
      </c>
      <c r="J102" s="51">
        <v>100</v>
      </c>
      <c r="K102" s="22">
        <f t="shared" si="0"/>
        <v>100</v>
      </c>
      <c r="L102" s="29"/>
      <c r="M102" s="30"/>
      <c r="N102" s="27"/>
      <c r="O102" s="31"/>
    </row>
    <row r="103" spans="2:15" ht="58.5" customHeight="1" x14ac:dyDescent="0.25">
      <c r="B103" s="47"/>
      <c r="C103" s="27"/>
      <c r="D103" s="27"/>
      <c r="E103" s="40"/>
      <c r="F103" s="5" t="s">
        <v>18</v>
      </c>
      <c r="G103" s="19" t="s">
        <v>62</v>
      </c>
      <c r="H103" s="5" t="s">
        <v>20</v>
      </c>
      <c r="I103" s="20"/>
      <c r="J103" s="51"/>
      <c r="K103" s="22"/>
      <c r="L103" s="29"/>
      <c r="M103" s="30"/>
      <c r="N103" s="27"/>
      <c r="O103" s="31"/>
    </row>
    <row r="104" spans="2:15" ht="22.5" customHeight="1" x14ac:dyDescent="0.25">
      <c r="B104" s="47"/>
      <c r="C104" s="32"/>
      <c r="D104" s="32"/>
      <c r="E104" s="41"/>
      <c r="F104" s="5" t="s">
        <v>24</v>
      </c>
      <c r="G104" s="34" t="s">
        <v>25</v>
      </c>
      <c r="H104" s="5" t="s">
        <v>26</v>
      </c>
      <c r="I104" s="35">
        <v>29</v>
      </c>
      <c r="J104" s="35">
        <v>30</v>
      </c>
      <c r="K104" s="22">
        <f t="shared" si="0"/>
        <v>100</v>
      </c>
      <c r="L104" s="36">
        <f>K104</f>
        <v>100</v>
      </c>
      <c r="M104" s="30"/>
      <c r="N104" s="27"/>
      <c r="O104" s="31"/>
    </row>
    <row r="105" spans="2:15" ht="58.5" hidden="1" customHeight="1" x14ac:dyDescent="0.25">
      <c r="B105" s="47"/>
      <c r="C105" s="16" t="s">
        <v>75</v>
      </c>
      <c r="D105" s="16" t="s">
        <v>76</v>
      </c>
      <c r="E105" s="39" t="s">
        <v>17</v>
      </c>
      <c r="F105" s="5" t="s">
        <v>18</v>
      </c>
      <c r="G105" s="19" t="s">
        <v>19</v>
      </c>
      <c r="H105" s="5" t="s">
        <v>20</v>
      </c>
      <c r="I105" s="20"/>
      <c r="J105" s="21"/>
      <c r="K105" s="22" t="e">
        <f t="shared" si="0"/>
        <v>#DIV/0!</v>
      </c>
      <c r="L105" s="23" t="e">
        <f>(K105+K106+K107)/3</f>
        <v>#DIV/0!</v>
      </c>
      <c r="M105" s="24" t="e">
        <f>(L105+L108)/2</f>
        <v>#DIV/0!</v>
      </c>
      <c r="N105" s="42"/>
      <c r="O105" s="31"/>
    </row>
    <row r="106" spans="2:15" ht="58.5" hidden="1" customHeight="1" x14ac:dyDescent="0.25">
      <c r="B106" s="47"/>
      <c r="C106" s="27"/>
      <c r="D106" s="27"/>
      <c r="E106" s="40"/>
      <c r="F106" s="5" t="s">
        <v>18</v>
      </c>
      <c r="G106" s="19" t="s">
        <v>22</v>
      </c>
      <c r="H106" s="5" t="s">
        <v>20</v>
      </c>
      <c r="I106" s="8"/>
      <c r="J106" s="21"/>
      <c r="K106" s="22" t="e">
        <f t="shared" si="0"/>
        <v>#DIV/0!</v>
      </c>
      <c r="L106" s="29"/>
      <c r="M106" s="30"/>
      <c r="N106" s="42"/>
      <c r="O106" s="31"/>
    </row>
    <row r="107" spans="2:15" ht="58.5" hidden="1" customHeight="1" x14ac:dyDescent="0.25">
      <c r="B107" s="47"/>
      <c r="C107" s="27"/>
      <c r="D107" s="27"/>
      <c r="E107" s="40"/>
      <c r="F107" s="5" t="s">
        <v>18</v>
      </c>
      <c r="G107" s="19" t="s">
        <v>62</v>
      </c>
      <c r="H107" s="5" t="s">
        <v>20</v>
      </c>
      <c r="I107" s="52"/>
      <c r="J107" s="20"/>
      <c r="K107" s="22" t="e">
        <f t="shared" si="0"/>
        <v>#DIV/0!</v>
      </c>
      <c r="L107" s="29"/>
      <c r="M107" s="30"/>
      <c r="N107" s="42"/>
      <c r="O107" s="31"/>
    </row>
    <row r="108" spans="2:15" ht="48.75" hidden="1" customHeight="1" x14ac:dyDescent="0.25">
      <c r="B108" s="47"/>
      <c r="C108" s="32"/>
      <c r="D108" s="32"/>
      <c r="E108" s="41"/>
      <c r="F108" s="5" t="s">
        <v>24</v>
      </c>
      <c r="G108" s="34" t="s">
        <v>25</v>
      </c>
      <c r="H108" s="5" t="s">
        <v>26</v>
      </c>
      <c r="I108" s="43"/>
      <c r="J108" s="38"/>
      <c r="K108" s="22" t="e">
        <f t="shared" si="0"/>
        <v>#DIV/0!</v>
      </c>
      <c r="L108" s="36" t="e">
        <f>K108</f>
        <v>#DIV/0!</v>
      </c>
      <c r="M108" s="30"/>
      <c r="N108" s="42"/>
      <c r="O108" s="31"/>
    </row>
    <row r="109" spans="2:15" ht="58.5" hidden="1" customHeight="1" x14ac:dyDescent="0.25">
      <c r="B109" s="47"/>
      <c r="C109" s="16" t="s">
        <v>77</v>
      </c>
      <c r="D109" s="16" t="s">
        <v>78</v>
      </c>
      <c r="E109" s="39" t="s">
        <v>17</v>
      </c>
      <c r="F109" s="5" t="s">
        <v>18</v>
      </c>
      <c r="G109" s="19" t="s">
        <v>19</v>
      </c>
      <c r="H109" s="5" t="s">
        <v>20</v>
      </c>
      <c r="I109" s="20"/>
      <c r="J109" s="21"/>
      <c r="K109" s="22" t="e">
        <f t="shared" si="0"/>
        <v>#DIV/0!</v>
      </c>
      <c r="L109" s="23" t="e">
        <f>(K109+K110+K111)/3</f>
        <v>#DIV/0!</v>
      </c>
      <c r="M109" s="24" t="e">
        <f>(L109+L112)/2</f>
        <v>#DIV/0!</v>
      </c>
      <c r="N109" s="42"/>
      <c r="O109" s="31"/>
    </row>
    <row r="110" spans="2:15" ht="58.5" hidden="1" customHeight="1" x14ac:dyDescent="0.25">
      <c r="B110" s="47"/>
      <c r="C110" s="27"/>
      <c r="D110" s="27"/>
      <c r="E110" s="40"/>
      <c r="F110" s="5" t="s">
        <v>18</v>
      </c>
      <c r="G110" s="19" t="s">
        <v>22</v>
      </c>
      <c r="H110" s="5" t="s">
        <v>20</v>
      </c>
      <c r="I110" s="20"/>
      <c r="J110" s="21"/>
      <c r="K110" s="22" t="e">
        <f t="shared" si="0"/>
        <v>#DIV/0!</v>
      </c>
      <c r="L110" s="29"/>
      <c r="M110" s="30"/>
      <c r="N110" s="42"/>
      <c r="O110" s="31"/>
    </row>
    <row r="111" spans="2:15" ht="58.5" hidden="1" customHeight="1" x14ac:dyDescent="0.25">
      <c r="B111" s="47"/>
      <c r="C111" s="27"/>
      <c r="D111" s="27"/>
      <c r="E111" s="40"/>
      <c r="F111" s="5" t="s">
        <v>18</v>
      </c>
      <c r="G111" s="19" t="s">
        <v>62</v>
      </c>
      <c r="H111" s="5" t="s">
        <v>20</v>
      </c>
      <c r="I111" s="20"/>
      <c r="J111" s="20"/>
      <c r="K111" s="22" t="e">
        <f t="shared" si="0"/>
        <v>#DIV/0!</v>
      </c>
      <c r="L111" s="29"/>
      <c r="M111" s="30"/>
      <c r="N111" s="42"/>
      <c r="O111" s="31"/>
    </row>
    <row r="112" spans="2:15" ht="44.25" hidden="1" customHeight="1" x14ac:dyDescent="0.25">
      <c r="B112" s="47"/>
      <c r="C112" s="32"/>
      <c r="D112" s="32"/>
      <c r="E112" s="41"/>
      <c r="F112" s="5" t="s">
        <v>24</v>
      </c>
      <c r="G112" s="34" t="s">
        <v>25</v>
      </c>
      <c r="H112" s="5" t="s">
        <v>26</v>
      </c>
      <c r="I112" s="43"/>
      <c r="J112" s="38"/>
      <c r="K112" s="22" t="e">
        <f t="shared" si="0"/>
        <v>#DIV/0!</v>
      </c>
      <c r="L112" s="36" t="e">
        <f>K112</f>
        <v>#DIV/0!</v>
      </c>
      <c r="M112" s="30"/>
      <c r="N112" s="42"/>
      <c r="O112" s="31"/>
    </row>
    <row r="113" spans="2:15" ht="58.5" hidden="1" customHeight="1" x14ac:dyDescent="0.25">
      <c r="B113" s="47"/>
      <c r="C113" s="16" t="s">
        <v>79</v>
      </c>
      <c r="D113" s="16" t="s">
        <v>80</v>
      </c>
      <c r="E113" s="39" t="s">
        <v>17</v>
      </c>
      <c r="F113" s="5" t="s">
        <v>18</v>
      </c>
      <c r="G113" s="19" t="s">
        <v>81</v>
      </c>
      <c r="H113" s="5" t="s">
        <v>20</v>
      </c>
      <c r="I113" s="20"/>
      <c r="J113" s="21"/>
      <c r="K113" s="22" t="e">
        <f t="shared" si="0"/>
        <v>#DIV/0!</v>
      </c>
      <c r="L113" s="23" t="e">
        <f>(K113+K114+K115)/3</f>
        <v>#DIV/0!</v>
      </c>
      <c r="M113" s="24" t="e">
        <f>(L113+L116)/2</f>
        <v>#DIV/0!</v>
      </c>
      <c r="N113" s="42"/>
      <c r="O113" s="31"/>
    </row>
    <row r="114" spans="2:15" ht="58.5" hidden="1" customHeight="1" x14ac:dyDescent="0.25">
      <c r="B114" s="47"/>
      <c r="C114" s="27"/>
      <c r="D114" s="27"/>
      <c r="E114" s="40"/>
      <c r="F114" s="5" t="s">
        <v>18</v>
      </c>
      <c r="G114" s="19" t="s">
        <v>82</v>
      </c>
      <c r="H114" s="5" t="s">
        <v>20</v>
      </c>
      <c r="I114" s="20"/>
      <c r="J114" s="21"/>
      <c r="K114" s="22" t="e">
        <f t="shared" si="0"/>
        <v>#DIV/0!</v>
      </c>
      <c r="L114" s="29"/>
      <c r="M114" s="30"/>
      <c r="N114" s="42"/>
      <c r="O114" s="31"/>
    </row>
    <row r="115" spans="2:15" ht="58.5" hidden="1" customHeight="1" x14ac:dyDescent="0.25">
      <c r="B115" s="47"/>
      <c r="C115" s="27"/>
      <c r="D115" s="27"/>
      <c r="E115" s="40"/>
      <c r="F115" s="5" t="s">
        <v>18</v>
      </c>
      <c r="G115" s="19" t="s">
        <v>50</v>
      </c>
      <c r="H115" s="5" t="s">
        <v>20</v>
      </c>
      <c r="I115" s="20"/>
      <c r="J115" s="20"/>
      <c r="K115" s="22" t="e">
        <f t="shared" si="0"/>
        <v>#DIV/0!</v>
      </c>
      <c r="L115" s="29"/>
      <c r="M115" s="30"/>
      <c r="N115" s="42"/>
      <c r="O115" s="31"/>
    </row>
    <row r="116" spans="2:15" ht="42.75" hidden="1" customHeight="1" x14ac:dyDescent="0.25">
      <c r="B116" s="47"/>
      <c r="C116" s="32"/>
      <c r="D116" s="32"/>
      <c r="E116" s="41"/>
      <c r="F116" s="5" t="s">
        <v>24</v>
      </c>
      <c r="G116" s="34" t="s">
        <v>25</v>
      </c>
      <c r="H116" s="5" t="s">
        <v>83</v>
      </c>
      <c r="I116" s="43"/>
      <c r="J116" s="38"/>
      <c r="K116" s="22" t="e">
        <f t="shared" si="0"/>
        <v>#DIV/0!</v>
      </c>
      <c r="L116" s="36" t="e">
        <f>K116</f>
        <v>#DIV/0!</v>
      </c>
      <c r="M116" s="30"/>
      <c r="N116" s="42"/>
      <c r="O116" s="31"/>
    </row>
    <row r="117" spans="2:15" ht="58.5" hidden="1" customHeight="1" x14ac:dyDescent="0.25">
      <c r="B117" s="47"/>
      <c r="C117" s="16" t="s">
        <v>84</v>
      </c>
      <c r="D117" s="16" t="s">
        <v>85</v>
      </c>
      <c r="E117" s="39" t="s">
        <v>17</v>
      </c>
      <c r="F117" s="5" t="s">
        <v>18</v>
      </c>
      <c r="G117" s="19" t="s">
        <v>81</v>
      </c>
      <c r="H117" s="5" t="s">
        <v>20</v>
      </c>
      <c r="I117" s="20"/>
      <c r="J117" s="21"/>
      <c r="K117" s="22" t="e">
        <f t="shared" si="0"/>
        <v>#DIV/0!</v>
      </c>
      <c r="L117" s="23" t="e">
        <f>(K117+K118+K119)/3</f>
        <v>#DIV/0!</v>
      </c>
      <c r="M117" s="24" t="e">
        <f>(L117+L120)/2</f>
        <v>#DIV/0!</v>
      </c>
      <c r="N117" s="42"/>
      <c r="O117" s="31"/>
    </row>
    <row r="118" spans="2:15" ht="58.5" hidden="1" customHeight="1" x14ac:dyDescent="0.25">
      <c r="B118" s="47"/>
      <c r="C118" s="27"/>
      <c r="D118" s="27"/>
      <c r="E118" s="40"/>
      <c r="F118" s="5" t="s">
        <v>18</v>
      </c>
      <c r="G118" s="19" t="s">
        <v>82</v>
      </c>
      <c r="H118" s="5" t="s">
        <v>20</v>
      </c>
      <c r="I118" s="20"/>
      <c r="J118" s="21"/>
      <c r="K118" s="22" t="e">
        <f t="shared" si="0"/>
        <v>#DIV/0!</v>
      </c>
      <c r="L118" s="29"/>
      <c r="M118" s="30"/>
      <c r="N118" s="42"/>
      <c r="O118" s="31"/>
    </row>
    <row r="119" spans="2:15" ht="58.5" hidden="1" customHeight="1" x14ac:dyDescent="0.25">
      <c r="B119" s="47"/>
      <c r="C119" s="27"/>
      <c r="D119" s="27"/>
      <c r="E119" s="40"/>
      <c r="F119" s="5" t="s">
        <v>18</v>
      </c>
      <c r="G119" s="19" t="s">
        <v>50</v>
      </c>
      <c r="H119" s="5" t="s">
        <v>20</v>
      </c>
      <c r="I119" s="20"/>
      <c r="J119" s="20"/>
      <c r="K119" s="22" t="e">
        <f t="shared" si="0"/>
        <v>#DIV/0!</v>
      </c>
      <c r="L119" s="29"/>
      <c r="M119" s="30"/>
      <c r="N119" s="42"/>
      <c r="O119" s="31"/>
    </row>
    <row r="120" spans="2:15" ht="42.75" hidden="1" customHeight="1" x14ac:dyDescent="0.25">
      <c r="B120" s="47"/>
      <c r="C120" s="32"/>
      <c r="D120" s="32"/>
      <c r="E120" s="41"/>
      <c r="F120" s="5" t="s">
        <v>24</v>
      </c>
      <c r="G120" s="34" t="s">
        <v>25</v>
      </c>
      <c r="H120" s="5" t="s">
        <v>83</v>
      </c>
      <c r="I120" s="35"/>
      <c r="J120" s="35"/>
      <c r="K120" s="22" t="e">
        <f t="shared" si="0"/>
        <v>#DIV/0!</v>
      </c>
      <c r="L120" s="36" t="e">
        <f>K120</f>
        <v>#DIV/0!</v>
      </c>
      <c r="M120" s="30"/>
      <c r="N120" s="42"/>
      <c r="O120" s="31"/>
    </row>
    <row r="121" spans="2:15" ht="58.5" hidden="1" customHeight="1" x14ac:dyDescent="0.25">
      <c r="B121" s="47"/>
      <c r="C121" s="16" t="s">
        <v>86</v>
      </c>
      <c r="D121" s="16" t="s">
        <v>87</v>
      </c>
      <c r="E121" s="39" t="s">
        <v>17</v>
      </c>
      <c r="F121" s="5" t="s">
        <v>18</v>
      </c>
      <c r="G121" s="19" t="s">
        <v>81</v>
      </c>
      <c r="H121" s="5" t="s">
        <v>20</v>
      </c>
      <c r="I121" s="20"/>
      <c r="J121" s="21"/>
      <c r="K121" s="22" t="e">
        <f t="shared" si="0"/>
        <v>#DIV/0!</v>
      </c>
      <c r="L121" s="23" t="e">
        <f>(K121+K122+K123)/3</f>
        <v>#DIV/0!</v>
      </c>
      <c r="M121" s="24" t="e">
        <f>(L121+L124)/2</f>
        <v>#DIV/0!</v>
      </c>
      <c r="N121" s="42"/>
      <c r="O121" s="31"/>
    </row>
    <row r="122" spans="2:15" ht="58.5" hidden="1" customHeight="1" x14ac:dyDescent="0.25">
      <c r="B122" s="47"/>
      <c r="C122" s="27"/>
      <c r="D122" s="27"/>
      <c r="E122" s="40"/>
      <c r="F122" s="5" t="s">
        <v>18</v>
      </c>
      <c r="G122" s="19" t="s">
        <v>82</v>
      </c>
      <c r="H122" s="5" t="s">
        <v>20</v>
      </c>
      <c r="I122" s="20"/>
      <c r="J122" s="21"/>
      <c r="K122" s="22" t="e">
        <f t="shared" ref="K122:K180" si="1">IF(J122/I122*100&gt;100,100,J122/I122*100)</f>
        <v>#DIV/0!</v>
      </c>
      <c r="L122" s="29"/>
      <c r="M122" s="30"/>
      <c r="N122" s="42"/>
      <c r="O122" s="31"/>
    </row>
    <row r="123" spans="2:15" ht="58.5" hidden="1" customHeight="1" x14ac:dyDescent="0.25">
      <c r="B123" s="47"/>
      <c r="C123" s="27"/>
      <c r="D123" s="27"/>
      <c r="E123" s="40"/>
      <c r="F123" s="5" t="s">
        <v>18</v>
      </c>
      <c r="G123" s="19" t="s">
        <v>50</v>
      </c>
      <c r="H123" s="5" t="s">
        <v>20</v>
      </c>
      <c r="I123" s="20"/>
      <c r="J123" s="20"/>
      <c r="K123" s="22" t="e">
        <f t="shared" si="1"/>
        <v>#DIV/0!</v>
      </c>
      <c r="L123" s="29"/>
      <c r="M123" s="30"/>
      <c r="N123" s="42"/>
      <c r="O123" s="31"/>
    </row>
    <row r="124" spans="2:15" ht="40.5" hidden="1" customHeight="1" x14ac:dyDescent="0.25">
      <c r="B124" s="47"/>
      <c r="C124" s="32"/>
      <c r="D124" s="32"/>
      <c r="E124" s="41"/>
      <c r="F124" s="5" t="s">
        <v>24</v>
      </c>
      <c r="G124" s="34" t="s">
        <v>25</v>
      </c>
      <c r="H124" s="5" t="s">
        <v>83</v>
      </c>
      <c r="I124" s="35"/>
      <c r="J124" s="35"/>
      <c r="K124" s="22" t="e">
        <f t="shared" si="1"/>
        <v>#DIV/0!</v>
      </c>
      <c r="L124" s="36" t="e">
        <f>K124</f>
        <v>#DIV/0!</v>
      </c>
      <c r="M124" s="30"/>
      <c r="N124" s="42"/>
      <c r="O124" s="31"/>
    </row>
    <row r="125" spans="2:15" ht="58.5" hidden="1" customHeight="1" x14ac:dyDescent="0.25">
      <c r="B125" s="47"/>
      <c r="C125" s="16" t="s">
        <v>88</v>
      </c>
      <c r="D125" s="16" t="s">
        <v>89</v>
      </c>
      <c r="E125" s="39" t="s">
        <v>17</v>
      </c>
      <c r="F125" s="5" t="s">
        <v>18</v>
      </c>
      <c r="G125" s="19" t="s">
        <v>81</v>
      </c>
      <c r="H125" s="5" t="s">
        <v>20</v>
      </c>
      <c r="I125" s="20"/>
      <c r="J125" s="21"/>
      <c r="K125" s="22" t="e">
        <f t="shared" si="1"/>
        <v>#DIV/0!</v>
      </c>
      <c r="L125" s="23" t="e">
        <f>(K125+K126+K127)/3</f>
        <v>#DIV/0!</v>
      </c>
      <c r="M125" s="24" t="e">
        <f>(L125+L128)/2</f>
        <v>#DIV/0!</v>
      </c>
      <c r="N125" s="42"/>
      <c r="O125" s="31"/>
    </row>
    <row r="126" spans="2:15" ht="58.5" hidden="1" customHeight="1" x14ac:dyDescent="0.25">
      <c r="B126" s="47"/>
      <c r="C126" s="27"/>
      <c r="D126" s="27"/>
      <c r="E126" s="40"/>
      <c r="F126" s="5" t="s">
        <v>18</v>
      </c>
      <c r="G126" s="19" t="s">
        <v>82</v>
      </c>
      <c r="H126" s="5" t="s">
        <v>20</v>
      </c>
      <c r="I126" s="20"/>
      <c r="J126" s="21"/>
      <c r="K126" s="22" t="e">
        <f t="shared" si="1"/>
        <v>#DIV/0!</v>
      </c>
      <c r="L126" s="29"/>
      <c r="M126" s="30"/>
      <c r="N126" s="42"/>
      <c r="O126" s="31"/>
    </row>
    <row r="127" spans="2:15" ht="58.5" hidden="1" customHeight="1" x14ac:dyDescent="0.25">
      <c r="B127" s="47"/>
      <c r="C127" s="27"/>
      <c r="D127" s="27"/>
      <c r="E127" s="40"/>
      <c r="F127" s="5" t="s">
        <v>18</v>
      </c>
      <c r="G127" s="19" t="s">
        <v>50</v>
      </c>
      <c r="H127" s="5" t="s">
        <v>20</v>
      </c>
      <c r="I127" s="20"/>
      <c r="J127" s="20"/>
      <c r="K127" s="22" t="e">
        <f t="shared" si="1"/>
        <v>#DIV/0!</v>
      </c>
      <c r="L127" s="29"/>
      <c r="M127" s="30"/>
      <c r="N127" s="42"/>
      <c r="O127" s="31"/>
    </row>
    <row r="128" spans="2:15" ht="38.25" hidden="1" customHeight="1" x14ac:dyDescent="0.25">
      <c r="B128" s="47"/>
      <c r="C128" s="32"/>
      <c r="D128" s="32"/>
      <c r="E128" s="41"/>
      <c r="F128" s="5" t="s">
        <v>24</v>
      </c>
      <c r="G128" s="34" t="s">
        <v>25</v>
      </c>
      <c r="H128" s="5" t="s">
        <v>83</v>
      </c>
      <c r="I128" s="43"/>
      <c r="J128" s="38"/>
      <c r="K128" s="22" t="e">
        <f t="shared" si="1"/>
        <v>#DIV/0!</v>
      </c>
      <c r="L128" s="36" t="e">
        <f>K128</f>
        <v>#DIV/0!</v>
      </c>
      <c r="M128" s="30"/>
      <c r="N128" s="42"/>
      <c r="O128" s="31"/>
    </row>
    <row r="129" spans="2:15" ht="58.5" hidden="1" customHeight="1" x14ac:dyDescent="0.25">
      <c r="B129" s="47"/>
      <c r="C129" s="16" t="s">
        <v>90</v>
      </c>
      <c r="D129" s="16" t="s">
        <v>91</v>
      </c>
      <c r="E129" s="39" t="s">
        <v>17</v>
      </c>
      <c r="F129" s="5" t="s">
        <v>18</v>
      </c>
      <c r="G129" s="19" t="s">
        <v>81</v>
      </c>
      <c r="H129" s="5" t="s">
        <v>20</v>
      </c>
      <c r="I129" s="20"/>
      <c r="J129" s="21"/>
      <c r="K129" s="22" t="e">
        <f t="shared" si="1"/>
        <v>#DIV/0!</v>
      </c>
      <c r="L129" s="23" t="e">
        <f>(K129+K130+K131)/3</f>
        <v>#DIV/0!</v>
      </c>
      <c r="M129" s="24" t="e">
        <f>(L129+L132)/2</f>
        <v>#DIV/0!</v>
      </c>
      <c r="N129" s="42"/>
      <c r="O129" s="31"/>
    </row>
    <row r="130" spans="2:15" ht="58.5" hidden="1" customHeight="1" x14ac:dyDescent="0.25">
      <c r="B130" s="47"/>
      <c r="C130" s="27"/>
      <c r="D130" s="27"/>
      <c r="E130" s="40"/>
      <c r="F130" s="5" t="s">
        <v>18</v>
      </c>
      <c r="G130" s="19" t="s">
        <v>82</v>
      </c>
      <c r="H130" s="5" t="s">
        <v>20</v>
      </c>
      <c r="I130" s="20"/>
      <c r="J130" s="21"/>
      <c r="K130" s="22" t="e">
        <f t="shared" si="1"/>
        <v>#DIV/0!</v>
      </c>
      <c r="L130" s="29"/>
      <c r="M130" s="30"/>
      <c r="N130" s="42"/>
      <c r="O130" s="31"/>
    </row>
    <row r="131" spans="2:15" ht="58.5" hidden="1" customHeight="1" x14ac:dyDescent="0.25">
      <c r="B131" s="47"/>
      <c r="C131" s="27"/>
      <c r="D131" s="27"/>
      <c r="E131" s="40"/>
      <c r="F131" s="5" t="s">
        <v>18</v>
      </c>
      <c r="G131" s="19" t="s">
        <v>50</v>
      </c>
      <c r="H131" s="5" t="s">
        <v>20</v>
      </c>
      <c r="I131" s="20"/>
      <c r="J131" s="20"/>
      <c r="K131" s="22" t="e">
        <f t="shared" si="1"/>
        <v>#DIV/0!</v>
      </c>
      <c r="L131" s="29"/>
      <c r="M131" s="30"/>
      <c r="N131" s="42"/>
      <c r="O131" s="31"/>
    </row>
    <row r="132" spans="2:15" ht="36.75" hidden="1" customHeight="1" x14ac:dyDescent="0.25">
      <c r="B132" s="47"/>
      <c r="C132" s="32"/>
      <c r="D132" s="32"/>
      <c r="E132" s="41"/>
      <c r="F132" s="5" t="s">
        <v>24</v>
      </c>
      <c r="G132" s="34" t="s">
        <v>25</v>
      </c>
      <c r="H132" s="5" t="s">
        <v>83</v>
      </c>
      <c r="I132" s="43"/>
      <c r="J132" s="38"/>
      <c r="K132" s="22" t="e">
        <f t="shared" si="1"/>
        <v>#DIV/0!</v>
      </c>
      <c r="L132" s="36" t="e">
        <f>K132</f>
        <v>#DIV/0!</v>
      </c>
      <c r="M132" s="30"/>
      <c r="N132" s="42"/>
      <c r="O132" s="31"/>
    </row>
    <row r="133" spans="2:15" ht="58.5" hidden="1" customHeight="1" x14ac:dyDescent="0.25">
      <c r="B133" s="47"/>
      <c r="C133" s="16" t="s">
        <v>92</v>
      </c>
      <c r="D133" s="16" t="s">
        <v>93</v>
      </c>
      <c r="E133" s="39" t="s">
        <v>17</v>
      </c>
      <c r="F133" s="5" t="s">
        <v>18</v>
      </c>
      <c r="G133" s="19" t="s">
        <v>81</v>
      </c>
      <c r="H133" s="5" t="s">
        <v>20</v>
      </c>
      <c r="I133" s="20"/>
      <c r="J133" s="20"/>
      <c r="K133" s="22" t="e">
        <f t="shared" si="1"/>
        <v>#DIV/0!</v>
      </c>
      <c r="L133" s="23" t="e">
        <f>(K133+K134+K135)/3</f>
        <v>#DIV/0!</v>
      </c>
      <c r="M133" s="24" t="e">
        <f>(L133+L136)/2</f>
        <v>#DIV/0!</v>
      </c>
      <c r="N133" s="42"/>
      <c r="O133" s="31"/>
    </row>
    <row r="134" spans="2:15" ht="58.5" hidden="1" customHeight="1" x14ac:dyDescent="0.25">
      <c r="B134" s="47"/>
      <c r="C134" s="27"/>
      <c r="D134" s="27"/>
      <c r="E134" s="40"/>
      <c r="F134" s="5" t="s">
        <v>18</v>
      </c>
      <c r="G134" s="19" t="s">
        <v>82</v>
      </c>
      <c r="H134" s="5" t="s">
        <v>20</v>
      </c>
      <c r="I134" s="20"/>
      <c r="J134" s="20"/>
      <c r="K134" s="22" t="e">
        <f t="shared" si="1"/>
        <v>#DIV/0!</v>
      </c>
      <c r="L134" s="29"/>
      <c r="M134" s="30"/>
      <c r="N134" s="42"/>
      <c r="O134" s="31"/>
    </row>
    <row r="135" spans="2:15" ht="58.5" hidden="1" customHeight="1" x14ac:dyDescent="0.25">
      <c r="B135" s="47"/>
      <c r="C135" s="27"/>
      <c r="D135" s="27"/>
      <c r="E135" s="40"/>
      <c r="F135" s="5" t="s">
        <v>18</v>
      </c>
      <c r="G135" s="19" t="s">
        <v>50</v>
      </c>
      <c r="H135" s="5" t="s">
        <v>20</v>
      </c>
      <c r="I135" s="20"/>
      <c r="J135" s="20"/>
      <c r="K135" s="22" t="e">
        <f t="shared" si="1"/>
        <v>#DIV/0!</v>
      </c>
      <c r="L135" s="29"/>
      <c r="M135" s="30"/>
      <c r="N135" s="42"/>
      <c r="O135" s="31"/>
    </row>
    <row r="136" spans="2:15" ht="36.75" hidden="1" customHeight="1" x14ac:dyDescent="0.25">
      <c r="B136" s="47"/>
      <c r="C136" s="32"/>
      <c r="D136" s="32"/>
      <c r="E136" s="41"/>
      <c r="F136" s="5" t="s">
        <v>24</v>
      </c>
      <c r="G136" s="34" t="s">
        <v>25</v>
      </c>
      <c r="H136" s="5" t="s">
        <v>83</v>
      </c>
      <c r="I136" s="35"/>
      <c r="J136" s="35"/>
      <c r="K136" s="22" t="e">
        <f t="shared" si="1"/>
        <v>#DIV/0!</v>
      </c>
      <c r="L136" s="36" t="e">
        <f>K136</f>
        <v>#DIV/0!</v>
      </c>
      <c r="M136" s="30"/>
      <c r="N136" s="42"/>
      <c r="O136" s="31"/>
    </row>
    <row r="137" spans="2:15" ht="58.5" hidden="1" customHeight="1" x14ac:dyDescent="0.25">
      <c r="B137" s="47"/>
      <c r="C137" s="16" t="s">
        <v>94</v>
      </c>
      <c r="D137" s="16" t="s">
        <v>95</v>
      </c>
      <c r="E137" s="39" t="s">
        <v>17</v>
      </c>
      <c r="F137" s="5" t="s">
        <v>18</v>
      </c>
      <c r="G137" s="19" t="s">
        <v>81</v>
      </c>
      <c r="H137" s="5" t="s">
        <v>20</v>
      </c>
      <c r="I137" s="20"/>
      <c r="J137" s="21"/>
      <c r="K137" s="22" t="e">
        <f t="shared" si="1"/>
        <v>#DIV/0!</v>
      </c>
      <c r="L137" s="23" t="e">
        <f>(K137+K138+K139)/3</f>
        <v>#DIV/0!</v>
      </c>
      <c r="M137" s="24" t="e">
        <f>(L137+L140)/2</f>
        <v>#DIV/0!</v>
      </c>
      <c r="N137" s="42"/>
      <c r="O137" s="31"/>
    </row>
    <row r="138" spans="2:15" ht="58.5" hidden="1" customHeight="1" x14ac:dyDescent="0.25">
      <c r="B138" s="47"/>
      <c r="C138" s="27"/>
      <c r="D138" s="27"/>
      <c r="E138" s="40"/>
      <c r="F138" s="5" t="s">
        <v>18</v>
      </c>
      <c r="G138" s="19" t="s">
        <v>82</v>
      </c>
      <c r="H138" s="5" t="s">
        <v>20</v>
      </c>
      <c r="I138" s="20"/>
      <c r="J138" s="21"/>
      <c r="K138" s="22" t="e">
        <f t="shared" si="1"/>
        <v>#DIV/0!</v>
      </c>
      <c r="L138" s="29"/>
      <c r="M138" s="30"/>
      <c r="N138" s="42"/>
      <c r="O138" s="31"/>
    </row>
    <row r="139" spans="2:15" ht="58.5" hidden="1" customHeight="1" x14ac:dyDescent="0.25">
      <c r="B139" s="47"/>
      <c r="C139" s="27"/>
      <c r="D139" s="27"/>
      <c r="E139" s="40"/>
      <c r="F139" s="5" t="s">
        <v>18</v>
      </c>
      <c r="G139" s="19" t="s">
        <v>50</v>
      </c>
      <c r="H139" s="5" t="s">
        <v>20</v>
      </c>
      <c r="I139" s="20"/>
      <c r="J139" s="20"/>
      <c r="K139" s="22" t="e">
        <f t="shared" si="1"/>
        <v>#DIV/0!</v>
      </c>
      <c r="L139" s="29"/>
      <c r="M139" s="30"/>
      <c r="N139" s="42"/>
      <c r="O139" s="31"/>
    </row>
    <row r="140" spans="2:15" ht="39" hidden="1" customHeight="1" x14ac:dyDescent="0.25">
      <c r="B140" s="47"/>
      <c r="C140" s="32"/>
      <c r="D140" s="32"/>
      <c r="E140" s="41"/>
      <c r="F140" s="5" t="s">
        <v>24</v>
      </c>
      <c r="G140" s="34" t="s">
        <v>25</v>
      </c>
      <c r="H140" s="5" t="s">
        <v>83</v>
      </c>
      <c r="I140" s="35"/>
      <c r="J140" s="35"/>
      <c r="K140" s="22" t="e">
        <f t="shared" si="1"/>
        <v>#DIV/0!</v>
      </c>
      <c r="L140" s="36" t="e">
        <f>K140</f>
        <v>#DIV/0!</v>
      </c>
      <c r="M140" s="30"/>
      <c r="N140" s="42"/>
      <c r="O140" s="31"/>
    </row>
    <row r="141" spans="2:15" ht="58.5" hidden="1" customHeight="1" x14ac:dyDescent="0.25">
      <c r="B141" s="47"/>
      <c r="C141" s="16" t="s">
        <v>96</v>
      </c>
      <c r="D141" s="16" t="s">
        <v>97</v>
      </c>
      <c r="E141" s="39" t="s">
        <v>17</v>
      </c>
      <c r="F141" s="5" t="s">
        <v>18</v>
      </c>
      <c r="G141" s="19" t="s">
        <v>81</v>
      </c>
      <c r="H141" s="5" t="s">
        <v>20</v>
      </c>
      <c r="I141" s="20"/>
      <c r="J141" s="21"/>
      <c r="K141" s="22" t="e">
        <f t="shared" si="1"/>
        <v>#DIV/0!</v>
      </c>
      <c r="L141" s="23" t="e">
        <f>(K141+K142+K143)/3</f>
        <v>#DIV/0!</v>
      </c>
      <c r="M141" s="24" t="e">
        <f>(L141+L144)/2</f>
        <v>#DIV/0!</v>
      </c>
      <c r="N141" s="42"/>
      <c r="O141" s="31"/>
    </row>
    <row r="142" spans="2:15" ht="58.5" hidden="1" customHeight="1" x14ac:dyDescent="0.25">
      <c r="B142" s="47"/>
      <c r="C142" s="27"/>
      <c r="D142" s="27"/>
      <c r="E142" s="40"/>
      <c r="F142" s="5" t="s">
        <v>18</v>
      </c>
      <c r="G142" s="19" t="s">
        <v>82</v>
      </c>
      <c r="H142" s="5" t="s">
        <v>20</v>
      </c>
      <c r="I142" s="20"/>
      <c r="J142" s="21"/>
      <c r="K142" s="22" t="e">
        <f t="shared" si="1"/>
        <v>#DIV/0!</v>
      </c>
      <c r="L142" s="29"/>
      <c r="M142" s="30"/>
      <c r="N142" s="42"/>
      <c r="O142" s="31"/>
    </row>
    <row r="143" spans="2:15" ht="58.5" hidden="1" customHeight="1" x14ac:dyDescent="0.25">
      <c r="B143" s="47"/>
      <c r="C143" s="27"/>
      <c r="D143" s="27"/>
      <c r="E143" s="40"/>
      <c r="F143" s="5" t="s">
        <v>18</v>
      </c>
      <c r="G143" s="19" t="s">
        <v>50</v>
      </c>
      <c r="H143" s="5" t="s">
        <v>20</v>
      </c>
      <c r="I143" s="20"/>
      <c r="J143" s="20"/>
      <c r="K143" s="22" t="e">
        <f t="shared" si="1"/>
        <v>#DIV/0!</v>
      </c>
      <c r="L143" s="29"/>
      <c r="M143" s="30"/>
      <c r="N143" s="42"/>
      <c r="O143" s="31"/>
    </row>
    <row r="144" spans="2:15" ht="38.25" hidden="1" customHeight="1" x14ac:dyDescent="0.25">
      <c r="B144" s="47"/>
      <c r="C144" s="32"/>
      <c r="D144" s="32"/>
      <c r="E144" s="41"/>
      <c r="F144" s="5" t="s">
        <v>24</v>
      </c>
      <c r="G144" s="34" t="s">
        <v>25</v>
      </c>
      <c r="H144" s="5" t="s">
        <v>83</v>
      </c>
      <c r="I144" s="43"/>
      <c r="J144" s="38"/>
      <c r="K144" s="22" t="e">
        <f t="shared" si="1"/>
        <v>#DIV/0!</v>
      </c>
      <c r="L144" s="36" t="e">
        <f>K144</f>
        <v>#DIV/0!</v>
      </c>
      <c r="M144" s="30"/>
      <c r="N144" s="42"/>
      <c r="O144" s="31"/>
    </row>
    <row r="145" spans="2:15" ht="58.5" hidden="1" customHeight="1" x14ac:dyDescent="0.25">
      <c r="B145" s="47"/>
      <c r="C145" s="16" t="s">
        <v>98</v>
      </c>
      <c r="D145" s="16" t="s">
        <v>99</v>
      </c>
      <c r="E145" s="39" t="s">
        <v>17</v>
      </c>
      <c r="F145" s="5" t="s">
        <v>18</v>
      </c>
      <c r="G145" s="19" t="s">
        <v>81</v>
      </c>
      <c r="H145" s="5" t="s">
        <v>20</v>
      </c>
      <c r="I145" s="20"/>
      <c r="J145" s="21"/>
      <c r="K145" s="22" t="e">
        <f t="shared" si="1"/>
        <v>#DIV/0!</v>
      </c>
      <c r="L145" s="23" t="e">
        <f>(K145+K146+K147)/3</f>
        <v>#DIV/0!</v>
      </c>
      <c r="M145" s="24" t="e">
        <f>(L145+L148)/2</f>
        <v>#DIV/0!</v>
      </c>
      <c r="N145" s="42"/>
      <c r="O145" s="31"/>
    </row>
    <row r="146" spans="2:15" ht="58.5" hidden="1" customHeight="1" x14ac:dyDescent="0.25">
      <c r="B146" s="47"/>
      <c r="C146" s="27"/>
      <c r="D146" s="27"/>
      <c r="E146" s="40"/>
      <c r="F146" s="5" t="s">
        <v>18</v>
      </c>
      <c r="G146" s="19" t="s">
        <v>82</v>
      </c>
      <c r="H146" s="5" t="s">
        <v>20</v>
      </c>
      <c r="I146" s="20"/>
      <c r="J146" s="21"/>
      <c r="K146" s="22" t="e">
        <f t="shared" si="1"/>
        <v>#DIV/0!</v>
      </c>
      <c r="L146" s="29"/>
      <c r="M146" s="30"/>
      <c r="N146" s="42"/>
      <c r="O146" s="31"/>
    </row>
    <row r="147" spans="2:15" ht="58.5" hidden="1" customHeight="1" x14ac:dyDescent="0.25">
      <c r="B147" s="47"/>
      <c r="C147" s="27"/>
      <c r="D147" s="27"/>
      <c r="E147" s="40"/>
      <c r="F147" s="5" t="s">
        <v>18</v>
      </c>
      <c r="G147" s="19" t="s">
        <v>50</v>
      </c>
      <c r="H147" s="5" t="s">
        <v>20</v>
      </c>
      <c r="I147" s="20"/>
      <c r="J147" s="20"/>
      <c r="K147" s="22" t="e">
        <f t="shared" si="1"/>
        <v>#DIV/0!</v>
      </c>
      <c r="L147" s="29"/>
      <c r="M147" s="30"/>
      <c r="N147" s="42"/>
      <c r="O147" s="31"/>
    </row>
    <row r="148" spans="2:15" ht="42.75" hidden="1" customHeight="1" x14ac:dyDescent="0.25">
      <c r="B148" s="47"/>
      <c r="C148" s="32"/>
      <c r="D148" s="32"/>
      <c r="E148" s="41"/>
      <c r="F148" s="5" t="s">
        <v>24</v>
      </c>
      <c r="G148" s="34" t="s">
        <v>25</v>
      </c>
      <c r="H148" s="5" t="s">
        <v>83</v>
      </c>
      <c r="I148" s="43"/>
      <c r="J148" s="38"/>
      <c r="K148" s="22" t="e">
        <f t="shared" si="1"/>
        <v>#DIV/0!</v>
      </c>
      <c r="L148" s="36" t="e">
        <f>K148</f>
        <v>#DIV/0!</v>
      </c>
      <c r="M148" s="30"/>
      <c r="N148" s="42"/>
      <c r="O148" s="31"/>
    </row>
    <row r="149" spans="2:15" ht="58.5" hidden="1" customHeight="1" x14ac:dyDescent="0.25">
      <c r="B149" s="47"/>
      <c r="C149" s="16" t="s">
        <v>100</v>
      </c>
      <c r="D149" s="16" t="s">
        <v>101</v>
      </c>
      <c r="E149" s="39" t="s">
        <v>17</v>
      </c>
      <c r="F149" s="5" t="s">
        <v>18</v>
      </c>
      <c r="G149" s="19" t="s">
        <v>81</v>
      </c>
      <c r="H149" s="5" t="s">
        <v>20</v>
      </c>
      <c r="I149" s="20"/>
      <c r="J149" s="20"/>
      <c r="K149" s="22" t="e">
        <f t="shared" si="1"/>
        <v>#DIV/0!</v>
      </c>
      <c r="L149" s="23" t="e">
        <f>(K149+K150+K151)/3</f>
        <v>#DIV/0!</v>
      </c>
      <c r="M149" s="24" t="e">
        <f>(L149+L152)/2</f>
        <v>#DIV/0!</v>
      </c>
      <c r="N149" s="42"/>
      <c r="O149" s="31"/>
    </row>
    <row r="150" spans="2:15" ht="58.5" hidden="1" customHeight="1" x14ac:dyDescent="0.25">
      <c r="B150" s="47"/>
      <c r="C150" s="27"/>
      <c r="D150" s="27"/>
      <c r="E150" s="40"/>
      <c r="F150" s="5" t="s">
        <v>18</v>
      </c>
      <c r="G150" s="19" t="s">
        <v>82</v>
      </c>
      <c r="H150" s="5" t="s">
        <v>20</v>
      </c>
      <c r="I150" s="20"/>
      <c r="J150" s="20"/>
      <c r="K150" s="22" t="e">
        <f t="shared" si="1"/>
        <v>#DIV/0!</v>
      </c>
      <c r="L150" s="29"/>
      <c r="M150" s="30"/>
      <c r="N150" s="42"/>
      <c r="O150" s="31"/>
    </row>
    <row r="151" spans="2:15" ht="58.5" hidden="1" customHeight="1" x14ac:dyDescent="0.25">
      <c r="B151" s="47"/>
      <c r="C151" s="27"/>
      <c r="D151" s="27"/>
      <c r="E151" s="40"/>
      <c r="F151" s="5" t="s">
        <v>18</v>
      </c>
      <c r="G151" s="19" t="s">
        <v>50</v>
      </c>
      <c r="H151" s="5" t="s">
        <v>20</v>
      </c>
      <c r="I151" s="20"/>
      <c r="J151" s="20"/>
      <c r="K151" s="22" t="e">
        <f t="shared" si="1"/>
        <v>#DIV/0!</v>
      </c>
      <c r="L151" s="29"/>
      <c r="M151" s="30"/>
      <c r="N151" s="42"/>
      <c r="O151" s="31"/>
    </row>
    <row r="152" spans="2:15" ht="36.75" hidden="1" customHeight="1" x14ac:dyDescent="0.25">
      <c r="B152" s="47"/>
      <c r="C152" s="32"/>
      <c r="D152" s="32"/>
      <c r="E152" s="41"/>
      <c r="F152" s="5" t="s">
        <v>24</v>
      </c>
      <c r="G152" s="34" t="s">
        <v>25</v>
      </c>
      <c r="H152" s="5" t="s">
        <v>83</v>
      </c>
      <c r="I152" s="35"/>
      <c r="J152" s="35"/>
      <c r="K152" s="22" t="e">
        <f t="shared" si="1"/>
        <v>#DIV/0!</v>
      </c>
      <c r="L152" s="36" t="e">
        <f>K152</f>
        <v>#DIV/0!</v>
      </c>
      <c r="M152" s="30"/>
      <c r="N152" s="42"/>
      <c r="O152" s="31"/>
    </row>
    <row r="153" spans="2:15" ht="58.5" hidden="1" customHeight="1" x14ac:dyDescent="0.25">
      <c r="B153" s="47"/>
      <c r="C153" s="53" t="s">
        <v>102</v>
      </c>
      <c r="D153" s="16" t="s">
        <v>103</v>
      </c>
      <c r="E153" s="39" t="s">
        <v>17</v>
      </c>
      <c r="F153" s="5" t="s">
        <v>18</v>
      </c>
      <c r="G153" s="19" t="s">
        <v>81</v>
      </c>
      <c r="H153" s="5" t="s">
        <v>20</v>
      </c>
      <c r="I153" s="20"/>
      <c r="J153" s="21"/>
      <c r="K153" s="22" t="e">
        <f t="shared" si="1"/>
        <v>#DIV/0!</v>
      </c>
      <c r="L153" s="23" t="e">
        <f>(K153+K154+K155)/3</f>
        <v>#DIV/0!</v>
      </c>
      <c r="M153" s="24" t="e">
        <f>(L153+L156)/2</f>
        <v>#DIV/0!</v>
      </c>
      <c r="N153" s="42"/>
      <c r="O153" s="31"/>
    </row>
    <row r="154" spans="2:15" ht="58.5" hidden="1" customHeight="1" x14ac:dyDescent="0.25">
      <c r="B154" s="47"/>
      <c r="C154" s="54"/>
      <c r="D154" s="27"/>
      <c r="E154" s="40"/>
      <c r="F154" s="5" t="s">
        <v>18</v>
      </c>
      <c r="G154" s="19" t="s">
        <v>82</v>
      </c>
      <c r="H154" s="5" t="s">
        <v>20</v>
      </c>
      <c r="I154" s="20"/>
      <c r="J154" s="21"/>
      <c r="K154" s="22" t="e">
        <f t="shared" si="1"/>
        <v>#DIV/0!</v>
      </c>
      <c r="L154" s="29"/>
      <c r="M154" s="30"/>
      <c r="N154" s="42"/>
      <c r="O154" s="31"/>
    </row>
    <row r="155" spans="2:15" ht="58.5" hidden="1" customHeight="1" x14ac:dyDescent="0.25">
      <c r="B155" s="47"/>
      <c r="C155" s="54"/>
      <c r="D155" s="27"/>
      <c r="E155" s="40"/>
      <c r="F155" s="5" t="s">
        <v>18</v>
      </c>
      <c r="G155" s="19" t="s">
        <v>50</v>
      </c>
      <c r="H155" s="5" t="s">
        <v>20</v>
      </c>
      <c r="I155" s="20"/>
      <c r="J155" s="20"/>
      <c r="K155" s="22" t="e">
        <f t="shared" si="1"/>
        <v>#DIV/0!</v>
      </c>
      <c r="L155" s="29"/>
      <c r="M155" s="30"/>
      <c r="N155" s="42"/>
      <c r="O155" s="31"/>
    </row>
    <row r="156" spans="2:15" ht="39" hidden="1" customHeight="1" x14ac:dyDescent="0.25">
      <c r="B156" s="47"/>
      <c r="C156" s="55"/>
      <c r="D156" s="32"/>
      <c r="E156" s="41"/>
      <c r="F156" s="5" t="s">
        <v>24</v>
      </c>
      <c r="G156" s="34" t="s">
        <v>25</v>
      </c>
      <c r="H156" s="5" t="s">
        <v>83</v>
      </c>
      <c r="I156" s="43"/>
      <c r="J156" s="38"/>
      <c r="K156" s="22" t="e">
        <f t="shared" si="1"/>
        <v>#DIV/0!</v>
      </c>
      <c r="L156" s="36" t="e">
        <f>K156</f>
        <v>#DIV/0!</v>
      </c>
      <c r="M156" s="30"/>
      <c r="N156" s="42"/>
      <c r="O156" s="31"/>
    </row>
    <row r="157" spans="2:15" ht="58.5" hidden="1" customHeight="1" x14ac:dyDescent="0.25">
      <c r="B157" s="47"/>
      <c r="C157" s="16" t="s">
        <v>104</v>
      </c>
      <c r="D157" s="16" t="s">
        <v>105</v>
      </c>
      <c r="E157" s="39" t="s">
        <v>17</v>
      </c>
      <c r="F157" s="5" t="s">
        <v>18</v>
      </c>
      <c r="G157" s="19" t="s">
        <v>81</v>
      </c>
      <c r="H157" s="5" t="s">
        <v>20</v>
      </c>
      <c r="I157" s="20"/>
      <c r="J157" s="21"/>
      <c r="K157" s="22" t="e">
        <f t="shared" si="1"/>
        <v>#DIV/0!</v>
      </c>
      <c r="L157" s="23" t="e">
        <f>(K157+K158+K159)/3</f>
        <v>#DIV/0!</v>
      </c>
      <c r="M157" s="24" t="e">
        <f>(L157+L160)/2</f>
        <v>#DIV/0!</v>
      </c>
      <c r="N157" s="27"/>
      <c r="O157" s="31"/>
    </row>
    <row r="158" spans="2:15" ht="58.5" hidden="1" customHeight="1" x14ac:dyDescent="0.25">
      <c r="B158" s="47"/>
      <c r="C158" s="56"/>
      <c r="D158" s="27"/>
      <c r="E158" s="40"/>
      <c r="F158" s="5" t="s">
        <v>18</v>
      </c>
      <c r="G158" s="19" t="s">
        <v>82</v>
      </c>
      <c r="H158" s="5" t="s">
        <v>20</v>
      </c>
      <c r="I158" s="20"/>
      <c r="J158" s="21"/>
      <c r="K158" s="22" t="e">
        <f t="shared" si="1"/>
        <v>#DIV/0!</v>
      </c>
      <c r="L158" s="29"/>
      <c r="M158" s="30"/>
      <c r="N158" s="27"/>
      <c r="O158" s="31"/>
    </row>
    <row r="159" spans="2:15" ht="58.5" hidden="1" customHeight="1" x14ac:dyDescent="0.25">
      <c r="B159" s="47"/>
      <c r="C159" s="56"/>
      <c r="D159" s="27"/>
      <c r="E159" s="40"/>
      <c r="F159" s="5" t="s">
        <v>18</v>
      </c>
      <c r="G159" s="19" t="s">
        <v>50</v>
      </c>
      <c r="H159" s="5" t="s">
        <v>20</v>
      </c>
      <c r="I159" s="20"/>
      <c r="J159" s="20"/>
      <c r="K159" s="22" t="e">
        <f t="shared" si="1"/>
        <v>#DIV/0!</v>
      </c>
      <c r="L159" s="29"/>
      <c r="M159" s="30"/>
      <c r="N159" s="27"/>
      <c r="O159" s="31"/>
    </row>
    <row r="160" spans="2:15" ht="38.25" hidden="1" customHeight="1" x14ac:dyDescent="0.25">
      <c r="B160" s="47"/>
      <c r="C160" s="57"/>
      <c r="D160" s="32"/>
      <c r="E160" s="41"/>
      <c r="F160" s="5" t="s">
        <v>24</v>
      </c>
      <c r="G160" s="34" t="s">
        <v>25</v>
      </c>
      <c r="H160" s="5" t="s">
        <v>83</v>
      </c>
      <c r="I160" s="43"/>
      <c r="J160" s="43"/>
      <c r="K160" s="22" t="e">
        <f t="shared" si="1"/>
        <v>#DIV/0!</v>
      </c>
      <c r="L160" s="36" t="e">
        <f>K160</f>
        <v>#DIV/0!</v>
      </c>
      <c r="M160" s="30"/>
      <c r="N160" s="27"/>
      <c r="O160" s="31"/>
    </row>
    <row r="161" spans="2:15" ht="58.5" customHeight="1" x14ac:dyDescent="0.25">
      <c r="B161" s="47"/>
      <c r="C161" s="16" t="s">
        <v>106</v>
      </c>
      <c r="D161" s="16" t="s">
        <v>107</v>
      </c>
      <c r="E161" s="39" t="s">
        <v>17</v>
      </c>
      <c r="F161" s="5" t="s">
        <v>18</v>
      </c>
      <c r="G161" s="19" t="s">
        <v>81</v>
      </c>
      <c r="H161" s="5" t="s">
        <v>20</v>
      </c>
      <c r="I161" s="20">
        <v>13</v>
      </c>
      <c r="J161" s="21">
        <v>13</v>
      </c>
      <c r="K161" s="22">
        <f t="shared" si="1"/>
        <v>100</v>
      </c>
      <c r="L161" s="23">
        <f>(K161+K162+K163)/3</f>
        <v>100</v>
      </c>
      <c r="M161" s="24">
        <f>(L161+L164)/2</f>
        <v>100</v>
      </c>
      <c r="N161" s="27"/>
      <c r="O161" s="31"/>
    </row>
    <row r="162" spans="2:15" ht="58.5" customHeight="1" x14ac:dyDescent="0.25">
      <c r="B162" s="47"/>
      <c r="C162" s="56"/>
      <c r="D162" s="27"/>
      <c r="E162" s="40"/>
      <c r="F162" s="5" t="s">
        <v>18</v>
      </c>
      <c r="G162" s="19" t="s">
        <v>82</v>
      </c>
      <c r="H162" s="5" t="s">
        <v>20</v>
      </c>
      <c r="I162" s="20">
        <v>1</v>
      </c>
      <c r="J162" s="21">
        <v>1</v>
      </c>
      <c r="K162" s="22">
        <f t="shared" si="1"/>
        <v>100</v>
      </c>
      <c r="L162" s="29"/>
      <c r="M162" s="30"/>
      <c r="N162" s="27"/>
      <c r="O162" s="31"/>
    </row>
    <row r="163" spans="2:15" ht="58.5" customHeight="1" x14ac:dyDescent="0.25">
      <c r="B163" s="47"/>
      <c r="C163" s="56"/>
      <c r="D163" s="27"/>
      <c r="E163" s="40"/>
      <c r="F163" s="5" t="s">
        <v>18</v>
      </c>
      <c r="G163" s="19" t="s">
        <v>50</v>
      </c>
      <c r="H163" s="5" t="s">
        <v>20</v>
      </c>
      <c r="I163" s="20">
        <v>90</v>
      </c>
      <c r="J163" s="20">
        <v>100</v>
      </c>
      <c r="K163" s="22">
        <f t="shared" si="1"/>
        <v>100</v>
      </c>
      <c r="L163" s="29"/>
      <c r="M163" s="30"/>
      <c r="N163" s="27"/>
      <c r="O163" s="31"/>
    </row>
    <row r="164" spans="2:15" ht="38.25" customHeight="1" x14ac:dyDescent="0.25">
      <c r="B164" s="47"/>
      <c r="C164" s="57"/>
      <c r="D164" s="32"/>
      <c r="E164" s="41"/>
      <c r="F164" s="5" t="s">
        <v>24</v>
      </c>
      <c r="G164" s="34" t="s">
        <v>25</v>
      </c>
      <c r="H164" s="5" t="s">
        <v>83</v>
      </c>
      <c r="I164" s="35">
        <f>8851.84+187+49</f>
        <v>9087.84</v>
      </c>
      <c r="J164" s="35">
        <f>8851.84+187+49</f>
        <v>9087.84</v>
      </c>
      <c r="K164" s="22">
        <f t="shared" si="1"/>
        <v>100</v>
      </c>
      <c r="L164" s="36">
        <f>K164</f>
        <v>100</v>
      </c>
      <c r="M164" s="30"/>
      <c r="N164" s="27"/>
      <c r="O164" s="31"/>
    </row>
    <row r="165" spans="2:15" ht="58.5" customHeight="1" x14ac:dyDescent="0.25">
      <c r="B165" s="47"/>
      <c r="C165" s="16" t="s">
        <v>108</v>
      </c>
      <c r="D165" s="16" t="s">
        <v>109</v>
      </c>
      <c r="E165" s="39" t="s">
        <v>17</v>
      </c>
      <c r="F165" s="5" t="s">
        <v>18</v>
      </c>
      <c r="G165" s="19" t="s">
        <v>81</v>
      </c>
      <c r="H165" s="5" t="s">
        <v>20</v>
      </c>
      <c r="I165" s="20">
        <v>9</v>
      </c>
      <c r="J165" s="21">
        <v>9</v>
      </c>
      <c r="K165" s="22">
        <f t="shared" si="1"/>
        <v>100</v>
      </c>
      <c r="L165" s="23">
        <f>(K165+K166+K167)/3</f>
        <v>100</v>
      </c>
      <c r="M165" s="24">
        <f>(L165+L168)/2</f>
        <v>100</v>
      </c>
      <c r="N165" s="27"/>
      <c r="O165" s="31"/>
    </row>
    <row r="166" spans="2:15" ht="58.5" customHeight="1" x14ac:dyDescent="0.25">
      <c r="B166" s="47"/>
      <c r="C166" s="56"/>
      <c r="D166" s="27"/>
      <c r="E166" s="40"/>
      <c r="F166" s="5" t="s">
        <v>18</v>
      </c>
      <c r="G166" s="19" t="s">
        <v>82</v>
      </c>
      <c r="H166" s="5" t="s">
        <v>20</v>
      </c>
      <c r="I166" s="20">
        <v>1</v>
      </c>
      <c r="J166" s="21">
        <v>1</v>
      </c>
      <c r="K166" s="22">
        <f t="shared" si="1"/>
        <v>100</v>
      </c>
      <c r="L166" s="29"/>
      <c r="M166" s="30"/>
      <c r="N166" s="27"/>
      <c r="O166" s="31"/>
    </row>
    <row r="167" spans="2:15" ht="58.5" customHeight="1" x14ac:dyDescent="0.25">
      <c r="B167" s="47"/>
      <c r="C167" s="56"/>
      <c r="D167" s="27"/>
      <c r="E167" s="40"/>
      <c r="F167" s="5" t="s">
        <v>18</v>
      </c>
      <c r="G167" s="19" t="s">
        <v>50</v>
      </c>
      <c r="H167" s="5" t="s">
        <v>20</v>
      </c>
      <c r="I167" s="20">
        <v>90</v>
      </c>
      <c r="J167" s="20">
        <v>100</v>
      </c>
      <c r="K167" s="22">
        <f t="shared" si="1"/>
        <v>100</v>
      </c>
      <c r="L167" s="29"/>
      <c r="M167" s="30"/>
      <c r="N167" s="27"/>
      <c r="O167" s="31"/>
    </row>
    <row r="168" spans="2:15" ht="38.25" customHeight="1" x14ac:dyDescent="0.25">
      <c r="B168" s="47"/>
      <c r="C168" s="57"/>
      <c r="D168" s="32"/>
      <c r="E168" s="41"/>
      <c r="F168" s="5" t="s">
        <v>24</v>
      </c>
      <c r="G168" s="34" t="s">
        <v>25</v>
      </c>
      <c r="H168" s="5" t="s">
        <v>83</v>
      </c>
      <c r="I168" s="35">
        <f>5145.92+227+365</f>
        <v>5737.92</v>
      </c>
      <c r="J168" s="35">
        <f>5145.92+227+365</f>
        <v>5737.92</v>
      </c>
      <c r="K168" s="22">
        <f t="shared" si="1"/>
        <v>100</v>
      </c>
      <c r="L168" s="36">
        <f>K168</f>
        <v>100</v>
      </c>
      <c r="M168" s="30"/>
      <c r="N168" s="27"/>
      <c r="O168" s="31"/>
    </row>
    <row r="169" spans="2:15" ht="58.5" hidden="1" customHeight="1" x14ac:dyDescent="0.25">
      <c r="B169" s="47"/>
      <c r="C169" s="16" t="s">
        <v>110</v>
      </c>
      <c r="D169" s="16" t="s">
        <v>111</v>
      </c>
      <c r="E169" s="39" t="s">
        <v>17</v>
      </c>
      <c r="F169" s="5" t="s">
        <v>18</v>
      </c>
      <c r="G169" s="19" t="s">
        <v>81</v>
      </c>
      <c r="H169" s="5" t="s">
        <v>20</v>
      </c>
      <c r="I169" s="20"/>
      <c r="J169" s="21"/>
      <c r="K169" s="22" t="e">
        <f t="shared" si="1"/>
        <v>#DIV/0!</v>
      </c>
      <c r="L169" s="23" t="e">
        <f>(K169+K170+K171)/3</f>
        <v>#DIV/0!</v>
      </c>
      <c r="M169" s="24" t="e">
        <f>(L169+L172)/2</f>
        <v>#DIV/0!</v>
      </c>
      <c r="N169" s="27"/>
      <c r="O169" s="31"/>
    </row>
    <row r="170" spans="2:15" ht="58.5" hidden="1" customHeight="1" x14ac:dyDescent="0.25">
      <c r="B170" s="47"/>
      <c r="C170" s="56"/>
      <c r="D170" s="27"/>
      <c r="E170" s="40"/>
      <c r="F170" s="5" t="s">
        <v>18</v>
      </c>
      <c r="G170" s="19" t="s">
        <v>82</v>
      </c>
      <c r="H170" s="5" t="s">
        <v>20</v>
      </c>
      <c r="I170" s="20"/>
      <c r="J170" s="21"/>
      <c r="K170" s="22" t="e">
        <f t="shared" si="1"/>
        <v>#DIV/0!</v>
      </c>
      <c r="L170" s="29"/>
      <c r="M170" s="30"/>
      <c r="N170" s="27"/>
      <c r="O170" s="31"/>
    </row>
    <row r="171" spans="2:15" ht="58.5" hidden="1" customHeight="1" x14ac:dyDescent="0.25">
      <c r="B171" s="47"/>
      <c r="C171" s="56"/>
      <c r="D171" s="27"/>
      <c r="E171" s="40"/>
      <c r="F171" s="5" t="s">
        <v>18</v>
      </c>
      <c r="G171" s="19" t="s">
        <v>50</v>
      </c>
      <c r="H171" s="5" t="s">
        <v>20</v>
      </c>
      <c r="I171" s="20"/>
      <c r="J171" s="20"/>
      <c r="K171" s="22" t="e">
        <f t="shared" si="1"/>
        <v>#DIV/0!</v>
      </c>
      <c r="L171" s="29"/>
      <c r="M171" s="30"/>
      <c r="N171" s="27"/>
      <c r="O171" s="31"/>
    </row>
    <row r="172" spans="2:15" ht="36" hidden="1" customHeight="1" x14ac:dyDescent="0.25">
      <c r="B172" s="47"/>
      <c r="C172" s="57"/>
      <c r="D172" s="32"/>
      <c r="E172" s="41"/>
      <c r="F172" s="5" t="s">
        <v>24</v>
      </c>
      <c r="G172" s="34" t="s">
        <v>25</v>
      </c>
      <c r="H172" s="5" t="s">
        <v>83</v>
      </c>
      <c r="I172" s="43"/>
      <c r="J172" s="43"/>
      <c r="K172" s="22" t="e">
        <f t="shared" si="1"/>
        <v>#DIV/0!</v>
      </c>
      <c r="L172" s="36" t="e">
        <f>K172</f>
        <v>#DIV/0!</v>
      </c>
      <c r="M172" s="30"/>
      <c r="N172" s="27"/>
      <c r="O172" s="31"/>
    </row>
    <row r="173" spans="2:15" ht="58.5" customHeight="1" x14ac:dyDescent="0.25">
      <c r="B173" s="47"/>
      <c r="C173" s="16" t="s">
        <v>110</v>
      </c>
      <c r="D173" s="16" t="s">
        <v>112</v>
      </c>
      <c r="E173" s="39" t="s">
        <v>17</v>
      </c>
      <c r="F173" s="5" t="s">
        <v>18</v>
      </c>
      <c r="G173" s="19" t="s">
        <v>81</v>
      </c>
      <c r="H173" s="5" t="s">
        <v>20</v>
      </c>
      <c r="I173" s="20">
        <v>9</v>
      </c>
      <c r="J173" s="20">
        <v>9</v>
      </c>
      <c r="K173" s="22">
        <f t="shared" si="1"/>
        <v>100</v>
      </c>
      <c r="L173" s="23">
        <f>(K173+K174+K175)/3</f>
        <v>100</v>
      </c>
      <c r="M173" s="24">
        <f>(L173+L176)/2</f>
        <v>99.785539215686271</v>
      </c>
      <c r="N173" s="27"/>
      <c r="O173" s="31"/>
    </row>
    <row r="174" spans="2:15" ht="58.5" customHeight="1" x14ac:dyDescent="0.25">
      <c r="B174" s="47"/>
      <c r="C174" s="56"/>
      <c r="D174" s="27"/>
      <c r="E174" s="40"/>
      <c r="F174" s="5" t="s">
        <v>18</v>
      </c>
      <c r="G174" s="19" t="s">
        <v>82</v>
      </c>
      <c r="H174" s="5" t="s">
        <v>20</v>
      </c>
      <c r="I174" s="20">
        <v>1</v>
      </c>
      <c r="J174" s="20">
        <v>1</v>
      </c>
      <c r="K174" s="22">
        <f t="shared" si="1"/>
        <v>100</v>
      </c>
      <c r="L174" s="29"/>
      <c r="M174" s="30"/>
      <c r="N174" s="27"/>
      <c r="O174" s="31"/>
    </row>
    <row r="175" spans="2:15" ht="58.5" customHeight="1" x14ac:dyDescent="0.25">
      <c r="B175" s="47"/>
      <c r="C175" s="56"/>
      <c r="D175" s="27"/>
      <c r="E175" s="40"/>
      <c r="F175" s="5" t="s">
        <v>18</v>
      </c>
      <c r="G175" s="19" t="s">
        <v>50</v>
      </c>
      <c r="H175" s="5" t="s">
        <v>20</v>
      </c>
      <c r="I175" s="20">
        <v>90</v>
      </c>
      <c r="J175" s="20">
        <v>90</v>
      </c>
      <c r="K175" s="22">
        <f t="shared" si="1"/>
        <v>100</v>
      </c>
      <c r="L175" s="29"/>
      <c r="M175" s="30"/>
      <c r="N175" s="27"/>
      <c r="O175" s="31"/>
    </row>
    <row r="176" spans="2:15" ht="39" customHeight="1" x14ac:dyDescent="0.25">
      <c r="B176" s="47"/>
      <c r="C176" s="57"/>
      <c r="D176" s="32"/>
      <c r="E176" s="41"/>
      <c r="F176" s="5" t="s">
        <v>24</v>
      </c>
      <c r="G176" s="34" t="s">
        <v>25</v>
      </c>
      <c r="H176" s="5" t="s">
        <v>83</v>
      </c>
      <c r="I176" s="35">
        <v>979.2</v>
      </c>
      <c r="J176" s="43">
        <v>975</v>
      </c>
      <c r="K176" s="22">
        <f t="shared" si="1"/>
        <v>99.571078431372541</v>
      </c>
      <c r="L176" s="36">
        <f>K176</f>
        <v>99.571078431372541</v>
      </c>
      <c r="M176" s="30"/>
      <c r="N176" s="27"/>
      <c r="O176" s="31"/>
    </row>
    <row r="177" spans="1:34" ht="58.5" customHeight="1" x14ac:dyDescent="0.25">
      <c r="B177" s="47"/>
      <c r="C177" s="16" t="s">
        <v>113</v>
      </c>
      <c r="D177" s="16" t="s">
        <v>114</v>
      </c>
      <c r="E177" s="39" t="s">
        <v>17</v>
      </c>
      <c r="F177" s="5" t="s">
        <v>18</v>
      </c>
      <c r="G177" s="19" t="s">
        <v>81</v>
      </c>
      <c r="H177" s="5" t="s">
        <v>20</v>
      </c>
      <c r="I177" s="20">
        <v>4</v>
      </c>
      <c r="J177" s="21">
        <v>4</v>
      </c>
      <c r="K177" s="22">
        <f t="shared" si="1"/>
        <v>100</v>
      </c>
      <c r="L177" s="23">
        <f>(K177+K178+K179)/3</f>
        <v>100</v>
      </c>
      <c r="M177" s="24">
        <f>(L177+L180)/2</f>
        <v>100</v>
      </c>
      <c r="N177" s="27"/>
      <c r="O177" s="31"/>
    </row>
    <row r="178" spans="1:34" ht="58.5" customHeight="1" x14ac:dyDescent="0.25">
      <c r="B178" s="47"/>
      <c r="C178" s="56"/>
      <c r="D178" s="27"/>
      <c r="E178" s="40"/>
      <c r="F178" s="5" t="s">
        <v>18</v>
      </c>
      <c r="G178" s="19" t="s">
        <v>82</v>
      </c>
      <c r="H178" s="5" t="s">
        <v>20</v>
      </c>
      <c r="I178" s="20">
        <v>1</v>
      </c>
      <c r="J178" s="21">
        <v>1</v>
      </c>
      <c r="K178" s="22">
        <f t="shared" si="1"/>
        <v>100</v>
      </c>
      <c r="L178" s="29"/>
      <c r="M178" s="30"/>
      <c r="N178" s="27"/>
      <c r="O178" s="31"/>
    </row>
    <row r="179" spans="1:34" ht="58.5" customHeight="1" x14ac:dyDescent="0.25">
      <c r="B179" s="47"/>
      <c r="C179" s="56"/>
      <c r="D179" s="27"/>
      <c r="E179" s="40"/>
      <c r="F179" s="5" t="s">
        <v>18</v>
      </c>
      <c r="G179" s="19" t="s">
        <v>50</v>
      </c>
      <c r="H179" s="5" t="s">
        <v>20</v>
      </c>
      <c r="I179" s="20">
        <v>90</v>
      </c>
      <c r="J179" s="20">
        <v>100</v>
      </c>
      <c r="K179" s="22">
        <f t="shared" si="1"/>
        <v>100</v>
      </c>
      <c r="L179" s="29"/>
      <c r="M179" s="30"/>
      <c r="N179" s="27"/>
      <c r="O179" s="31"/>
    </row>
    <row r="180" spans="1:34" ht="41.25" customHeight="1" x14ac:dyDescent="0.25">
      <c r="B180" s="58"/>
      <c r="C180" s="57"/>
      <c r="D180" s="32"/>
      <c r="E180" s="41"/>
      <c r="F180" s="5" t="s">
        <v>24</v>
      </c>
      <c r="G180" s="34" t="s">
        <v>25</v>
      </c>
      <c r="H180" s="5" t="s">
        <v>83</v>
      </c>
      <c r="I180" s="35">
        <f>1640.64+147</f>
        <v>1787.64</v>
      </c>
      <c r="J180" s="35">
        <f>1640.64+147</f>
        <v>1787.64</v>
      </c>
      <c r="K180" s="22">
        <f t="shared" si="1"/>
        <v>100</v>
      </c>
      <c r="L180" s="36">
        <f>K180</f>
        <v>100</v>
      </c>
      <c r="M180" s="30"/>
      <c r="N180" s="32"/>
      <c r="O180" s="31"/>
    </row>
    <row r="181" spans="1:34" ht="42" hidden="1" customHeight="1" x14ac:dyDescent="0.25">
      <c r="A181" s="141"/>
      <c r="B181" s="59"/>
      <c r="C181" s="131" t="s">
        <v>115</v>
      </c>
      <c r="D181" s="131" t="s">
        <v>182</v>
      </c>
      <c r="E181" s="132" t="s">
        <v>117</v>
      </c>
      <c r="F181" s="167" t="s">
        <v>18</v>
      </c>
      <c r="G181" s="134" t="s">
        <v>118</v>
      </c>
      <c r="H181" s="135" t="s">
        <v>20</v>
      </c>
      <c r="I181" s="66"/>
      <c r="J181" s="67"/>
      <c r="K181" s="138" t="e">
        <f>IF(I181/J181*100&gt;100,100,I181/J181*100)</f>
        <v>#DIV/0!</v>
      </c>
      <c r="L181" s="168" t="e">
        <f>(K181+K182+K183)/3</f>
        <v>#DIV/0!</v>
      </c>
      <c r="M181" s="140" t="e">
        <f>(L181+L184)/2</f>
        <v>#DIV/0!</v>
      </c>
      <c r="N181" s="169"/>
      <c r="O181" s="3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</row>
    <row r="182" spans="1:34" ht="42" hidden="1" customHeight="1" x14ac:dyDescent="0.25">
      <c r="A182" s="141"/>
      <c r="B182" s="56"/>
      <c r="C182" s="143"/>
      <c r="D182" s="142"/>
      <c r="E182" s="143"/>
      <c r="F182" s="167" t="s">
        <v>18</v>
      </c>
      <c r="G182" s="134" t="s">
        <v>119</v>
      </c>
      <c r="H182" s="135" t="s">
        <v>20</v>
      </c>
      <c r="I182" s="66"/>
      <c r="J182" s="67"/>
      <c r="K182" s="138" t="e">
        <f>IF(J182/I182*100&gt;100,100,J182/I182*100)</f>
        <v>#DIV/0!</v>
      </c>
      <c r="L182" s="170"/>
      <c r="M182" s="145"/>
      <c r="N182" s="171"/>
      <c r="O182" s="3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</row>
    <row r="183" spans="1:34" ht="36" hidden="1" customHeight="1" x14ac:dyDescent="0.25">
      <c r="A183" s="141"/>
      <c r="B183" s="56"/>
      <c r="C183" s="143"/>
      <c r="D183" s="142"/>
      <c r="E183" s="143"/>
      <c r="F183" s="167" t="s">
        <v>18</v>
      </c>
      <c r="G183" s="134" t="s">
        <v>120</v>
      </c>
      <c r="H183" s="135" t="s">
        <v>20</v>
      </c>
      <c r="I183" s="66"/>
      <c r="J183" s="66"/>
      <c r="K183" s="138" t="e">
        <f>IF(J183/I183*100&gt;100,100,J183/I183*100)</f>
        <v>#DIV/0!</v>
      </c>
      <c r="L183" s="170"/>
      <c r="M183" s="145"/>
      <c r="N183" s="171"/>
      <c r="O183" s="3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</row>
    <row r="184" spans="1:34" ht="30.75" hidden="1" customHeight="1" x14ac:dyDescent="0.25">
      <c r="A184" s="141"/>
      <c r="B184" s="56"/>
      <c r="C184" s="146"/>
      <c r="D184" s="147"/>
      <c r="E184" s="146"/>
      <c r="F184" s="167" t="s">
        <v>24</v>
      </c>
      <c r="G184" s="148" t="s">
        <v>25</v>
      </c>
      <c r="H184" s="135" t="s">
        <v>26</v>
      </c>
      <c r="I184" s="81"/>
      <c r="J184" s="78"/>
      <c r="K184" s="138" t="e">
        <f>IF(J184/I184*100&gt;100,100,J184/I184*100)</f>
        <v>#DIV/0!</v>
      </c>
      <c r="L184" s="172" t="e">
        <f>K184</f>
        <v>#DIV/0!</v>
      </c>
      <c r="M184" s="145"/>
      <c r="N184" s="171"/>
      <c r="O184" s="3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</row>
    <row r="185" spans="1:34" ht="42" hidden="1" customHeight="1" x14ac:dyDescent="0.25">
      <c r="A185" s="141"/>
      <c r="B185" s="56"/>
      <c r="C185" s="131" t="s">
        <v>121</v>
      </c>
      <c r="D185" s="131" t="s">
        <v>122</v>
      </c>
      <c r="E185" s="151" t="s">
        <v>117</v>
      </c>
      <c r="F185" s="167" t="s">
        <v>18</v>
      </c>
      <c r="G185" s="134" t="s">
        <v>118</v>
      </c>
      <c r="H185" s="135" t="s">
        <v>20</v>
      </c>
      <c r="I185" s="66"/>
      <c r="J185" s="67"/>
      <c r="K185" s="138" t="e">
        <f>IF(I185/J185*100&gt;100,100,I185/J185*100)</f>
        <v>#DIV/0!</v>
      </c>
      <c r="L185" s="168" t="e">
        <f>(K185+K186+K187)/3</f>
        <v>#DIV/0!</v>
      </c>
      <c r="M185" s="140" t="e">
        <f>(L185+L188)/2</f>
        <v>#DIV/0!</v>
      </c>
      <c r="N185" s="171"/>
      <c r="O185" s="3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</row>
    <row r="186" spans="1:34" ht="42" hidden="1" customHeight="1" x14ac:dyDescent="0.25">
      <c r="A186" s="141"/>
      <c r="B186" s="56"/>
      <c r="C186" s="143"/>
      <c r="D186" s="142"/>
      <c r="E186" s="143"/>
      <c r="F186" s="167" t="s">
        <v>18</v>
      </c>
      <c r="G186" s="134" t="s">
        <v>119</v>
      </c>
      <c r="H186" s="135" t="s">
        <v>20</v>
      </c>
      <c r="I186" s="66"/>
      <c r="J186" s="67"/>
      <c r="K186" s="138" t="e">
        <f>IF(J186/I186*100&gt;100,100,J186/I186*100)</f>
        <v>#DIV/0!</v>
      </c>
      <c r="L186" s="170"/>
      <c r="M186" s="145"/>
      <c r="N186" s="171"/>
      <c r="O186" s="3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</row>
    <row r="187" spans="1:34" ht="36" hidden="1" customHeight="1" x14ac:dyDescent="0.25">
      <c r="A187" s="141"/>
      <c r="B187" s="56"/>
      <c r="C187" s="143"/>
      <c r="D187" s="142"/>
      <c r="E187" s="143"/>
      <c r="F187" s="167" t="s">
        <v>18</v>
      </c>
      <c r="G187" s="134" t="s">
        <v>120</v>
      </c>
      <c r="H187" s="135" t="s">
        <v>20</v>
      </c>
      <c r="I187" s="66"/>
      <c r="J187" s="66"/>
      <c r="K187" s="138" t="e">
        <f>IF(J187/I187*100&gt;100,100,J187/I187*100)</f>
        <v>#DIV/0!</v>
      </c>
      <c r="L187" s="170"/>
      <c r="M187" s="145"/>
      <c r="N187" s="171"/>
      <c r="O187" s="3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</row>
    <row r="188" spans="1:34" ht="30.75" hidden="1" customHeight="1" x14ac:dyDescent="0.25">
      <c r="A188" s="141"/>
      <c r="B188" s="56"/>
      <c r="C188" s="146"/>
      <c r="D188" s="147"/>
      <c r="E188" s="146"/>
      <c r="F188" s="167" t="s">
        <v>24</v>
      </c>
      <c r="G188" s="148" t="s">
        <v>25</v>
      </c>
      <c r="H188" s="135" t="s">
        <v>26</v>
      </c>
      <c r="I188" s="81"/>
      <c r="J188" s="78"/>
      <c r="K188" s="138" t="e">
        <f>IF(J188/I188*100&gt;100,100,J188/I188*100)</f>
        <v>#DIV/0!</v>
      </c>
      <c r="L188" s="172" t="e">
        <f>K188</f>
        <v>#DIV/0!</v>
      </c>
      <c r="M188" s="145"/>
      <c r="N188" s="171"/>
      <c r="O188" s="3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</row>
    <row r="189" spans="1:34" ht="42" hidden="1" customHeight="1" x14ac:dyDescent="0.25">
      <c r="A189" s="141"/>
      <c r="B189" s="56"/>
      <c r="C189" s="131" t="s">
        <v>183</v>
      </c>
      <c r="D189" s="131" t="s">
        <v>184</v>
      </c>
      <c r="E189" s="151" t="s">
        <v>117</v>
      </c>
      <c r="F189" s="167" t="s">
        <v>18</v>
      </c>
      <c r="G189" s="134" t="s">
        <v>118</v>
      </c>
      <c r="H189" s="135" t="s">
        <v>20</v>
      </c>
      <c r="I189" s="66"/>
      <c r="J189" s="67"/>
      <c r="K189" s="138" t="e">
        <f>IF(I189/J189*100&gt;100,100,I189/J189*100)</f>
        <v>#DIV/0!</v>
      </c>
      <c r="L189" s="168" t="e">
        <f>(K189+K190+K191)/3</f>
        <v>#DIV/0!</v>
      </c>
      <c r="M189" s="140" t="e">
        <f>(L189+L192)/2</f>
        <v>#DIV/0!</v>
      </c>
      <c r="N189" s="171"/>
      <c r="O189" s="3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</row>
    <row r="190" spans="1:34" ht="42" hidden="1" customHeight="1" x14ac:dyDescent="0.25">
      <c r="A190" s="141"/>
      <c r="B190" s="56"/>
      <c r="C190" s="143"/>
      <c r="D190" s="142"/>
      <c r="E190" s="143"/>
      <c r="F190" s="167" t="s">
        <v>18</v>
      </c>
      <c r="G190" s="134" t="s">
        <v>119</v>
      </c>
      <c r="H190" s="135" t="s">
        <v>20</v>
      </c>
      <c r="I190" s="66"/>
      <c r="J190" s="67"/>
      <c r="K190" s="138" t="e">
        <f>IF(J190/I190*100&gt;100,100,J190/I190*100)</f>
        <v>#DIV/0!</v>
      </c>
      <c r="L190" s="170"/>
      <c r="M190" s="145"/>
      <c r="N190" s="171"/>
      <c r="O190" s="3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</row>
    <row r="191" spans="1:34" ht="36" hidden="1" customHeight="1" x14ac:dyDescent="0.25">
      <c r="A191" s="141"/>
      <c r="B191" s="56"/>
      <c r="C191" s="143"/>
      <c r="D191" s="142"/>
      <c r="E191" s="143"/>
      <c r="F191" s="167" t="s">
        <v>18</v>
      </c>
      <c r="G191" s="134" t="s">
        <v>120</v>
      </c>
      <c r="H191" s="135" t="s">
        <v>20</v>
      </c>
      <c r="I191" s="66"/>
      <c r="J191" s="66"/>
      <c r="K191" s="138" t="e">
        <f>IF(J191/I191*100&gt;100,100,J191/I191*100)</f>
        <v>#DIV/0!</v>
      </c>
      <c r="L191" s="170"/>
      <c r="M191" s="145"/>
      <c r="N191" s="171"/>
      <c r="O191" s="3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1"/>
    </row>
    <row r="192" spans="1:34" ht="30.75" hidden="1" customHeight="1" x14ac:dyDescent="0.25">
      <c r="A192" s="141"/>
      <c r="B192" s="56"/>
      <c r="C192" s="146"/>
      <c r="D192" s="147"/>
      <c r="E192" s="146"/>
      <c r="F192" s="167" t="s">
        <v>24</v>
      </c>
      <c r="G192" s="148" t="s">
        <v>25</v>
      </c>
      <c r="H192" s="135" t="s">
        <v>26</v>
      </c>
      <c r="I192" s="81"/>
      <c r="J192" s="78"/>
      <c r="K192" s="138" t="e">
        <f>IF(J192/I192*100&gt;100,100,J192/I192*100)</f>
        <v>#DIV/0!</v>
      </c>
      <c r="L192" s="172" t="e">
        <f>K192</f>
        <v>#DIV/0!</v>
      </c>
      <c r="M192" s="145"/>
      <c r="N192" s="171"/>
      <c r="O192" s="3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</row>
    <row r="193" spans="2:15" s="175" customFormat="1" ht="42" customHeight="1" x14ac:dyDescent="0.25">
      <c r="B193" s="56"/>
      <c r="C193" s="131" t="s">
        <v>185</v>
      </c>
      <c r="D193" s="173" t="s">
        <v>126</v>
      </c>
      <c r="E193" s="15" t="s">
        <v>117</v>
      </c>
      <c r="F193" s="5" t="s">
        <v>18</v>
      </c>
      <c r="G193" s="174" t="s">
        <v>118</v>
      </c>
      <c r="H193" s="5" t="s">
        <v>20</v>
      </c>
      <c r="I193" s="20">
        <v>12</v>
      </c>
      <c r="J193" s="21">
        <v>7.7</v>
      </c>
      <c r="K193" s="22">
        <f>IF(I193/J193*100&gt;100,100,I193/J193*100)</f>
        <v>100</v>
      </c>
      <c r="L193" s="23">
        <f>(K193+K194+K195)/3</f>
        <v>100</v>
      </c>
      <c r="M193" s="24">
        <f>(L193+L196)/2</f>
        <v>100</v>
      </c>
      <c r="N193" s="171"/>
      <c r="O193" s="31"/>
    </row>
    <row r="194" spans="2:15" s="175" customFormat="1" ht="42" customHeight="1" x14ac:dyDescent="0.25">
      <c r="B194" s="56"/>
      <c r="C194" s="143"/>
      <c r="D194" s="176"/>
      <c r="E194" s="105"/>
      <c r="F194" s="5" t="s">
        <v>18</v>
      </c>
      <c r="G194" s="174" t="s">
        <v>119</v>
      </c>
      <c r="H194" s="5" t="s">
        <v>20</v>
      </c>
      <c r="I194" s="20">
        <v>100</v>
      </c>
      <c r="J194" s="21">
        <v>100</v>
      </c>
      <c r="K194" s="22">
        <f>IF(J194/I194*100&gt;100,100,J194/I194*100)</f>
        <v>100</v>
      </c>
      <c r="L194" s="177"/>
      <c r="M194" s="178"/>
      <c r="N194" s="171"/>
      <c r="O194" s="31"/>
    </row>
    <row r="195" spans="2:15" s="175" customFormat="1" ht="36" customHeight="1" x14ac:dyDescent="0.25">
      <c r="B195" s="56"/>
      <c r="C195" s="143"/>
      <c r="D195" s="176"/>
      <c r="E195" s="105"/>
      <c r="F195" s="5" t="s">
        <v>18</v>
      </c>
      <c r="G195" s="174" t="s">
        <v>120</v>
      </c>
      <c r="H195" s="5" t="s">
        <v>20</v>
      </c>
      <c r="I195" s="20">
        <v>55</v>
      </c>
      <c r="J195" s="20">
        <v>60</v>
      </c>
      <c r="K195" s="22">
        <f>IF(J195/I195*100&gt;100,100,J195/I195*100)</f>
        <v>100</v>
      </c>
      <c r="L195" s="177"/>
      <c r="M195" s="178"/>
      <c r="N195" s="171"/>
      <c r="O195" s="31"/>
    </row>
    <row r="196" spans="2:15" s="175" customFormat="1" ht="30.75" customHeight="1" x14ac:dyDescent="0.25">
      <c r="B196" s="56"/>
      <c r="C196" s="146"/>
      <c r="D196" s="179"/>
      <c r="E196" s="107"/>
      <c r="F196" s="5" t="s">
        <v>24</v>
      </c>
      <c r="G196" s="34" t="s">
        <v>25</v>
      </c>
      <c r="H196" s="5" t="s">
        <v>26</v>
      </c>
      <c r="I196" s="43">
        <v>1</v>
      </c>
      <c r="J196" s="35">
        <v>1</v>
      </c>
      <c r="K196" s="22">
        <f>IF(J196/I196*100&gt;100,100,J196/I196*100)</f>
        <v>100</v>
      </c>
      <c r="L196" s="180">
        <f>K196</f>
        <v>100</v>
      </c>
      <c r="M196" s="178"/>
      <c r="N196" s="171"/>
      <c r="O196" s="31"/>
    </row>
    <row r="197" spans="2:15" s="175" customFormat="1" ht="42" hidden="1" customHeight="1" x14ac:dyDescent="0.25">
      <c r="B197" s="56"/>
      <c r="C197" s="131" t="s">
        <v>186</v>
      </c>
      <c r="D197" s="108" t="s">
        <v>203</v>
      </c>
      <c r="E197" s="15" t="s">
        <v>117</v>
      </c>
      <c r="F197" s="5" t="s">
        <v>18</v>
      </c>
      <c r="G197" s="174" t="s">
        <v>118</v>
      </c>
      <c r="H197" s="5" t="s">
        <v>20</v>
      </c>
      <c r="I197" s="20"/>
      <c r="J197" s="21"/>
      <c r="K197" s="22" t="e">
        <f>IF(I197/J197*100&gt;100,100,I197/J197*100)</f>
        <v>#DIV/0!</v>
      </c>
      <c r="L197" s="23" t="e">
        <f>(K197+K198+K199)/3</f>
        <v>#DIV/0!</v>
      </c>
      <c r="M197" s="24" t="e">
        <f>(L197+L200)/2</f>
        <v>#DIV/0!</v>
      </c>
      <c r="N197" s="171"/>
      <c r="O197" s="31"/>
    </row>
    <row r="198" spans="2:15" s="175" customFormat="1" ht="42" hidden="1" customHeight="1" x14ac:dyDescent="0.25">
      <c r="B198" s="56"/>
      <c r="C198" s="143"/>
      <c r="D198" s="105"/>
      <c r="E198" s="105"/>
      <c r="F198" s="5" t="s">
        <v>18</v>
      </c>
      <c r="G198" s="174" t="s">
        <v>119</v>
      </c>
      <c r="H198" s="5" t="s">
        <v>20</v>
      </c>
      <c r="I198" s="20"/>
      <c r="J198" s="21"/>
      <c r="K198" s="22" t="e">
        <f t="shared" ref="K198:K204" si="2">IF(J198/I198*100&gt;100,100,J198/I198*100)</f>
        <v>#DIV/0!</v>
      </c>
      <c r="L198" s="177"/>
      <c r="M198" s="178"/>
      <c r="N198" s="171"/>
      <c r="O198" s="31"/>
    </row>
    <row r="199" spans="2:15" s="175" customFormat="1" ht="36" hidden="1" customHeight="1" x14ac:dyDescent="0.25">
      <c r="B199" s="56"/>
      <c r="C199" s="143"/>
      <c r="D199" s="105"/>
      <c r="E199" s="105"/>
      <c r="F199" s="5" t="s">
        <v>18</v>
      </c>
      <c r="G199" s="174" t="s">
        <v>120</v>
      </c>
      <c r="H199" s="5" t="s">
        <v>20</v>
      </c>
      <c r="I199" s="20"/>
      <c r="J199" s="20"/>
      <c r="K199" s="22" t="e">
        <f t="shared" si="2"/>
        <v>#DIV/0!</v>
      </c>
      <c r="L199" s="177"/>
      <c r="M199" s="178"/>
      <c r="N199" s="171"/>
      <c r="O199" s="31"/>
    </row>
    <row r="200" spans="2:15" s="175" customFormat="1" ht="30.75" hidden="1" customHeight="1" x14ac:dyDescent="0.25">
      <c r="B200" s="56"/>
      <c r="C200" s="146"/>
      <c r="D200" s="107"/>
      <c r="E200" s="107"/>
      <c r="F200" s="5" t="s">
        <v>24</v>
      </c>
      <c r="G200" s="34" t="s">
        <v>25</v>
      </c>
      <c r="H200" s="5" t="s">
        <v>26</v>
      </c>
      <c r="I200" s="38"/>
      <c r="J200" s="38"/>
      <c r="K200" s="22" t="e">
        <f t="shared" si="2"/>
        <v>#DIV/0!</v>
      </c>
      <c r="L200" s="180" t="e">
        <f>K200</f>
        <v>#DIV/0!</v>
      </c>
      <c r="M200" s="178"/>
      <c r="N200" s="171"/>
      <c r="O200" s="31"/>
    </row>
    <row r="201" spans="2:15" s="175" customFormat="1" ht="42" customHeight="1" x14ac:dyDescent="0.25">
      <c r="B201" s="56"/>
      <c r="C201" s="131" t="s">
        <v>188</v>
      </c>
      <c r="D201" s="173" t="s">
        <v>130</v>
      </c>
      <c r="E201" s="15" t="s">
        <v>117</v>
      </c>
      <c r="F201" s="5" t="s">
        <v>18</v>
      </c>
      <c r="G201" s="174" t="s">
        <v>118</v>
      </c>
      <c r="H201" s="5" t="s">
        <v>20</v>
      </c>
      <c r="I201" s="20">
        <v>12</v>
      </c>
      <c r="J201" s="21">
        <v>10</v>
      </c>
      <c r="K201" s="22">
        <f>IF(I201/J201*100&gt;100,100,I201/J201*100)</f>
        <v>100</v>
      </c>
      <c r="L201" s="23">
        <f>(K201+K202+K203)/3</f>
        <v>100</v>
      </c>
      <c r="M201" s="24">
        <f>(L201+L204)/2</f>
        <v>100</v>
      </c>
      <c r="N201" s="171"/>
      <c r="O201" s="31"/>
    </row>
    <row r="202" spans="2:15" s="175" customFormat="1" ht="42" customHeight="1" x14ac:dyDescent="0.25">
      <c r="B202" s="56"/>
      <c r="C202" s="143"/>
      <c r="D202" s="176"/>
      <c r="E202" s="105"/>
      <c r="F202" s="5" t="s">
        <v>18</v>
      </c>
      <c r="G202" s="174" t="s">
        <v>119</v>
      </c>
      <c r="H202" s="5" t="s">
        <v>20</v>
      </c>
      <c r="I202" s="20">
        <v>100</v>
      </c>
      <c r="J202" s="21">
        <v>100</v>
      </c>
      <c r="K202" s="22">
        <f t="shared" si="2"/>
        <v>100</v>
      </c>
      <c r="L202" s="177"/>
      <c r="M202" s="178"/>
      <c r="N202" s="171"/>
      <c r="O202" s="31"/>
    </row>
    <row r="203" spans="2:15" s="175" customFormat="1" ht="36" customHeight="1" x14ac:dyDescent="0.25">
      <c r="B203" s="56"/>
      <c r="C203" s="143"/>
      <c r="D203" s="176"/>
      <c r="E203" s="105"/>
      <c r="F203" s="5" t="s">
        <v>18</v>
      </c>
      <c r="G203" s="174" t="s">
        <v>120</v>
      </c>
      <c r="H203" s="5" t="s">
        <v>20</v>
      </c>
      <c r="I203" s="20">
        <v>55</v>
      </c>
      <c r="J203" s="20">
        <v>71.400000000000006</v>
      </c>
      <c r="K203" s="22">
        <f t="shared" si="2"/>
        <v>100</v>
      </c>
      <c r="L203" s="177"/>
      <c r="M203" s="178"/>
      <c r="N203" s="171"/>
      <c r="O203" s="31"/>
    </row>
    <row r="204" spans="2:15" s="175" customFormat="1" ht="30.75" customHeight="1" x14ac:dyDescent="0.25">
      <c r="B204" s="56"/>
      <c r="C204" s="146"/>
      <c r="D204" s="179"/>
      <c r="E204" s="107"/>
      <c r="F204" s="5" t="s">
        <v>24</v>
      </c>
      <c r="G204" s="34" t="s">
        <v>25</v>
      </c>
      <c r="H204" s="5" t="s">
        <v>26</v>
      </c>
      <c r="I204" s="35">
        <v>1</v>
      </c>
      <c r="J204" s="35">
        <v>1</v>
      </c>
      <c r="K204" s="22">
        <f t="shared" si="2"/>
        <v>100</v>
      </c>
      <c r="L204" s="180">
        <f>K204</f>
        <v>100</v>
      </c>
      <c r="M204" s="178"/>
      <c r="N204" s="171"/>
      <c r="O204" s="31"/>
    </row>
    <row r="205" spans="2:15" s="175" customFormat="1" ht="42" hidden="1" customHeight="1" x14ac:dyDescent="0.25">
      <c r="B205" s="56"/>
      <c r="C205" s="131" t="s">
        <v>189</v>
      </c>
      <c r="D205" s="108" t="s">
        <v>204</v>
      </c>
      <c r="E205" s="15" t="s">
        <v>117</v>
      </c>
      <c r="F205" s="5" t="s">
        <v>18</v>
      </c>
      <c r="G205" s="174" t="s">
        <v>118</v>
      </c>
      <c r="H205" s="5" t="s">
        <v>20</v>
      </c>
      <c r="I205" s="20"/>
      <c r="J205" s="21"/>
      <c r="K205" s="22" t="e">
        <f>IF(I205/J205*100&gt;100,100,I205/J205*100)</f>
        <v>#DIV/0!</v>
      </c>
      <c r="L205" s="23" t="e">
        <f>(K205+K206+K207)/3</f>
        <v>#DIV/0!</v>
      </c>
      <c r="M205" s="24" t="e">
        <f>(L205+L208)/2</f>
        <v>#DIV/0!</v>
      </c>
      <c r="N205" s="171"/>
      <c r="O205" s="31"/>
    </row>
    <row r="206" spans="2:15" s="175" customFormat="1" ht="42" hidden="1" customHeight="1" x14ac:dyDescent="0.25">
      <c r="B206" s="56"/>
      <c r="C206" s="143"/>
      <c r="D206" s="105"/>
      <c r="E206" s="105"/>
      <c r="F206" s="5" t="s">
        <v>18</v>
      </c>
      <c r="G206" s="174" t="s">
        <v>119</v>
      </c>
      <c r="H206" s="5" t="s">
        <v>20</v>
      </c>
      <c r="I206" s="20"/>
      <c r="J206" s="21"/>
      <c r="K206" s="22" t="e">
        <f>IF(J206/I206*100&gt;100,100,J206/I206*100)</f>
        <v>#DIV/0!</v>
      </c>
      <c r="L206" s="177"/>
      <c r="M206" s="178"/>
      <c r="N206" s="171"/>
      <c r="O206" s="31"/>
    </row>
    <row r="207" spans="2:15" s="175" customFormat="1" ht="36" hidden="1" customHeight="1" x14ac:dyDescent="0.25">
      <c r="B207" s="56"/>
      <c r="C207" s="143"/>
      <c r="D207" s="105"/>
      <c r="E207" s="105"/>
      <c r="F207" s="5" t="s">
        <v>18</v>
      </c>
      <c r="G207" s="174" t="s">
        <v>120</v>
      </c>
      <c r="H207" s="5" t="s">
        <v>20</v>
      </c>
      <c r="I207" s="20"/>
      <c r="J207" s="20"/>
      <c r="K207" s="22" t="e">
        <f>IF(J207/I207*100&gt;100,100,J207/I207*100)</f>
        <v>#DIV/0!</v>
      </c>
      <c r="L207" s="177"/>
      <c r="M207" s="178"/>
      <c r="N207" s="171"/>
      <c r="O207" s="31"/>
    </row>
    <row r="208" spans="2:15" s="175" customFormat="1" ht="30.75" hidden="1" customHeight="1" x14ac:dyDescent="0.25">
      <c r="B208" s="56"/>
      <c r="C208" s="146"/>
      <c r="D208" s="107"/>
      <c r="E208" s="107"/>
      <c r="F208" s="5" t="s">
        <v>24</v>
      </c>
      <c r="G208" s="34" t="s">
        <v>25</v>
      </c>
      <c r="H208" s="5" t="s">
        <v>26</v>
      </c>
      <c r="I208" s="37"/>
      <c r="J208" s="38"/>
      <c r="K208" s="22" t="e">
        <f>IF(J208/I208*100&gt;100,100,J208/I208*100)</f>
        <v>#DIV/0!</v>
      </c>
      <c r="L208" s="180" t="e">
        <f>K208</f>
        <v>#DIV/0!</v>
      </c>
      <c r="M208" s="178"/>
      <c r="N208" s="171"/>
      <c r="O208" s="31"/>
    </row>
    <row r="209" spans="2:15" s="175" customFormat="1" ht="42" customHeight="1" x14ac:dyDescent="0.25">
      <c r="B209" s="56"/>
      <c r="C209" s="131" t="s">
        <v>190</v>
      </c>
      <c r="D209" s="108" t="s">
        <v>205</v>
      </c>
      <c r="E209" s="15" t="s">
        <v>117</v>
      </c>
      <c r="F209" s="5" t="s">
        <v>18</v>
      </c>
      <c r="G209" s="174" t="s">
        <v>118</v>
      </c>
      <c r="H209" s="5" t="s">
        <v>20</v>
      </c>
      <c r="I209" s="20">
        <v>10</v>
      </c>
      <c r="J209" s="21">
        <v>10</v>
      </c>
      <c r="K209" s="22">
        <f>IF(I209/J209*100&gt;100,100,I209/J209*100)</f>
        <v>100</v>
      </c>
      <c r="L209" s="23">
        <f>(K209+K210+K211)/3</f>
        <v>100</v>
      </c>
      <c r="M209" s="24">
        <f>(L209+L212)/2</f>
        <v>99.242424242424249</v>
      </c>
      <c r="N209" s="171"/>
      <c r="O209" s="31"/>
    </row>
    <row r="210" spans="2:15" s="175" customFormat="1" ht="42" customHeight="1" x14ac:dyDescent="0.25">
      <c r="B210" s="56"/>
      <c r="C210" s="143"/>
      <c r="D210" s="105"/>
      <c r="E210" s="105"/>
      <c r="F210" s="5" t="s">
        <v>18</v>
      </c>
      <c r="G210" s="174" t="s">
        <v>119</v>
      </c>
      <c r="H210" s="5" t="s">
        <v>20</v>
      </c>
      <c r="I210" s="20">
        <v>100</v>
      </c>
      <c r="J210" s="21">
        <v>100</v>
      </c>
      <c r="K210" s="22">
        <f>IF(J210/I210*100&gt;100,100,J210/I210*100)</f>
        <v>100</v>
      </c>
      <c r="L210" s="177"/>
      <c r="M210" s="178"/>
      <c r="N210" s="171"/>
      <c r="O210" s="31"/>
    </row>
    <row r="211" spans="2:15" s="175" customFormat="1" ht="36" customHeight="1" x14ac:dyDescent="0.25">
      <c r="B211" s="56"/>
      <c r="C211" s="143"/>
      <c r="D211" s="105"/>
      <c r="E211" s="105"/>
      <c r="F211" s="5" t="s">
        <v>18</v>
      </c>
      <c r="G211" s="174" t="s">
        <v>120</v>
      </c>
      <c r="H211" s="5" t="s">
        <v>20</v>
      </c>
      <c r="I211" s="20">
        <v>55</v>
      </c>
      <c r="J211" s="20">
        <v>59.1</v>
      </c>
      <c r="K211" s="22">
        <f>IF(J211/I211*100&gt;100,100,J211/I211*100)</f>
        <v>100</v>
      </c>
      <c r="L211" s="177"/>
      <c r="M211" s="178"/>
      <c r="N211" s="171"/>
      <c r="O211" s="31"/>
    </row>
    <row r="212" spans="2:15" s="175" customFormat="1" ht="30.75" customHeight="1" x14ac:dyDescent="0.25">
      <c r="B212" s="56"/>
      <c r="C212" s="146"/>
      <c r="D212" s="107"/>
      <c r="E212" s="107"/>
      <c r="F212" s="5" t="s">
        <v>24</v>
      </c>
      <c r="G212" s="34" t="s">
        <v>25</v>
      </c>
      <c r="H212" s="5" t="s">
        <v>26</v>
      </c>
      <c r="I212" s="35">
        <v>198</v>
      </c>
      <c r="J212" s="35">
        <v>195</v>
      </c>
      <c r="K212" s="22">
        <f>IF(J212/I212*100&gt;100,100,J212/I212*100)</f>
        <v>98.484848484848484</v>
      </c>
      <c r="L212" s="180">
        <f>K212</f>
        <v>98.484848484848484</v>
      </c>
      <c r="M212" s="178"/>
      <c r="N212" s="171"/>
      <c r="O212" s="31"/>
    </row>
    <row r="213" spans="2:15" s="175" customFormat="1" ht="42" hidden="1" customHeight="1" x14ac:dyDescent="0.25">
      <c r="B213" s="56"/>
      <c r="C213" s="131"/>
      <c r="D213" s="108" t="s">
        <v>135</v>
      </c>
      <c r="E213" s="15" t="s">
        <v>117</v>
      </c>
      <c r="F213" s="5" t="s">
        <v>18</v>
      </c>
      <c r="G213" s="174" t="s">
        <v>118</v>
      </c>
      <c r="H213" s="5" t="s">
        <v>20</v>
      </c>
      <c r="I213" s="20"/>
      <c r="J213" s="21"/>
      <c r="K213" s="22" t="e">
        <f>IF(I213/J213*100&gt;100,100,I213/J213*100)</f>
        <v>#DIV/0!</v>
      </c>
      <c r="L213" s="23" t="e">
        <f>(K213+K214+K215)/3</f>
        <v>#DIV/0!</v>
      </c>
      <c r="M213" s="24" t="e">
        <f>(L213+L216)/2</f>
        <v>#DIV/0!</v>
      </c>
      <c r="N213" s="171"/>
      <c r="O213" s="31"/>
    </row>
    <row r="214" spans="2:15" s="175" customFormat="1" ht="42" hidden="1" customHeight="1" x14ac:dyDescent="0.25">
      <c r="B214" s="56"/>
      <c r="C214" s="143"/>
      <c r="D214" s="105"/>
      <c r="E214" s="105"/>
      <c r="F214" s="5" t="s">
        <v>18</v>
      </c>
      <c r="G214" s="174" t="s">
        <v>119</v>
      </c>
      <c r="H214" s="5" t="s">
        <v>20</v>
      </c>
      <c r="I214" s="20"/>
      <c r="J214" s="21"/>
      <c r="K214" s="22" t="e">
        <f>IF(J214/I214*100&gt;100,100,J214/I214*100)</f>
        <v>#DIV/0!</v>
      </c>
      <c r="L214" s="177"/>
      <c r="M214" s="178"/>
      <c r="N214" s="171"/>
      <c r="O214" s="31"/>
    </row>
    <row r="215" spans="2:15" s="175" customFormat="1" ht="36" hidden="1" customHeight="1" x14ac:dyDescent="0.25">
      <c r="B215" s="56"/>
      <c r="C215" s="143"/>
      <c r="D215" s="105"/>
      <c r="E215" s="105"/>
      <c r="F215" s="5" t="s">
        <v>18</v>
      </c>
      <c r="G215" s="174" t="s">
        <v>120</v>
      </c>
      <c r="H215" s="5" t="s">
        <v>20</v>
      </c>
      <c r="I215" s="20"/>
      <c r="J215" s="20"/>
      <c r="K215" s="22" t="e">
        <f>IF(J215/I215*100&gt;100,100,J215/I215*100)</f>
        <v>#DIV/0!</v>
      </c>
      <c r="L215" s="177"/>
      <c r="M215" s="178"/>
      <c r="N215" s="171"/>
      <c r="O215" s="31"/>
    </row>
    <row r="216" spans="2:15" s="175" customFormat="1" ht="30.75" hidden="1" customHeight="1" x14ac:dyDescent="0.25">
      <c r="B216" s="56"/>
      <c r="C216" s="146"/>
      <c r="D216" s="107"/>
      <c r="E216" s="107"/>
      <c r="F216" s="5" t="s">
        <v>24</v>
      </c>
      <c r="G216" s="34" t="s">
        <v>25</v>
      </c>
      <c r="H216" s="5" t="s">
        <v>26</v>
      </c>
      <c r="I216" s="43"/>
      <c r="J216" s="38"/>
      <c r="K216" s="22" t="e">
        <f>IF(J216/I216*100&gt;100,100,J216/I216*100)</f>
        <v>#DIV/0!</v>
      </c>
      <c r="L216" s="180" t="e">
        <f>K216</f>
        <v>#DIV/0!</v>
      </c>
      <c r="M216" s="178"/>
      <c r="N216" s="171"/>
      <c r="O216" s="31"/>
    </row>
    <row r="217" spans="2:15" s="175" customFormat="1" ht="42" hidden="1" customHeight="1" x14ac:dyDescent="0.25">
      <c r="B217" s="56"/>
      <c r="C217" s="131" t="s">
        <v>191</v>
      </c>
      <c r="D217" s="108" t="s">
        <v>137</v>
      </c>
      <c r="E217" s="15" t="s">
        <v>117</v>
      </c>
      <c r="F217" s="5" t="s">
        <v>18</v>
      </c>
      <c r="G217" s="174" t="s">
        <v>118</v>
      </c>
      <c r="H217" s="5" t="s">
        <v>20</v>
      </c>
      <c r="I217" s="20"/>
      <c r="J217" s="21"/>
      <c r="K217" s="22" t="e">
        <f>IF(I217/J217*100&gt;100,100,I217/J217*100)</f>
        <v>#DIV/0!</v>
      </c>
      <c r="L217" s="23" t="e">
        <f>(K217+K218+K219)/3</f>
        <v>#DIV/0!</v>
      </c>
      <c r="M217" s="24" t="e">
        <f>(L217+L220)/2</f>
        <v>#DIV/0!</v>
      </c>
      <c r="N217" s="171"/>
      <c r="O217" s="31"/>
    </row>
    <row r="218" spans="2:15" s="175" customFormat="1" ht="42" hidden="1" customHeight="1" x14ac:dyDescent="0.25">
      <c r="B218" s="56"/>
      <c r="C218" s="143"/>
      <c r="D218" s="105"/>
      <c r="E218" s="105"/>
      <c r="F218" s="5" t="s">
        <v>18</v>
      </c>
      <c r="G218" s="174" t="s">
        <v>119</v>
      </c>
      <c r="H218" s="5" t="s">
        <v>20</v>
      </c>
      <c r="I218" s="20"/>
      <c r="J218" s="21"/>
      <c r="K218" s="22" t="e">
        <f>IF(J218/I218*100&gt;100,100,J218/I218*100)</f>
        <v>#DIV/0!</v>
      </c>
      <c r="L218" s="177"/>
      <c r="M218" s="178"/>
      <c r="N218" s="171"/>
      <c r="O218" s="31"/>
    </row>
    <row r="219" spans="2:15" s="175" customFormat="1" ht="36" hidden="1" customHeight="1" x14ac:dyDescent="0.25">
      <c r="B219" s="56"/>
      <c r="C219" s="143"/>
      <c r="D219" s="105"/>
      <c r="E219" s="105"/>
      <c r="F219" s="5" t="s">
        <v>18</v>
      </c>
      <c r="G219" s="174" t="s">
        <v>120</v>
      </c>
      <c r="H219" s="5" t="s">
        <v>20</v>
      </c>
      <c r="I219" s="20"/>
      <c r="J219" s="20"/>
      <c r="K219" s="22" t="e">
        <f>IF(J219/I219*100&gt;100,100,J219/I219*100)</f>
        <v>#DIV/0!</v>
      </c>
      <c r="L219" s="177"/>
      <c r="M219" s="178"/>
      <c r="N219" s="171"/>
      <c r="O219" s="31"/>
    </row>
    <row r="220" spans="2:15" s="175" customFormat="1" ht="30.75" hidden="1" customHeight="1" x14ac:dyDescent="0.25">
      <c r="B220" s="56"/>
      <c r="C220" s="146"/>
      <c r="D220" s="107"/>
      <c r="E220" s="107"/>
      <c r="F220" s="5" t="s">
        <v>24</v>
      </c>
      <c r="G220" s="34" t="s">
        <v>25</v>
      </c>
      <c r="H220" s="5" t="s">
        <v>26</v>
      </c>
      <c r="I220" s="43"/>
      <c r="J220" s="38"/>
      <c r="K220" s="22" t="e">
        <f>IF(J220/I220*100&gt;100,100,J220/I220*100)</f>
        <v>#DIV/0!</v>
      </c>
      <c r="L220" s="180" t="e">
        <f>K220</f>
        <v>#DIV/0!</v>
      </c>
      <c r="M220" s="178"/>
      <c r="N220" s="171"/>
      <c r="O220" s="31"/>
    </row>
    <row r="221" spans="2:15" s="175" customFormat="1" ht="42" hidden="1" customHeight="1" x14ac:dyDescent="0.25">
      <c r="B221" s="56"/>
      <c r="C221" s="153" t="s">
        <v>192</v>
      </c>
      <c r="D221" s="108" t="s">
        <v>139</v>
      </c>
      <c r="E221" s="15" t="s">
        <v>117</v>
      </c>
      <c r="F221" s="5" t="s">
        <v>18</v>
      </c>
      <c r="G221" s="174" t="s">
        <v>118</v>
      </c>
      <c r="H221" s="5" t="s">
        <v>20</v>
      </c>
      <c r="I221" s="20"/>
      <c r="J221" s="21"/>
      <c r="K221" s="22" t="e">
        <f>IF(I221/J221*100&gt;100,100,I221/J221*100)</f>
        <v>#DIV/0!</v>
      </c>
      <c r="L221" s="23" t="e">
        <f>(K221+K222+K223)/3</f>
        <v>#DIV/0!</v>
      </c>
      <c r="M221" s="24" t="e">
        <f>(L221+L224)/2</f>
        <v>#DIV/0!</v>
      </c>
      <c r="N221" s="171"/>
      <c r="O221" s="31"/>
    </row>
    <row r="222" spans="2:15" s="175" customFormat="1" ht="42" hidden="1" customHeight="1" x14ac:dyDescent="0.25">
      <c r="B222" s="56"/>
      <c r="C222" s="154"/>
      <c r="D222" s="105"/>
      <c r="E222" s="105"/>
      <c r="F222" s="5" t="s">
        <v>18</v>
      </c>
      <c r="G222" s="174" t="s">
        <v>119</v>
      </c>
      <c r="H222" s="5" t="s">
        <v>20</v>
      </c>
      <c r="I222" s="20"/>
      <c r="J222" s="21"/>
      <c r="K222" s="22" t="e">
        <f>IF(J222/I222*100&gt;100,100,J222/I222*100)</f>
        <v>#DIV/0!</v>
      </c>
      <c r="L222" s="177"/>
      <c r="M222" s="178"/>
      <c r="N222" s="171"/>
      <c r="O222" s="31"/>
    </row>
    <row r="223" spans="2:15" s="175" customFormat="1" ht="36" hidden="1" customHeight="1" x14ac:dyDescent="0.25">
      <c r="B223" s="56"/>
      <c r="C223" s="154"/>
      <c r="D223" s="105"/>
      <c r="E223" s="105"/>
      <c r="F223" s="5" t="s">
        <v>18</v>
      </c>
      <c r="G223" s="174" t="s">
        <v>120</v>
      </c>
      <c r="H223" s="5" t="s">
        <v>20</v>
      </c>
      <c r="I223" s="20"/>
      <c r="J223" s="20"/>
      <c r="K223" s="22" t="e">
        <f>IF(J223/I223*100&gt;100,100,J223/I223*100)</f>
        <v>#DIV/0!</v>
      </c>
      <c r="L223" s="177"/>
      <c r="M223" s="178"/>
      <c r="N223" s="171"/>
      <c r="O223" s="31"/>
    </row>
    <row r="224" spans="2:15" s="175" customFormat="1" ht="30.75" hidden="1" customHeight="1" x14ac:dyDescent="0.25">
      <c r="B224" s="56"/>
      <c r="C224" s="155"/>
      <c r="D224" s="107"/>
      <c r="E224" s="107"/>
      <c r="F224" s="5" t="s">
        <v>24</v>
      </c>
      <c r="G224" s="34" t="s">
        <v>25</v>
      </c>
      <c r="H224" s="5" t="s">
        <v>26</v>
      </c>
      <c r="I224" s="43"/>
      <c r="J224" s="38"/>
      <c r="K224" s="22" t="e">
        <f>IF(J224/I224*100&gt;100,100,J224/I224*100)</f>
        <v>#DIV/0!</v>
      </c>
      <c r="L224" s="180" t="e">
        <f>K224</f>
        <v>#DIV/0!</v>
      </c>
      <c r="M224" s="178"/>
      <c r="N224" s="171"/>
      <c r="O224" s="31"/>
    </row>
    <row r="225" spans="2:15" s="175" customFormat="1" ht="42" hidden="1" customHeight="1" x14ac:dyDescent="0.25">
      <c r="B225" s="56"/>
      <c r="C225" s="153" t="s">
        <v>193</v>
      </c>
      <c r="D225" s="108" t="s">
        <v>206</v>
      </c>
      <c r="E225" s="15" t="s">
        <v>117</v>
      </c>
      <c r="F225" s="5" t="s">
        <v>18</v>
      </c>
      <c r="G225" s="174" t="s">
        <v>118</v>
      </c>
      <c r="H225" s="5" t="s">
        <v>20</v>
      </c>
      <c r="I225" s="20"/>
      <c r="J225" s="21"/>
      <c r="K225" s="22" t="e">
        <f>IF(I225/J225*100&gt;100,100,I225/J225*100)</f>
        <v>#DIV/0!</v>
      </c>
      <c r="L225" s="23" t="e">
        <f>(K225+K226+K227)/3</f>
        <v>#DIV/0!</v>
      </c>
      <c r="M225" s="24" t="e">
        <f>(L225+L228)/2</f>
        <v>#DIV/0!</v>
      </c>
      <c r="N225" s="171"/>
      <c r="O225" s="31"/>
    </row>
    <row r="226" spans="2:15" s="175" customFormat="1" ht="42" hidden="1" customHeight="1" x14ac:dyDescent="0.25">
      <c r="B226" s="56"/>
      <c r="C226" s="154"/>
      <c r="D226" s="105"/>
      <c r="E226" s="105"/>
      <c r="F226" s="5" t="s">
        <v>18</v>
      </c>
      <c r="G226" s="174" t="s">
        <v>142</v>
      </c>
      <c r="H226" s="5" t="s">
        <v>20</v>
      </c>
      <c r="I226" s="20"/>
      <c r="J226" s="21"/>
      <c r="K226" s="22" t="e">
        <f>IF(J226/I226*100&gt;100,100,J226/I226*100)</f>
        <v>#DIV/0!</v>
      </c>
      <c r="L226" s="177"/>
      <c r="M226" s="178"/>
      <c r="N226" s="171"/>
      <c r="O226" s="31"/>
    </row>
    <row r="227" spans="2:15" s="175" customFormat="1" ht="36" hidden="1" customHeight="1" x14ac:dyDescent="0.25">
      <c r="B227" s="56"/>
      <c r="C227" s="154"/>
      <c r="D227" s="105"/>
      <c r="E227" s="105"/>
      <c r="F227" s="5" t="s">
        <v>18</v>
      </c>
      <c r="G227" s="174" t="s">
        <v>120</v>
      </c>
      <c r="H227" s="5" t="s">
        <v>20</v>
      </c>
      <c r="I227" s="20"/>
      <c r="J227" s="20"/>
      <c r="K227" s="22" t="e">
        <f>IF(J227/I227*100&gt;100,100,J227/I227*100)</f>
        <v>#DIV/0!</v>
      </c>
      <c r="L227" s="177"/>
      <c r="M227" s="178"/>
      <c r="N227" s="171"/>
      <c r="O227" s="31"/>
    </row>
    <row r="228" spans="2:15" s="175" customFormat="1" ht="30.75" hidden="1" customHeight="1" x14ac:dyDescent="0.25">
      <c r="B228" s="56"/>
      <c r="C228" s="155"/>
      <c r="D228" s="107"/>
      <c r="E228" s="107"/>
      <c r="F228" s="5" t="s">
        <v>24</v>
      </c>
      <c r="G228" s="34" t="s">
        <v>25</v>
      </c>
      <c r="H228" s="5" t="s">
        <v>26</v>
      </c>
      <c r="I228" s="38"/>
      <c r="J228" s="38"/>
      <c r="K228" s="22" t="e">
        <f>IF(J228/I228*100&gt;100,100,J228/I228*100)</f>
        <v>#DIV/0!</v>
      </c>
      <c r="L228" s="180" t="e">
        <f>K228</f>
        <v>#DIV/0!</v>
      </c>
      <c r="M228" s="178"/>
      <c r="N228" s="171"/>
      <c r="O228" s="31"/>
    </row>
    <row r="229" spans="2:15" s="175" customFormat="1" ht="42" hidden="1" customHeight="1" x14ac:dyDescent="0.25">
      <c r="B229" s="56"/>
      <c r="C229" s="131" t="s">
        <v>194</v>
      </c>
      <c r="D229" s="108" t="s">
        <v>207</v>
      </c>
      <c r="E229" s="17" t="s">
        <v>117</v>
      </c>
      <c r="F229" s="5" t="s">
        <v>18</v>
      </c>
      <c r="G229" s="19" t="s">
        <v>145</v>
      </c>
      <c r="H229" s="5" t="s">
        <v>20</v>
      </c>
      <c r="I229" s="20"/>
      <c r="J229" s="21"/>
      <c r="K229" s="22" t="e">
        <f>IF(J229/I229*100&gt;100,100,J229/I229*100)</f>
        <v>#DIV/0!</v>
      </c>
      <c r="L229" s="23" t="e">
        <f>(K229+K230+K231)/3</f>
        <v>#DIV/0!</v>
      </c>
      <c r="M229" s="24" t="e">
        <f>(L229+L232)/2</f>
        <v>#DIV/0!</v>
      </c>
      <c r="N229" s="171"/>
      <c r="O229" s="31"/>
    </row>
    <row r="230" spans="2:15" s="175" customFormat="1" ht="42" hidden="1" customHeight="1" x14ac:dyDescent="0.25">
      <c r="B230" s="56"/>
      <c r="C230" s="143"/>
      <c r="D230" s="105"/>
      <c r="E230" s="181"/>
      <c r="F230" s="5" t="s">
        <v>18</v>
      </c>
      <c r="G230" s="19" t="s">
        <v>146</v>
      </c>
      <c r="H230" s="5" t="s">
        <v>20</v>
      </c>
      <c r="I230" s="20"/>
      <c r="J230" s="21"/>
      <c r="K230" s="22" t="e">
        <f>IF(I230/J230*100&gt;100,100,I230/J230*100)</f>
        <v>#DIV/0!</v>
      </c>
      <c r="L230" s="177"/>
      <c r="M230" s="178"/>
      <c r="N230" s="171"/>
      <c r="O230" s="31"/>
    </row>
    <row r="231" spans="2:15" s="175" customFormat="1" ht="36" hidden="1" customHeight="1" x14ac:dyDescent="0.25">
      <c r="B231" s="56"/>
      <c r="C231" s="143"/>
      <c r="D231" s="105"/>
      <c r="E231" s="181"/>
      <c r="F231" s="5" t="s">
        <v>18</v>
      </c>
      <c r="G231" s="19" t="s">
        <v>147</v>
      </c>
      <c r="H231" s="5" t="s">
        <v>20</v>
      </c>
      <c r="I231" s="20"/>
      <c r="J231" s="20"/>
      <c r="K231" s="22" t="e">
        <f>IF(J231/I231*100&gt;100,100,J231/I231*100)</f>
        <v>#DIV/0!</v>
      </c>
      <c r="L231" s="177"/>
      <c r="M231" s="178"/>
      <c r="N231" s="171"/>
      <c r="O231" s="31"/>
    </row>
    <row r="232" spans="2:15" s="175" customFormat="1" ht="30.75" hidden="1" customHeight="1" x14ac:dyDescent="0.25">
      <c r="B232" s="56"/>
      <c r="C232" s="146"/>
      <c r="D232" s="107"/>
      <c r="E232" s="182"/>
      <c r="F232" s="5" t="s">
        <v>24</v>
      </c>
      <c r="G232" s="34" t="s">
        <v>25</v>
      </c>
      <c r="H232" s="5" t="s">
        <v>26</v>
      </c>
      <c r="I232" s="37"/>
      <c r="J232" s="38"/>
      <c r="K232" s="22" t="e">
        <f>IF(J232/I232*100&gt;100,100,J232/I232*100)</f>
        <v>#DIV/0!</v>
      </c>
      <c r="L232" s="180" t="e">
        <f>K232</f>
        <v>#DIV/0!</v>
      </c>
      <c r="M232" s="178"/>
      <c r="N232" s="171"/>
      <c r="O232" s="31"/>
    </row>
    <row r="233" spans="2:15" s="175" customFormat="1" ht="42" customHeight="1" x14ac:dyDescent="0.25">
      <c r="B233" s="56"/>
      <c r="C233" s="131" t="s">
        <v>195</v>
      </c>
      <c r="D233" s="108" t="s">
        <v>208</v>
      </c>
      <c r="E233" s="17" t="s">
        <v>117</v>
      </c>
      <c r="F233" s="5" t="s">
        <v>18</v>
      </c>
      <c r="G233" s="19" t="s">
        <v>145</v>
      </c>
      <c r="H233" s="5" t="s">
        <v>20</v>
      </c>
      <c r="I233" s="20">
        <v>100</v>
      </c>
      <c r="J233" s="21">
        <v>100</v>
      </c>
      <c r="K233" s="22">
        <f>IF(J233/I233*100&gt;100,100,J233/I233*100)</f>
        <v>100</v>
      </c>
      <c r="L233" s="23">
        <f>(K233+K234+K235)/3</f>
        <v>100</v>
      </c>
      <c r="M233" s="24">
        <f>(L233+L236)/2</f>
        <v>100</v>
      </c>
      <c r="N233" s="171"/>
      <c r="O233" s="31"/>
    </row>
    <row r="234" spans="2:15" s="175" customFormat="1" ht="42" customHeight="1" x14ac:dyDescent="0.25">
      <c r="B234" s="56"/>
      <c r="C234" s="143"/>
      <c r="D234" s="105"/>
      <c r="E234" s="181"/>
      <c r="F234" s="5" t="s">
        <v>18</v>
      </c>
      <c r="G234" s="19" t="s">
        <v>146</v>
      </c>
      <c r="H234" s="5" t="s">
        <v>20</v>
      </c>
      <c r="I234" s="20">
        <v>12</v>
      </c>
      <c r="J234" s="21">
        <v>11.4</v>
      </c>
      <c r="K234" s="22">
        <f>IF(I234/J234*100&gt;100,100,I234/J234*100)</f>
        <v>100</v>
      </c>
      <c r="L234" s="177"/>
      <c r="M234" s="178"/>
      <c r="N234" s="171"/>
      <c r="O234" s="31"/>
    </row>
    <row r="235" spans="2:15" s="175" customFormat="1" ht="36" customHeight="1" x14ac:dyDescent="0.25">
      <c r="B235" s="56"/>
      <c r="C235" s="143"/>
      <c r="D235" s="105"/>
      <c r="E235" s="181"/>
      <c r="F235" s="5" t="s">
        <v>18</v>
      </c>
      <c r="G235" s="19" t="s">
        <v>147</v>
      </c>
      <c r="H235" s="5" t="s">
        <v>20</v>
      </c>
      <c r="I235" s="20">
        <v>100</v>
      </c>
      <c r="J235" s="20">
        <v>100</v>
      </c>
      <c r="K235" s="22">
        <f>IF(J235/I235*100&gt;100,100,J235/I235*100)</f>
        <v>100</v>
      </c>
      <c r="L235" s="177"/>
      <c r="M235" s="178"/>
      <c r="N235" s="171"/>
      <c r="O235" s="31"/>
    </row>
    <row r="236" spans="2:15" s="175" customFormat="1" ht="30.75" customHeight="1" x14ac:dyDescent="0.25">
      <c r="B236" s="56"/>
      <c r="C236" s="146"/>
      <c r="D236" s="107"/>
      <c r="E236" s="182"/>
      <c r="F236" s="5" t="s">
        <v>24</v>
      </c>
      <c r="G236" s="34" t="s">
        <v>25</v>
      </c>
      <c r="H236" s="5" t="s">
        <v>26</v>
      </c>
      <c r="I236" s="35">
        <v>2</v>
      </c>
      <c r="J236" s="35">
        <v>2</v>
      </c>
      <c r="K236" s="22">
        <f>IF(J236/I236*100&gt;100,100,J236/I236*100)</f>
        <v>100</v>
      </c>
      <c r="L236" s="180">
        <f>K236</f>
        <v>100</v>
      </c>
      <c r="M236" s="178"/>
      <c r="N236" s="171"/>
      <c r="O236" s="31"/>
    </row>
    <row r="237" spans="2:15" s="175" customFormat="1" ht="42" hidden="1" customHeight="1" x14ac:dyDescent="0.25">
      <c r="B237" s="56"/>
      <c r="C237" s="131" t="s">
        <v>196</v>
      </c>
      <c r="D237" s="108" t="s">
        <v>151</v>
      </c>
      <c r="E237" s="17" t="s">
        <v>117</v>
      </c>
      <c r="F237" s="5" t="s">
        <v>18</v>
      </c>
      <c r="G237" s="19" t="s">
        <v>145</v>
      </c>
      <c r="H237" s="5" t="s">
        <v>20</v>
      </c>
      <c r="I237" s="20"/>
      <c r="J237" s="21"/>
      <c r="K237" s="22" t="e">
        <f>IF(I237/J237*100&gt;100,100,I237/J237*100)</f>
        <v>#DIV/0!</v>
      </c>
      <c r="L237" s="23" t="e">
        <f>(K237+K238+K239)/3</f>
        <v>#DIV/0!</v>
      </c>
      <c r="M237" s="24" t="e">
        <f>(L237+L240)/2</f>
        <v>#DIV/0!</v>
      </c>
      <c r="O237" s="31"/>
    </row>
    <row r="238" spans="2:15" s="175" customFormat="1" ht="42" hidden="1" customHeight="1" x14ac:dyDescent="0.25">
      <c r="B238" s="56"/>
      <c r="C238" s="143"/>
      <c r="D238" s="105"/>
      <c r="E238" s="181"/>
      <c r="F238" s="5" t="s">
        <v>18</v>
      </c>
      <c r="G238" s="19" t="s">
        <v>146</v>
      </c>
      <c r="H238" s="5" t="s">
        <v>20</v>
      </c>
      <c r="I238" s="20"/>
      <c r="J238" s="21"/>
      <c r="K238" s="22" t="e">
        <f>IF(J238/I238*100&gt;100,100,J238/I238*100)</f>
        <v>#DIV/0!</v>
      </c>
      <c r="L238" s="177"/>
      <c r="M238" s="178"/>
      <c r="O238" s="31"/>
    </row>
    <row r="239" spans="2:15" s="175" customFormat="1" ht="36" hidden="1" customHeight="1" x14ac:dyDescent="0.25">
      <c r="B239" s="56"/>
      <c r="C239" s="143"/>
      <c r="D239" s="105"/>
      <c r="E239" s="181"/>
      <c r="F239" s="5" t="s">
        <v>18</v>
      </c>
      <c r="G239" s="19" t="s">
        <v>147</v>
      </c>
      <c r="H239" s="5" t="s">
        <v>20</v>
      </c>
      <c r="I239" s="20"/>
      <c r="J239" s="20"/>
      <c r="K239" s="22" t="e">
        <f>IF(J239/I239*100&gt;100,100,J239/I239*100)</f>
        <v>#DIV/0!</v>
      </c>
      <c r="L239" s="177"/>
      <c r="M239" s="178"/>
      <c r="O239" s="31"/>
    </row>
    <row r="240" spans="2:15" s="175" customFormat="1" ht="30.75" hidden="1" customHeight="1" x14ac:dyDescent="0.25">
      <c r="B240" s="56"/>
      <c r="C240" s="146"/>
      <c r="D240" s="107"/>
      <c r="E240" s="182"/>
      <c r="F240" s="5" t="s">
        <v>24</v>
      </c>
      <c r="G240" s="34" t="s">
        <v>25</v>
      </c>
      <c r="H240" s="5" t="s">
        <v>26</v>
      </c>
      <c r="I240" s="38"/>
      <c r="J240" s="38"/>
      <c r="K240" s="22" t="e">
        <f>IF(J240/I240*100&gt;100,100,J240/I240*100)</f>
        <v>#DIV/0!</v>
      </c>
      <c r="L240" s="180" t="e">
        <f>K240</f>
        <v>#DIV/0!</v>
      </c>
      <c r="M240" s="178"/>
      <c r="O240" s="31"/>
    </row>
    <row r="241" spans="1:15" s="175" customFormat="1" ht="42" customHeight="1" x14ac:dyDescent="0.25">
      <c r="B241" s="56"/>
      <c r="C241" s="131" t="s">
        <v>197</v>
      </c>
      <c r="D241" s="108" t="s">
        <v>209</v>
      </c>
      <c r="E241" s="17" t="s">
        <v>117</v>
      </c>
      <c r="F241" s="5" t="s">
        <v>18</v>
      </c>
      <c r="G241" s="19" t="s">
        <v>145</v>
      </c>
      <c r="H241" s="5" t="s">
        <v>20</v>
      </c>
      <c r="I241" s="20">
        <v>100</v>
      </c>
      <c r="J241" s="21">
        <v>100</v>
      </c>
      <c r="K241" s="22">
        <f>IF(J241/I241*100&gt;100,100,J241/I241*100)</f>
        <v>100</v>
      </c>
      <c r="L241" s="23">
        <f>(K241+K242+K243)/3</f>
        <v>99.993333333333339</v>
      </c>
      <c r="M241" s="24">
        <f>(L241+L244)/2</f>
        <v>99.239090909090919</v>
      </c>
      <c r="N241" s="183"/>
      <c r="O241" s="31"/>
    </row>
    <row r="242" spans="1:15" s="175" customFormat="1" ht="42" customHeight="1" x14ac:dyDescent="0.25">
      <c r="B242" s="56"/>
      <c r="C242" s="143"/>
      <c r="D242" s="105"/>
      <c r="E242" s="181"/>
      <c r="F242" s="5" t="s">
        <v>18</v>
      </c>
      <c r="G242" s="19" t="s">
        <v>146</v>
      </c>
      <c r="H242" s="5" t="s">
        <v>20</v>
      </c>
      <c r="I242" s="20">
        <v>10</v>
      </c>
      <c r="J242" s="21">
        <v>10</v>
      </c>
      <c r="K242" s="22">
        <f>IF(I242/J242*100&gt;100,100,I242/J242*100)</f>
        <v>100</v>
      </c>
      <c r="L242" s="177"/>
      <c r="M242" s="178"/>
      <c r="N242" s="183"/>
      <c r="O242" s="31"/>
    </row>
    <row r="243" spans="1:15" s="175" customFormat="1" ht="78.75" customHeight="1" x14ac:dyDescent="0.25">
      <c r="B243" s="56"/>
      <c r="C243" s="143"/>
      <c r="D243" s="105"/>
      <c r="E243" s="181"/>
      <c r="F243" s="5" t="s">
        <v>18</v>
      </c>
      <c r="G243" s="19" t="s">
        <v>147</v>
      </c>
      <c r="H243" s="5" t="s">
        <v>20</v>
      </c>
      <c r="I243" s="20">
        <v>100</v>
      </c>
      <c r="J243" s="20">
        <v>99.98</v>
      </c>
      <c r="K243" s="22">
        <f>IF(J243/I243*100&gt;100,100,J243/I243*100)</f>
        <v>99.98</v>
      </c>
      <c r="L243" s="177"/>
      <c r="M243" s="178"/>
      <c r="N243" s="183"/>
      <c r="O243" s="31"/>
    </row>
    <row r="244" spans="1:15" s="175" customFormat="1" ht="30.75" customHeight="1" x14ac:dyDescent="0.25">
      <c r="B244" s="56"/>
      <c r="C244" s="146"/>
      <c r="D244" s="107"/>
      <c r="E244" s="182"/>
      <c r="F244" s="5" t="s">
        <v>24</v>
      </c>
      <c r="G244" s="34" t="s">
        <v>25</v>
      </c>
      <c r="H244" s="5" t="s">
        <v>26</v>
      </c>
      <c r="I244" s="35">
        <v>198</v>
      </c>
      <c r="J244" s="35">
        <v>195</v>
      </c>
      <c r="K244" s="22">
        <f>IF(J244/I244*100&gt;100,100,J244/I244*100)</f>
        <v>98.484848484848484</v>
      </c>
      <c r="L244" s="180">
        <f>K244</f>
        <v>98.484848484848484</v>
      </c>
      <c r="M244" s="178"/>
      <c r="N244" s="183"/>
      <c r="O244" s="31"/>
    </row>
    <row r="245" spans="1:15" ht="42" hidden="1" customHeight="1" x14ac:dyDescent="0.25">
      <c r="A245" s="4"/>
      <c r="B245" s="56"/>
      <c r="C245" s="60"/>
      <c r="D245" s="61" t="s">
        <v>154</v>
      </c>
      <c r="E245" s="87" t="s">
        <v>117</v>
      </c>
      <c r="F245" s="65" t="s">
        <v>18</v>
      </c>
      <c r="G245" s="88" t="s">
        <v>145</v>
      </c>
      <c r="H245" s="65" t="s">
        <v>20</v>
      </c>
      <c r="I245" s="66"/>
      <c r="J245" s="67"/>
      <c r="K245" s="68" t="e">
        <f>IF(I245/J245*100&gt;100,100,I245/J245*100)</f>
        <v>#DIV/0!</v>
      </c>
      <c r="L245" s="69" t="e">
        <f>(K245+K246+K247)/3</f>
        <v>#DIV/0!</v>
      </c>
      <c r="M245" s="70" t="e">
        <f>(L245+L248)/2</f>
        <v>#DIV/0!</v>
      </c>
      <c r="N245" s="4"/>
      <c r="O245" s="31"/>
    </row>
    <row r="246" spans="1:15" ht="42" hidden="1" customHeight="1" x14ac:dyDescent="0.25">
      <c r="A246" s="4"/>
      <c r="B246" s="56"/>
      <c r="C246" s="72"/>
      <c r="D246" s="56"/>
      <c r="E246" s="89"/>
      <c r="F246" s="65" t="s">
        <v>18</v>
      </c>
      <c r="G246" s="88" t="s">
        <v>146</v>
      </c>
      <c r="H246" s="65" t="s">
        <v>20</v>
      </c>
      <c r="I246" s="66"/>
      <c r="J246" s="67"/>
      <c r="K246" s="68" t="e">
        <f>IF(J246/I246*100&gt;100,100,J246/I246*100)</f>
        <v>#DIV/0!</v>
      </c>
      <c r="L246" s="73"/>
      <c r="M246" s="74"/>
      <c r="N246" s="4"/>
      <c r="O246" s="31"/>
    </row>
    <row r="247" spans="1:15" ht="36" hidden="1" customHeight="1" x14ac:dyDescent="0.25">
      <c r="A247" s="4"/>
      <c r="B247" s="56"/>
      <c r="C247" s="72"/>
      <c r="D247" s="56"/>
      <c r="E247" s="89"/>
      <c r="F247" s="65" t="s">
        <v>18</v>
      </c>
      <c r="G247" s="88" t="s">
        <v>147</v>
      </c>
      <c r="H247" s="65" t="s">
        <v>20</v>
      </c>
      <c r="I247" s="66"/>
      <c r="J247" s="66"/>
      <c r="K247" s="68" t="e">
        <f>IF(J247/I247*100&gt;100,100,J247/I247*100)</f>
        <v>#DIV/0!</v>
      </c>
      <c r="L247" s="73"/>
      <c r="M247" s="74"/>
      <c r="N247" s="4"/>
      <c r="O247" s="31"/>
    </row>
    <row r="248" spans="1:15" ht="30.75" hidden="1" customHeight="1" x14ac:dyDescent="0.25">
      <c r="A248" s="4"/>
      <c r="B248" s="56"/>
      <c r="C248" s="76"/>
      <c r="D248" s="57"/>
      <c r="E248" s="90"/>
      <c r="F248" s="65" t="s">
        <v>24</v>
      </c>
      <c r="G248" s="91" t="s">
        <v>25</v>
      </c>
      <c r="H248" s="65" t="s">
        <v>26</v>
      </c>
      <c r="I248" s="81"/>
      <c r="J248" s="78"/>
      <c r="K248" s="68" t="e">
        <f>IF(J248/I248*100&gt;100,100,J248/I248*100)</f>
        <v>#DIV/0!</v>
      </c>
      <c r="L248" s="79" t="e">
        <f>K248</f>
        <v>#DIV/0!</v>
      </c>
      <c r="M248" s="74"/>
      <c r="N248" s="4"/>
      <c r="O248" s="31"/>
    </row>
    <row r="249" spans="1:15" ht="42" hidden="1" customHeight="1" x14ac:dyDescent="0.25">
      <c r="A249" s="4"/>
      <c r="B249" s="56"/>
      <c r="C249" s="60" t="s">
        <v>155</v>
      </c>
      <c r="D249" s="61" t="s">
        <v>156</v>
      </c>
      <c r="E249" s="87" t="s">
        <v>117</v>
      </c>
      <c r="F249" s="65" t="s">
        <v>18</v>
      </c>
      <c r="G249" s="88" t="s">
        <v>145</v>
      </c>
      <c r="H249" s="65" t="s">
        <v>20</v>
      </c>
      <c r="I249" s="66"/>
      <c r="J249" s="67"/>
      <c r="K249" s="68" t="e">
        <f>IF(I249/J249*100&gt;100,100,I249/J249*100)</f>
        <v>#DIV/0!</v>
      </c>
      <c r="L249" s="69" t="e">
        <f>(K249+K250+K251)/3</f>
        <v>#DIV/0!</v>
      </c>
      <c r="M249" s="70" t="e">
        <f>(L249+L252)/2</f>
        <v>#DIV/0!</v>
      </c>
      <c r="N249" s="4"/>
      <c r="O249" s="31"/>
    </row>
    <row r="250" spans="1:15" ht="42" hidden="1" customHeight="1" x14ac:dyDescent="0.25">
      <c r="A250" s="4"/>
      <c r="B250" s="56"/>
      <c r="C250" s="72"/>
      <c r="D250" s="56"/>
      <c r="E250" s="89"/>
      <c r="F250" s="65" t="s">
        <v>18</v>
      </c>
      <c r="G250" s="88" t="s">
        <v>146</v>
      </c>
      <c r="H250" s="65" t="s">
        <v>20</v>
      </c>
      <c r="I250" s="66"/>
      <c r="J250" s="67"/>
      <c r="K250" s="68" t="e">
        <f>IF(J250/I250*100&gt;100,100,J250/I250*100)</f>
        <v>#DIV/0!</v>
      </c>
      <c r="L250" s="73"/>
      <c r="M250" s="74"/>
      <c r="N250" s="4"/>
      <c r="O250" s="31"/>
    </row>
    <row r="251" spans="1:15" ht="36" hidden="1" customHeight="1" x14ac:dyDescent="0.25">
      <c r="A251" s="4"/>
      <c r="B251" s="56"/>
      <c r="C251" s="72"/>
      <c r="D251" s="56"/>
      <c r="E251" s="89"/>
      <c r="F251" s="65" t="s">
        <v>18</v>
      </c>
      <c r="G251" s="88" t="s">
        <v>147</v>
      </c>
      <c r="H251" s="65" t="s">
        <v>20</v>
      </c>
      <c r="I251" s="66"/>
      <c r="J251" s="66"/>
      <c r="K251" s="68" t="e">
        <f>IF(J251/I251*100&gt;100,100,J251/I251*100)</f>
        <v>#DIV/0!</v>
      </c>
      <c r="L251" s="73"/>
      <c r="M251" s="74"/>
      <c r="N251" s="4"/>
      <c r="O251" s="31"/>
    </row>
    <row r="252" spans="1:15" ht="30.75" hidden="1" customHeight="1" x14ac:dyDescent="0.25">
      <c r="A252" s="4"/>
      <c r="B252" s="56"/>
      <c r="C252" s="76"/>
      <c r="D252" s="57"/>
      <c r="E252" s="90"/>
      <c r="F252" s="65" t="s">
        <v>24</v>
      </c>
      <c r="G252" s="91" t="s">
        <v>25</v>
      </c>
      <c r="H252" s="65" t="s">
        <v>26</v>
      </c>
      <c r="I252" s="81"/>
      <c r="J252" s="78"/>
      <c r="K252" s="68" t="e">
        <f>IF(J252/I252*100&gt;100,100,J252/I252*100)</f>
        <v>#DIV/0!</v>
      </c>
      <c r="L252" s="79" t="e">
        <f>K252</f>
        <v>#DIV/0!</v>
      </c>
      <c r="M252" s="74"/>
      <c r="N252" s="4"/>
      <c r="O252" s="31"/>
    </row>
    <row r="253" spans="1:15" ht="42" hidden="1" customHeight="1" x14ac:dyDescent="0.25">
      <c r="A253" s="4"/>
      <c r="B253" s="56"/>
      <c r="C253" s="60" t="s">
        <v>157</v>
      </c>
      <c r="D253" s="61" t="s">
        <v>158</v>
      </c>
      <c r="E253" s="87" t="s">
        <v>117</v>
      </c>
      <c r="F253" s="65" t="s">
        <v>18</v>
      </c>
      <c r="G253" s="88" t="s">
        <v>145</v>
      </c>
      <c r="H253" s="65" t="s">
        <v>20</v>
      </c>
      <c r="I253" s="66"/>
      <c r="J253" s="67"/>
      <c r="K253" s="68" t="e">
        <f>IF(I253/J253*100&gt;100,100,I253/J253*100)</f>
        <v>#DIV/0!</v>
      </c>
      <c r="L253" s="69" t="e">
        <f>(K253+K254+K255)/3</f>
        <v>#DIV/0!</v>
      </c>
      <c r="M253" s="70" t="e">
        <f>(L253+L256)/2</f>
        <v>#DIV/0!</v>
      </c>
      <c r="N253" s="4"/>
      <c r="O253" s="31"/>
    </row>
    <row r="254" spans="1:15" ht="42" hidden="1" customHeight="1" x14ac:dyDescent="0.25">
      <c r="A254" s="4"/>
      <c r="B254" s="56"/>
      <c r="C254" s="72"/>
      <c r="D254" s="56"/>
      <c r="E254" s="89"/>
      <c r="F254" s="65" t="s">
        <v>18</v>
      </c>
      <c r="G254" s="88" t="s">
        <v>146</v>
      </c>
      <c r="H254" s="65" t="s">
        <v>20</v>
      </c>
      <c r="I254" s="66"/>
      <c r="J254" s="67"/>
      <c r="K254" s="68" t="e">
        <f>IF(J254/I254*100&gt;100,100,J254/I254*100)</f>
        <v>#DIV/0!</v>
      </c>
      <c r="L254" s="73"/>
      <c r="M254" s="74"/>
      <c r="N254" s="4"/>
      <c r="O254" s="31"/>
    </row>
    <row r="255" spans="1:15" ht="36" hidden="1" customHeight="1" x14ac:dyDescent="0.25">
      <c r="A255" s="4"/>
      <c r="B255" s="56"/>
      <c r="C255" s="72"/>
      <c r="D255" s="56"/>
      <c r="E255" s="89"/>
      <c r="F255" s="65" t="s">
        <v>18</v>
      </c>
      <c r="G255" s="88" t="s">
        <v>147</v>
      </c>
      <c r="H255" s="65" t="s">
        <v>20</v>
      </c>
      <c r="I255" s="66"/>
      <c r="J255" s="66"/>
      <c r="K255" s="68" t="e">
        <f>IF(J255/I255*100&gt;100,100,J255/I255*100)</f>
        <v>#DIV/0!</v>
      </c>
      <c r="L255" s="73"/>
      <c r="M255" s="74"/>
      <c r="N255" s="4"/>
      <c r="O255" s="31"/>
    </row>
    <row r="256" spans="1:15" ht="30.75" hidden="1" customHeight="1" x14ac:dyDescent="0.25">
      <c r="A256" s="4"/>
      <c r="B256" s="56"/>
      <c r="C256" s="76"/>
      <c r="D256" s="57"/>
      <c r="E256" s="90"/>
      <c r="F256" s="65" t="s">
        <v>24</v>
      </c>
      <c r="G256" s="91" t="s">
        <v>25</v>
      </c>
      <c r="H256" s="65" t="s">
        <v>26</v>
      </c>
      <c r="I256" s="81"/>
      <c r="J256" s="78"/>
      <c r="K256" s="68" t="e">
        <f>IF(J256/I256*100&gt;100,100,J256/I256*100)</f>
        <v>#DIV/0!</v>
      </c>
      <c r="L256" s="79" t="e">
        <f>K256</f>
        <v>#DIV/0!</v>
      </c>
      <c r="M256" s="74"/>
      <c r="N256" s="4"/>
      <c r="O256" s="31"/>
    </row>
    <row r="257" spans="1:15" ht="42" hidden="1" customHeight="1" x14ac:dyDescent="0.25">
      <c r="A257" s="4"/>
      <c r="B257" s="56"/>
      <c r="C257" s="60" t="s">
        <v>159</v>
      </c>
      <c r="D257" s="61" t="s">
        <v>160</v>
      </c>
      <c r="E257" s="87" t="s">
        <v>117</v>
      </c>
      <c r="F257" s="65" t="s">
        <v>18</v>
      </c>
      <c r="G257" s="88" t="s">
        <v>145</v>
      </c>
      <c r="H257" s="65" t="s">
        <v>20</v>
      </c>
      <c r="I257" s="66"/>
      <c r="J257" s="67"/>
      <c r="K257" s="68" t="e">
        <f>IF(I257/J257*100&gt;100,100,I257/J257*100)</f>
        <v>#DIV/0!</v>
      </c>
      <c r="L257" s="69" t="e">
        <f>(K257+K258+K259)/3</f>
        <v>#DIV/0!</v>
      </c>
      <c r="M257" s="70" t="e">
        <f>(L257+L260)/2</f>
        <v>#DIV/0!</v>
      </c>
      <c r="N257" s="4"/>
      <c r="O257" s="31"/>
    </row>
    <row r="258" spans="1:15" ht="42" hidden="1" customHeight="1" x14ac:dyDescent="0.25">
      <c r="A258" s="4"/>
      <c r="B258" s="56"/>
      <c r="C258" s="72"/>
      <c r="D258" s="56"/>
      <c r="E258" s="89"/>
      <c r="F258" s="65" t="s">
        <v>18</v>
      </c>
      <c r="G258" s="88" t="s">
        <v>146</v>
      </c>
      <c r="H258" s="65" t="s">
        <v>20</v>
      </c>
      <c r="I258" s="66"/>
      <c r="J258" s="67"/>
      <c r="K258" s="68" t="e">
        <f>IF(J258/I258*100&gt;100,100,J258/I258*100)</f>
        <v>#DIV/0!</v>
      </c>
      <c r="L258" s="73"/>
      <c r="M258" s="74"/>
      <c r="N258" s="4"/>
      <c r="O258" s="31"/>
    </row>
    <row r="259" spans="1:15" ht="36" hidden="1" customHeight="1" x14ac:dyDescent="0.25">
      <c r="A259" s="4"/>
      <c r="B259" s="56"/>
      <c r="C259" s="72"/>
      <c r="D259" s="56"/>
      <c r="E259" s="89"/>
      <c r="F259" s="65" t="s">
        <v>18</v>
      </c>
      <c r="G259" s="88" t="s">
        <v>147</v>
      </c>
      <c r="H259" s="65" t="s">
        <v>20</v>
      </c>
      <c r="I259" s="66"/>
      <c r="J259" s="66"/>
      <c r="K259" s="68" t="e">
        <f>IF(J259/I259*100&gt;100,100,J259/I259*100)</f>
        <v>#DIV/0!</v>
      </c>
      <c r="L259" s="73"/>
      <c r="M259" s="74"/>
      <c r="N259" s="4"/>
      <c r="O259" s="31"/>
    </row>
    <row r="260" spans="1:15" ht="30.75" hidden="1" customHeight="1" x14ac:dyDescent="0.25">
      <c r="A260" s="4"/>
      <c r="B260" s="56"/>
      <c r="C260" s="76"/>
      <c r="D260" s="57"/>
      <c r="E260" s="90"/>
      <c r="F260" s="65" t="s">
        <v>24</v>
      </c>
      <c r="G260" s="91" t="s">
        <v>25</v>
      </c>
      <c r="H260" s="65" t="s">
        <v>26</v>
      </c>
      <c r="I260" s="81"/>
      <c r="J260" s="78"/>
      <c r="K260" s="68" t="e">
        <f>IF(J260/I260*100&gt;100,100,J260/I260*100)</f>
        <v>#DIV/0!</v>
      </c>
      <c r="L260" s="79" t="e">
        <f>K260</f>
        <v>#DIV/0!</v>
      </c>
      <c r="M260" s="74"/>
      <c r="N260" s="4"/>
      <c r="O260" s="31"/>
    </row>
    <row r="261" spans="1:15" ht="42" hidden="1" customHeight="1" x14ac:dyDescent="0.25">
      <c r="A261" s="4"/>
      <c r="B261" s="56"/>
      <c r="C261" s="60" t="s">
        <v>161</v>
      </c>
      <c r="D261" s="61" t="s">
        <v>162</v>
      </c>
      <c r="E261" s="87" t="s">
        <v>117</v>
      </c>
      <c r="F261" s="65" t="s">
        <v>18</v>
      </c>
      <c r="G261" s="88" t="s">
        <v>145</v>
      </c>
      <c r="H261" s="65" t="s">
        <v>20</v>
      </c>
      <c r="I261" s="66"/>
      <c r="J261" s="67"/>
      <c r="K261" s="68" t="e">
        <f>IF(I261/J261*100&gt;100,100,I261/J261*100)</f>
        <v>#DIV/0!</v>
      </c>
      <c r="L261" s="69" t="e">
        <f>(K261+K262+K263)/3</f>
        <v>#DIV/0!</v>
      </c>
      <c r="M261" s="70" t="e">
        <f>(L261+L264)/2</f>
        <v>#DIV/0!</v>
      </c>
      <c r="N261" s="92"/>
      <c r="O261" s="31"/>
    </row>
    <row r="262" spans="1:15" ht="42" hidden="1" customHeight="1" x14ac:dyDescent="0.25">
      <c r="A262" s="4"/>
      <c r="B262" s="56"/>
      <c r="C262" s="72"/>
      <c r="D262" s="56"/>
      <c r="E262" s="89"/>
      <c r="F262" s="65" t="s">
        <v>18</v>
      </c>
      <c r="G262" s="88" t="s">
        <v>146</v>
      </c>
      <c r="H262" s="65" t="s">
        <v>20</v>
      </c>
      <c r="I262" s="66"/>
      <c r="J262" s="67"/>
      <c r="K262" s="68" t="e">
        <f>IF(I262/J262*100&gt;100,100,I262/J262*100)</f>
        <v>#DIV/0!</v>
      </c>
      <c r="L262" s="73"/>
      <c r="M262" s="74"/>
      <c r="N262" s="92"/>
      <c r="O262" s="31"/>
    </row>
    <row r="263" spans="1:15" ht="36" hidden="1" customHeight="1" x14ac:dyDescent="0.25">
      <c r="A263" s="4"/>
      <c r="B263" s="56"/>
      <c r="C263" s="72"/>
      <c r="D263" s="56"/>
      <c r="E263" s="89"/>
      <c r="F263" s="65" t="s">
        <v>18</v>
      </c>
      <c r="G263" s="88" t="s">
        <v>147</v>
      </c>
      <c r="H263" s="65" t="s">
        <v>20</v>
      </c>
      <c r="I263" s="66"/>
      <c r="J263" s="66"/>
      <c r="K263" s="68" t="e">
        <f>IF(J263/I263*100&gt;100,100,J263/I263*100)</f>
        <v>#DIV/0!</v>
      </c>
      <c r="L263" s="73"/>
      <c r="M263" s="74"/>
      <c r="N263" s="92"/>
      <c r="O263" s="31"/>
    </row>
    <row r="264" spans="1:15" ht="30.75" hidden="1" customHeight="1" x14ac:dyDescent="0.25">
      <c r="A264" s="4"/>
      <c r="B264" s="57"/>
      <c r="C264" s="76"/>
      <c r="D264" s="57"/>
      <c r="E264" s="90"/>
      <c r="F264" s="65" t="s">
        <v>24</v>
      </c>
      <c r="G264" s="91" t="s">
        <v>25</v>
      </c>
      <c r="H264" s="65" t="s">
        <v>26</v>
      </c>
      <c r="I264" s="78"/>
      <c r="J264" s="78"/>
      <c r="K264" s="68" t="e">
        <f>IF(J264/I264*100&gt;100,100,J264/I264*100)</f>
        <v>#DIV/0!</v>
      </c>
      <c r="L264" s="79" t="e">
        <f>K264</f>
        <v>#DIV/0!</v>
      </c>
      <c r="M264" s="74"/>
      <c r="N264" s="92"/>
      <c r="O264" s="31"/>
    </row>
    <row r="265" spans="1:15" ht="15" x14ac:dyDescent="0.25">
      <c r="A265" s="4"/>
      <c r="B265" s="4"/>
      <c r="C265" s="4"/>
      <c r="D265" s="4"/>
      <c r="E265" s="4"/>
      <c r="F265" s="93"/>
      <c r="G265" s="4"/>
      <c r="H265" s="4"/>
      <c r="I265" s="4"/>
      <c r="J265" s="4"/>
      <c r="K265" s="4"/>
      <c r="L265" s="4"/>
      <c r="M265" s="4"/>
      <c r="N265" s="4"/>
      <c r="O265" s="31"/>
    </row>
    <row r="266" spans="1:15" ht="15" x14ac:dyDescent="0.25">
      <c r="A266" s="4"/>
      <c r="B266" s="4"/>
      <c r="C266" s="4"/>
      <c r="D266" s="4"/>
      <c r="E266" s="4"/>
      <c r="F266" s="93"/>
      <c r="G266" s="4"/>
      <c r="H266" s="4"/>
      <c r="I266" s="94">
        <f>I184+I188+I192+I196+I200+I204+I208+I212+I216+I220+I224+I228</f>
        <v>200</v>
      </c>
      <c r="J266" s="125">
        <f>J184+J188+J192+J196+J200+J204+J208+J212+J216+J220+J224+J228</f>
        <v>197</v>
      </c>
      <c r="K266" s="94">
        <f>(200*8+200*4)/12</f>
        <v>200</v>
      </c>
      <c r="L266" s="4">
        <v>197</v>
      </c>
      <c r="M266" s="4"/>
      <c r="N266" s="4"/>
      <c r="O266" s="31"/>
    </row>
    <row r="267" spans="1:15" ht="15" x14ac:dyDescent="0.25">
      <c r="A267" s="4"/>
      <c r="B267" s="4"/>
      <c r="C267" s="4"/>
      <c r="D267" s="4"/>
      <c r="E267" s="4"/>
      <c r="F267" s="93"/>
      <c r="G267" s="4"/>
      <c r="H267" s="4"/>
      <c r="I267" s="95">
        <f>I232+I236+I240+I244+I248+I252+I256+I260+I264</f>
        <v>200</v>
      </c>
      <c r="J267" s="125">
        <f>J232+J236+J240+J244+J248+J252+J256+J260+J264</f>
        <v>197</v>
      </c>
      <c r="K267" s="94">
        <f>(200*8+200*4)/12</f>
        <v>200</v>
      </c>
      <c r="L267" s="4">
        <v>197</v>
      </c>
      <c r="M267" s="4"/>
      <c r="N267" s="4"/>
      <c r="O267" s="31"/>
    </row>
    <row r="268" spans="1:15" x14ac:dyDescent="0.25">
      <c r="O268" s="31"/>
    </row>
    <row r="270" spans="1:15" x14ac:dyDescent="0.25">
      <c r="H270" s="97" t="s">
        <v>163</v>
      </c>
      <c r="I270" s="98">
        <f>I8+I12+I16+I20+I24+I32+I36</f>
        <v>386</v>
      </c>
      <c r="J270" s="98">
        <f>J8+J12+J16+J20+J24+J32+J36</f>
        <v>387</v>
      </c>
      <c r="K270" s="99">
        <f>(360*5+419*4)/9</f>
        <v>386.22222222222223</v>
      </c>
      <c r="L270" s="1">
        <v>387</v>
      </c>
    </row>
    <row r="271" spans="1:15" x14ac:dyDescent="0.25">
      <c r="H271" s="97" t="s">
        <v>164</v>
      </c>
      <c r="I271" s="98">
        <f>I44+I48+I52+I56+I60+I64+I68+I72+I76</f>
        <v>366</v>
      </c>
      <c r="J271" s="98">
        <f>J44+J48+J52+J56+J60+J64+J68+J72+J76</f>
        <v>363</v>
      </c>
      <c r="K271" s="99">
        <f>(366*5+366*4)/9</f>
        <v>366</v>
      </c>
      <c r="L271" s="1">
        <v>363</v>
      </c>
    </row>
    <row r="272" spans="1:15" x14ac:dyDescent="0.25">
      <c r="H272" s="97" t="s">
        <v>165</v>
      </c>
      <c r="I272" s="98">
        <f>I80+I84+I88+I92+I96+I100+I104+I108+I112</f>
        <v>30.444444444444443</v>
      </c>
      <c r="J272" s="98">
        <f>J80+J84+J88+J92+J96+J100+J104+J108+J112</f>
        <v>31.3</v>
      </c>
      <c r="K272" s="99">
        <f>(22*5+41*4)/9</f>
        <v>30.444444444444443</v>
      </c>
      <c r="L272" s="1">
        <v>31</v>
      </c>
    </row>
    <row r="273" spans="8:10" x14ac:dyDescent="0.25">
      <c r="H273" s="97" t="s">
        <v>166</v>
      </c>
      <c r="I273" s="99">
        <f>I180+I176+I172+I168+I164+I160+I156+I152+I148+I144+I140+I136+I132+I128+I124+I120+I116</f>
        <v>17592.599999999999</v>
      </c>
      <c r="J273" s="98">
        <f>J180+J176+J172+J168+J164+J160+J156+J152+J148+J144+J140+J136+J132+J128+J124+J120+J116</f>
        <v>17588.400000000001</v>
      </c>
    </row>
  </sheetData>
  <autoFilter ref="A3:N216"/>
  <mergeCells count="323">
    <mergeCell ref="N261:N264"/>
    <mergeCell ref="C257:C260"/>
    <mergeCell ref="D257:D260"/>
    <mergeCell ref="E257:E260"/>
    <mergeCell ref="L257:L259"/>
    <mergeCell ref="M257:M260"/>
    <mergeCell ref="C261:C264"/>
    <mergeCell ref="D261:D264"/>
    <mergeCell ref="E261:E264"/>
    <mergeCell ref="L261:L263"/>
    <mergeCell ref="M261:M264"/>
    <mergeCell ref="C249:C252"/>
    <mergeCell ref="D249:D252"/>
    <mergeCell ref="E249:E252"/>
    <mergeCell ref="L249:L251"/>
    <mergeCell ref="M249:M252"/>
    <mergeCell ref="C253:C256"/>
    <mergeCell ref="D253:D256"/>
    <mergeCell ref="E253:E256"/>
    <mergeCell ref="L253:L255"/>
    <mergeCell ref="M253:M256"/>
    <mergeCell ref="C241:C244"/>
    <mergeCell ref="D241:D244"/>
    <mergeCell ref="E241:E244"/>
    <mergeCell ref="L241:L243"/>
    <mergeCell ref="M241:M244"/>
    <mergeCell ref="C245:C248"/>
    <mergeCell ref="D245:D248"/>
    <mergeCell ref="E245:E248"/>
    <mergeCell ref="L245:L247"/>
    <mergeCell ref="M245:M248"/>
    <mergeCell ref="C233:C236"/>
    <mergeCell ref="D233:D236"/>
    <mergeCell ref="E233:E236"/>
    <mergeCell ref="L233:L235"/>
    <mergeCell ref="M233:M236"/>
    <mergeCell ref="C237:C240"/>
    <mergeCell ref="D237:D240"/>
    <mergeCell ref="E237:E240"/>
    <mergeCell ref="L237:L239"/>
    <mergeCell ref="M237:M240"/>
    <mergeCell ref="D225:D228"/>
    <mergeCell ref="E225:E228"/>
    <mergeCell ref="L225:L227"/>
    <mergeCell ref="M225:M228"/>
    <mergeCell ref="C229:C232"/>
    <mergeCell ref="D229:D232"/>
    <mergeCell ref="E229:E232"/>
    <mergeCell ref="L229:L231"/>
    <mergeCell ref="M229:M232"/>
    <mergeCell ref="C217:C220"/>
    <mergeCell ref="D217:D220"/>
    <mergeCell ref="E217:E220"/>
    <mergeCell ref="L217:L219"/>
    <mergeCell ref="M217:M220"/>
    <mergeCell ref="D221:D224"/>
    <mergeCell ref="E221:E224"/>
    <mergeCell ref="L221:L223"/>
    <mergeCell ref="M221:M224"/>
    <mergeCell ref="C209:C212"/>
    <mergeCell ref="D209:D212"/>
    <mergeCell ref="E209:E212"/>
    <mergeCell ref="L209:L211"/>
    <mergeCell ref="M209:M212"/>
    <mergeCell ref="C213:C216"/>
    <mergeCell ref="D213:D216"/>
    <mergeCell ref="E213:E216"/>
    <mergeCell ref="L213:L215"/>
    <mergeCell ref="M213:M216"/>
    <mergeCell ref="C201:C204"/>
    <mergeCell ref="D201:D204"/>
    <mergeCell ref="E201:E204"/>
    <mergeCell ref="L201:L203"/>
    <mergeCell ref="M201:M204"/>
    <mergeCell ref="C205:C208"/>
    <mergeCell ref="D205:D208"/>
    <mergeCell ref="E205:E208"/>
    <mergeCell ref="L205:L207"/>
    <mergeCell ref="M205:M208"/>
    <mergeCell ref="C193:C196"/>
    <mergeCell ref="D193:D196"/>
    <mergeCell ref="E193:E196"/>
    <mergeCell ref="L193:L195"/>
    <mergeCell ref="M193:M196"/>
    <mergeCell ref="C197:C200"/>
    <mergeCell ref="D197:D200"/>
    <mergeCell ref="E197:E200"/>
    <mergeCell ref="L197:L199"/>
    <mergeCell ref="M197:M200"/>
    <mergeCell ref="M185:M188"/>
    <mergeCell ref="C189:C192"/>
    <mergeCell ref="D189:D192"/>
    <mergeCell ref="E189:E192"/>
    <mergeCell ref="L189:L191"/>
    <mergeCell ref="M189:M192"/>
    <mergeCell ref="B181:B264"/>
    <mergeCell ref="C181:C184"/>
    <mergeCell ref="D181:D184"/>
    <mergeCell ref="E181:E184"/>
    <mergeCell ref="L181:L183"/>
    <mergeCell ref="M181:M184"/>
    <mergeCell ref="C185:C188"/>
    <mergeCell ref="D185:D188"/>
    <mergeCell ref="E185:E188"/>
    <mergeCell ref="L185:L187"/>
    <mergeCell ref="C173:C176"/>
    <mergeCell ref="D173:D176"/>
    <mergeCell ref="E173:E176"/>
    <mergeCell ref="L173:L175"/>
    <mergeCell ref="M173:M176"/>
    <mergeCell ref="C177:C180"/>
    <mergeCell ref="D177:D180"/>
    <mergeCell ref="E177:E180"/>
    <mergeCell ref="L177:L179"/>
    <mergeCell ref="M177:M180"/>
    <mergeCell ref="C165:C168"/>
    <mergeCell ref="D165:D168"/>
    <mergeCell ref="E165:E168"/>
    <mergeCell ref="L165:L167"/>
    <mergeCell ref="M165:M168"/>
    <mergeCell ref="C169:C172"/>
    <mergeCell ref="D169:D172"/>
    <mergeCell ref="E169:E172"/>
    <mergeCell ref="L169:L171"/>
    <mergeCell ref="M169:M172"/>
    <mergeCell ref="C157:C160"/>
    <mergeCell ref="D157:D160"/>
    <mergeCell ref="E157:E160"/>
    <mergeCell ref="L157:L159"/>
    <mergeCell ref="M157:M160"/>
    <mergeCell ref="C161:C164"/>
    <mergeCell ref="D161:D164"/>
    <mergeCell ref="E161:E164"/>
    <mergeCell ref="L161:L163"/>
    <mergeCell ref="M161:M164"/>
    <mergeCell ref="C149:C152"/>
    <mergeCell ref="D149:D152"/>
    <mergeCell ref="E149:E152"/>
    <mergeCell ref="L149:L151"/>
    <mergeCell ref="M149:M152"/>
    <mergeCell ref="D153:D156"/>
    <mergeCell ref="E153:E156"/>
    <mergeCell ref="L153:L155"/>
    <mergeCell ref="M153:M156"/>
    <mergeCell ref="C141:C144"/>
    <mergeCell ref="D141:D144"/>
    <mergeCell ref="E141:E144"/>
    <mergeCell ref="L141:L143"/>
    <mergeCell ref="M141:M144"/>
    <mergeCell ref="C145:C148"/>
    <mergeCell ref="D145:D148"/>
    <mergeCell ref="E145:E148"/>
    <mergeCell ref="L145:L147"/>
    <mergeCell ref="M145:M148"/>
    <mergeCell ref="C133:C136"/>
    <mergeCell ref="D133:D136"/>
    <mergeCell ref="E133:E136"/>
    <mergeCell ref="L133:L135"/>
    <mergeCell ref="M133:M136"/>
    <mergeCell ref="C137:C140"/>
    <mergeCell ref="D137:D140"/>
    <mergeCell ref="E137:E140"/>
    <mergeCell ref="L137:L139"/>
    <mergeCell ref="M137:M140"/>
    <mergeCell ref="C125:C128"/>
    <mergeCell ref="D125:D128"/>
    <mergeCell ref="E125:E128"/>
    <mergeCell ref="L125:L127"/>
    <mergeCell ref="M125:M128"/>
    <mergeCell ref="C129:C132"/>
    <mergeCell ref="D129:D132"/>
    <mergeCell ref="E129:E132"/>
    <mergeCell ref="L129:L131"/>
    <mergeCell ref="M129:M132"/>
    <mergeCell ref="C117:C120"/>
    <mergeCell ref="D117:D120"/>
    <mergeCell ref="E117:E120"/>
    <mergeCell ref="L117:L119"/>
    <mergeCell ref="M117:M120"/>
    <mergeCell ref="C121:C124"/>
    <mergeCell ref="D121:D124"/>
    <mergeCell ref="E121:E124"/>
    <mergeCell ref="L121:L123"/>
    <mergeCell ref="M121:M124"/>
    <mergeCell ref="C109:C112"/>
    <mergeCell ref="D109:D112"/>
    <mergeCell ref="E109:E112"/>
    <mergeCell ref="L109:L111"/>
    <mergeCell ref="M109:M112"/>
    <mergeCell ref="C113:C116"/>
    <mergeCell ref="D113:D116"/>
    <mergeCell ref="E113:E116"/>
    <mergeCell ref="L113:L115"/>
    <mergeCell ref="M113:M116"/>
    <mergeCell ref="C101:C104"/>
    <mergeCell ref="D101:D104"/>
    <mergeCell ref="E101:E104"/>
    <mergeCell ref="L101:L103"/>
    <mergeCell ref="M101:M104"/>
    <mergeCell ref="C105:C108"/>
    <mergeCell ref="D105:D108"/>
    <mergeCell ref="E105:E108"/>
    <mergeCell ref="L105:L107"/>
    <mergeCell ref="M105:M108"/>
    <mergeCell ref="C93:C96"/>
    <mergeCell ref="D93:D96"/>
    <mergeCell ref="E93:E96"/>
    <mergeCell ref="L93:L95"/>
    <mergeCell ref="M93:M96"/>
    <mergeCell ref="C97:C100"/>
    <mergeCell ref="D97:D100"/>
    <mergeCell ref="E97:E100"/>
    <mergeCell ref="L97:L99"/>
    <mergeCell ref="M97:M100"/>
    <mergeCell ref="C85:C88"/>
    <mergeCell ref="D85:D88"/>
    <mergeCell ref="E85:E88"/>
    <mergeCell ref="L85:L87"/>
    <mergeCell ref="M85:M88"/>
    <mergeCell ref="C89:C92"/>
    <mergeCell ref="D89:D92"/>
    <mergeCell ref="E89:E92"/>
    <mergeCell ref="L89:L91"/>
    <mergeCell ref="M89:M92"/>
    <mergeCell ref="C77:C80"/>
    <mergeCell ref="D77:D80"/>
    <mergeCell ref="E77:E80"/>
    <mergeCell ref="L77:L79"/>
    <mergeCell ref="M77:M80"/>
    <mergeCell ref="C81:C84"/>
    <mergeCell ref="D81:D84"/>
    <mergeCell ref="E81:E84"/>
    <mergeCell ref="L81:L83"/>
    <mergeCell ref="M81:M84"/>
    <mergeCell ref="C69:C72"/>
    <mergeCell ref="D69:D72"/>
    <mergeCell ref="E69:E72"/>
    <mergeCell ref="L69:L71"/>
    <mergeCell ref="M69:M72"/>
    <mergeCell ref="C73:C76"/>
    <mergeCell ref="D73:D76"/>
    <mergeCell ref="E73:E76"/>
    <mergeCell ref="L73:L75"/>
    <mergeCell ref="M73:M76"/>
    <mergeCell ref="C61:C64"/>
    <mergeCell ref="D61:D64"/>
    <mergeCell ref="E61:E64"/>
    <mergeCell ref="L61:L63"/>
    <mergeCell ref="M61:M64"/>
    <mergeCell ref="C65:C68"/>
    <mergeCell ref="D65:D68"/>
    <mergeCell ref="E65:E68"/>
    <mergeCell ref="L65:L67"/>
    <mergeCell ref="M65:M68"/>
    <mergeCell ref="C53:C56"/>
    <mergeCell ref="D53:D56"/>
    <mergeCell ref="E53:E56"/>
    <mergeCell ref="L53:L55"/>
    <mergeCell ref="M53:M56"/>
    <mergeCell ref="C57:C60"/>
    <mergeCell ref="D57:D60"/>
    <mergeCell ref="E57:E60"/>
    <mergeCell ref="L57:L59"/>
    <mergeCell ref="M57:M60"/>
    <mergeCell ref="C45:C48"/>
    <mergeCell ref="D45:D48"/>
    <mergeCell ref="E45:E48"/>
    <mergeCell ref="L45:L47"/>
    <mergeCell ref="M45:M48"/>
    <mergeCell ref="C49:C52"/>
    <mergeCell ref="D49:D52"/>
    <mergeCell ref="E49:E52"/>
    <mergeCell ref="L49:L51"/>
    <mergeCell ref="M49:M52"/>
    <mergeCell ref="C33:C36"/>
    <mergeCell ref="D33:D36"/>
    <mergeCell ref="E33:E36"/>
    <mergeCell ref="L33:L35"/>
    <mergeCell ref="M33:M36"/>
    <mergeCell ref="C41:C44"/>
    <mergeCell ref="D41:D44"/>
    <mergeCell ref="E41:E44"/>
    <mergeCell ref="L41:L43"/>
    <mergeCell ref="M41:M44"/>
    <mergeCell ref="C25:C28"/>
    <mergeCell ref="D25:D28"/>
    <mergeCell ref="E25:E28"/>
    <mergeCell ref="L25:L27"/>
    <mergeCell ref="M25:M28"/>
    <mergeCell ref="C29:C32"/>
    <mergeCell ref="D29:D32"/>
    <mergeCell ref="E29:E32"/>
    <mergeCell ref="L29:L31"/>
    <mergeCell ref="M29:M32"/>
    <mergeCell ref="C17:C20"/>
    <mergeCell ref="D17:D20"/>
    <mergeCell ref="E17:E20"/>
    <mergeCell ref="L17:L19"/>
    <mergeCell ref="M17:M20"/>
    <mergeCell ref="C21:C24"/>
    <mergeCell ref="D21:D24"/>
    <mergeCell ref="E21:E24"/>
    <mergeCell ref="L21:L23"/>
    <mergeCell ref="M21:M24"/>
    <mergeCell ref="D9:D12"/>
    <mergeCell ref="E9:E12"/>
    <mergeCell ref="L9:L11"/>
    <mergeCell ref="M9:M12"/>
    <mergeCell ref="C13:C16"/>
    <mergeCell ref="D13:D16"/>
    <mergeCell ref="E13:E16"/>
    <mergeCell ref="L13:L15"/>
    <mergeCell ref="M13:M16"/>
    <mergeCell ref="B2:O2"/>
    <mergeCell ref="B5:B180"/>
    <mergeCell ref="C5:C8"/>
    <mergeCell ref="D5:D8"/>
    <mergeCell ref="E5:E8"/>
    <mergeCell ref="L5:L7"/>
    <mergeCell ref="M5:M8"/>
    <mergeCell ref="N5:N180"/>
    <mergeCell ref="O5:O268"/>
    <mergeCell ref="C9:C12"/>
  </mergeCells>
  <pageMargins left="0.19685039370078741" right="0.19685039370078741" top="0.19685039370078741" bottom="0.19685039370078741" header="0.31496062992125984" footer="0.31496062992125984"/>
  <pageSetup paperSize="9" scale="51" orientation="landscape" r:id="rId1"/>
  <rowBreaks count="1" manualBreakCount="1">
    <brk id="238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92"/>
  <sheetViews>
    <sheetView view="pageBreakPreview" zoomScale="80" zoomScaleNormal="70" zoomScaleSheetLayoutView="80" workbookViewId="0">
      <selection activeCell="J81" sqref="J81"/>
    </sheetView>
  </sheetViews>
  <sheetFormatPr defaultRowHeight="15" x14ac:dyDescent="0.25"/>
  <cols>
    <col min="1" max="1" width="2.85546875" customWidth="1"/>
    <col min="2" max="2" width="17.5703125" customWidth="1"/>
    <col min="3" max="3" width="26.5703125" customWidth="1"/>
    <col min="4" max="5" width="17.5703125" customWidth="1"/>
    <col min="6" max="6" width="17.5703125" style="206" customWidth="1"/>
    <col min="7" max="8" width="17.5703125" customWidth="1"/>
    <col min="9" max="9" width="17.5703125" style="207" customWidth="1"/>
    <col min="10" max="14" width="17.5703125" customWidth="1"/>
    <col min="15" max="15" width="20" hidden="1" customWidth="1"/>
    <col min="16" max="21" width="9.140625" hidden="1" customWidth="1"/>
  </cols>
  <sheetData>
    <row r="1" spans="1:20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20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189" t="s">
        <v>5</v>
      </c>
      <c r="G2" s="189" t="s">
        <v>6</v>
      </c>
      <c r="H2" s="189" t="s">
        <v>7</v>
      </c>
      <c r="I2" s="190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20" s="192" customFormat="1" ht="13.5" customHeight="1" x14ac:dyDescent="0.2">
      <c r="B3" s="193">
        <v>1</v>
      </c>
      <c r="C3" s="193">
        <v>2</v>
      </c>
      <c r="D3" s="193">
        <v>2</v>
      </c>
      <c r="E3" s="194">
        <v>3</v>
      </c>
      <c r="F3" s="195">
        <v>4</v>
      </c>
      <c r="G3" s="193">
        <v>5</v>
      </c>
      <c r="H3" s="193">
        <v>6</v>
      </c>
      <c r="I3" s="196">
        <v>7</v>
      </c>
      <c r="J3" s="193" t="s">
        <v>212</v>
      </c>
      <c r="K3" s="193">
        <v>9</v>
      </c>
      <c r="L3" s="193">
        <v>10</v>
      </c>
      <c r="M3" s="193">
        <v>11</v>
      </c>
      <c r="N3" s="193">
        <v>12</v>
      </c>
      <c r="O3" s="194">
        <v>13</v>
      </c>
    </row>
    <row r="4" spans="1:20" s="4" customFormat="1" ht="33.75" hidden="1" customHeight="1" x14ac:dyDescent="0.25">
      <c r="B4" s="130" t="s">
        <v>213</v>
      </c>
      <c r="C4" s="131" t="s">
        <v>115</v>
      </c>
      <c r="D4" s="131" t="s">
        <v>116</v>
      </c>
      <c r="E4" s="132" t="s">
        <v>117</v>
      </c>
      <c r="F4" s="167" t="s">
        <v>18</v>
      </c>
      <c r="G4" s="134" t="s">
        <v>118</v>
      </c>
      <c r="H4" s="135" t="s">
        <v>20</v>
      </c>
      <c r="I4" s="197"/>
      <c r="J4" s="137"/>
      <c r="K4" s="138" t="e">
        <f>IF(I4/J4*100&gt;100,100,I4/J4*100)</f>
        <v>#DIV/0!</v>
      </c>
      <c r="L4" s="139" t="e">
        <f>(K4+K5+K6)/3</f>
        <v>#DIV/0!</v>
      </c>
      <c r="M4" s="140" t="e">
        <f>(L4+L7)/2</f>
        <v>#DIV/0!</v>
      </c>
      <c r="N4" s="198" t="s">
        <v>170</v>
      </c>
      <c r="O4" s="199"/>
      <c r="P4" s="141">
        <f>I7+I11+I15+I19+I23+I27+I31+I35+I39+I43+I47+I51</f>
        <v>292</v>
      </c>
      <c r="Q4" s="141">
        <f>J7+J11+J15+J19+J23+J27+J31+J35+J39+J43+J47+J51</f>
        <v>278</v>
      </c>
      <c r="R4" s="141"/>
      <c r="S4" s="141"/>
      <c r="T4" s="141"/>
    </row>
    <row r="5" spans="1:20" s="4" customFormat="1" ht="33.75" hidden="1" customHeight="1" x14ac:dyDescent="0.25"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97"/>
      <c r="J5" s="137"/>
      <c r="K5" s="138" t="e">
        <f>IF(J5/I5*100&gt;100,100,J5/I5*100)</f>
        <v>#DIV/0!</v>
      </c>
      <c r="L5" s="144"/>
      <c r="M5" s="145"/>
      <c r="N5" s="200"/>
      <c r="O5" s="199"/>
      <c r="P5" s="141"/>
      <c r="Q5" s="141"/>
      <c r="R5" s="141"/>
      <c r="S5" s="141"/>
      <c r="T5" s="141"/>
    </row>
    <row r="6" spans="1:20" s="4" customFormat="1" ht="33.75" hidden="1" customHeight="1" x14ac:dyDescent="0.25"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97"/>
      <c r="J6" s="136"/>
      <c r="K6" s="138" t="e">
        <f>IF(J6/I6*100&gt;100,100,J6/I6*100)</f>
        <v>#DIV/0!</v>
      </c>
      <c r="L6" s="144"/>
      <c r="M6" s="145"/>
      <c r="N6" s="200"/>
      <c r="O6" s="199"/>
      <c r="P6" s="141"/>
      <c r="Q6" s="141"/>
      <c r="R6" s="141"/>
      <c r="S6" s="141"/>
      <c r="T6" s="141"/>
    </row>
    <row r="7" spans="1:20" s="4" customFormat="1" ht="33.75" hidden="1" customHeight="1" x14ac:dyDescent="0.25"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201"/>
      <c r="J7" s="78"/>
      <c r="K7" s="138" t="e">
        <f>IF(J7/I7*100&gt;100,100,J7/I7*100)</f>
        <v>#DIV/0!</v>
      </c>
      <c r="L7" s="150" t="e">
        <f>K7</f>
        <v>#DIV/0!</v>
      </c>
      <c r="M7" s="145"/>
      <c r="N7" s="200"/>
      <c r="O7" s="199"/>
      <c r="P7" s="141"/>
      <c r="Q7" s="141"/>
      <c r="R7" s="141"/>
      <c r="S7" s="141"/>
      <c r="T7" s="141"/>
    </row>
    <row r="8" spans="1:20" s="4" customFormat="1" ht="33.75" hidden="1" customHeight="1" x14ac:dyDescent="0.25"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197"/>
      <c r="J8" s="137"/>
      <c r="K8" s="138" t="e">
        <f>IF(I8/J8*100&gt;100,100,I8/J8*100)</f>
        <v>#DIV/0!</v>
      </c>
      <c r="L8" s="139" t="e">
        <f>(K8+K9+K10)/3</f>
        <v>#DIV/0!</v>
      </c>
      <c r="M8" s="140" t="e">
        <f>(L8+L11)/2</f>
        <v>#DIV/0!</v>
      </c>
      <c r="N8" s="200"/>
      <c r="O8" s="199"/>
      <c r="P8" s="141"/>
      <c r="Q8" s="141"/>
      <c r="R8" s="141"/>
      <c r="S8" s="141"/>
      <c r="T8" s="141"/>
    </row>
    <row r="9" spans="1:20" s="4" customFormat="1" ht="33.75" hidden="1" customHeight="1" x14ac:dyDescent="0.25"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97"/>
      <c r="J9" s="137"/>
      <c r="K9" s="138" t="e">
        <f>IF(J9/I9*100&gt;100,100,J9/I9*100)</f>
        <v>#DIV/0!</v>
      </c>
      <c r="L9" s="144"/>
      <c r="M9" s="145"/>
      <c r="N9" s="200"/>
      <c r="O9" s="199"/>
      <c r="P9" s="141"/>
      <c r="Q9" s="141"/>
      <c r="R9" s="141"/>
      <c r="S9" s="141"/>
      <c r="T9" s="141"/>
    </row>
    <row r="10" spans="1:20" s="4" customFormat="1" ht="33.75" hidden="1" customHeight="1" x14ac:dyDescent="0.25"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97"/>
      <c r="J10" s="136"/>
      <c r="K10" s="138" t="e">
        <f>IF(J10/I10*100&gt;100,100,J10/I10*100)</f>
        <v>#DIV/0!</v>
      </c>
      <c r="L10" s="144"/>
      <c r="M10" s="145"/>
      <c r="N10" s="200"/>
      <c r="O10" s="199"/>
      <c r="P10" s="141"/>
      <c r="Q10" s="141"/>
      <c r="R10" s="141"/>
      <c r="S10" s="141"/>
      <c r="T10" s="141"/>
    </row>
    <row r="11" spans="1:20" s="4" customFormat="1" ht="33.75" hidden="1" customHeight="1" x14ac:dyDescent="0.25"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201"/>
      <c r="J11" s="149"/>
      <c r="K11" s="138" t="e">
        <f>IF(J11/I11*100&gt;100,100,J11/I11*100)</f>
        <v>#DIV/0!</v>
      </c>
      <c r="L11" s="150" t="e">
        <f>K11</f>
        <v>#DIV/0!</v>
      </c>
      <c r="M11" s="145"/>
      <c r="N11" s="200"/>
      <c r="O11" s="199"/>
      <c r="P11" s="141"/>
      <c r="Q11" s="141"/>
      <c r="R11" s="141"/>
      <c r="S11" s="141"/>
      <c r="T11" s="141"/>
    </row>
    <row r="12" spans="1:20" s="4" customFormat="1" ht="42" customHeight="1" x14ac:dyDescent="0.25">
      <c r="B12" s="142"/>
      <c r="C12" s="131" t="s">
        <v>183</v>
      </c>
      <c r="D12" s="131" t="s">
        <v>124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202">
        <v>12</v>
      </c>
      <c r="J12" s="137">
        <v>12.8</v>
      </c>
      <c r="K12" s="138">
        <f>IF(I12/J12*100&gt;100,100,I12/J12*100)</f>
        <v>93.75</v>
      </c>
      <c r="L12" s="139">
        <f>(K12+K13+K14)/3</f>
        <v>97.916666666666671</v>
      </c>
      <c r="M12" s="140">
        <f>(L12+L15)/2</f>
        <v>98.958333333333343</v>
      </c>
      <c r="N12" s="200"/>
      <c r="O12" s="199"/>
      <c r="P12" s="141"/>
      <c r="Q12" s="141"/>
      <c r="R12" s="141"/>
      <c r="S12" s="141"/>
      <c r="T12" s="141"/>
    </row>
    <row r="13" spans="1:20" s="4" customFormat="1" ht="42" customHeight="1" x14ac:dyDescent="0.25"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97">
        <v>100</v>
      </c>
      <c r="J13" s="137">
        <v>100</v>
      </c>
      <c r="K13" s="138">
        <f>IF(J13/I13*100&gt;100,100,J13/I13*100)</f>
        <v>100</v>
      </c>
      <c r="L13" s="144"/>
      <c r="M13" s="145"/>
      <c r="N13" s="200"/>
      <c r="O13" s="199"/>
      <c r="P13" s="141"/>
      <c r="Q13" s="141"/>
      <c r="R13" s="141"/>
      <c r="S13" s="141"/>
      <c r="T13" s="141"/>
    </row>
    <row r="14" spans="1:20" s="4" customFormat="1" ht="36" customHeight="1" x14ac:dyDescent="0.25"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97">
        <v>55</v>
      </c>
      <c r="J14" s="136">
        <v>83.3</v>
      </c>
      <c r="K14" s="138">
        <f>IF(J14/I14*100&gt;100,100,J14/I14*100)</f>
        <v>100</v>
      </c>
      <c r="L14" s="144"/>
      <c r="M14" s="145"/>
      <c r="N14" s="200"/>
      <c r="O14" s="199"/>
      <c r="P14" s="141"/>
      <c r="Q14" s="141"/>
      <c r="R14" s="141"/>
      <c r="S14" s="141"/>
      <c r="T14" s="141"/>
    </row>
    <row r="15" spans="1:20" s="4" customFormat="1" ht="30.75" customHeight="1" x14ac:dyDescent="0.25"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201">
        <v>1</v>
      </c>
      <c r="J15" s="83">
        <v>1</v>
      </c>
      <c r="K15" s="138">
        <f>IF(J15/I15*100&gt;100,100,J15/I15*100)</f>
        <v>100</v>
      </c>
      <c r="L15" s="150">
        <f>K15</f>
        <v>100</v>
      </c>
      <c r="M15" s="145"/>
      <c r="N15" s="200"/>
      <c r="O15" s="199"/>
      <c r="P15" s="141"/>
      <c r="Q15" s="141"/>
      <c r="R15" s="141"/>
      <c r="S15" s="141"/>
      <c r="T15" s="141"/>
    </row>
    <row r="16" spans="1:20" s="4" customFormat="1" ht="42" hidden="1" customHeight="1" x14ac:dyDescent="0.25"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97"/>
      <c r="J16" s="137"/>
      <c r="K16" s="138" t="e">
        <f>IF(I16/J16*100&gt;100,100,I16/J16*100)</f>
        <v>#DIV/0!</v>
      </c>
      <c r="L16" s="139" t="e">
        <f>(K16+K17+K18)/3</f>
        <v>#DIV/0!</v>
      </c>
      <c r="M16" s="140" t="e">
        <f>(L16+L19)/2</f>
        <v>#DIV/0!</v>
      </c>
      <c r="N16" s="200"/>
      <c r="O16" s="199"/>
      <c r="P16" s="141"/>
      <c r="Q16" s="141"/>
      <c r="R16" s="141"/>
      <c r="S16" s="141"/>
      <c r="T16" s="141"/>
    </row>
    <row r="17" spans="2:20" s="4" customFormat="1" ht="42" hidden="1" customHeight="1" x14ac:dyDescent="0.25"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97"/>
      <c r="J17" s="137"/>
      <c r="K17" s="138" t="e">
        <f>IF(J17/I17*100&gt;100,100,J17/I17*100)</f>
        <v>#DIV/0!</v>
      </c>
      <c r="L17" s="144"/>
      <c r="M17" s="145"/>
      <c r="N17" s="200"/>
      <c r="O17" s="199"/>
      <c r="P17" s="141"/>
      <c r="Q17" s="141"/>
      <c r="R17" s="141"/>
      <c r="S17" s="141"/>
      <c r="T17" s="141"/>
    </row>
    <row r="18" spans="2:20" s="4" customFormat="1" ht="36" hidden="1" customHeight="1" x14ac:dyDescent="0.25"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97"/>
      <c r="J18" s="136"/>
      <c r="K18" s="138" t="e">
        <f>IF(J18/I18*100&gt;100,100,J18/I18*100)</f>
        <v>#DIV/0!</v>
      </c>
      <c r="L18" s="144"/>
      <c r="M18" s="145"/>
      <c r="N18" s="200"/>
      <c r="O18" s="199"/>
      <c r="P18" s="141"/>
      <c r="Q18" s="141"/>
      <c r="R18" s="141"/>
      <c r="S18" s="141"/>
      <c r="T18" s="141"/>
    </row>
    <row r="19" spans="2:20" s="4" customFormat="1" ht="30.75" hidden="1" customHeight="1" x14ac:dyDescent="0.25"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201"/>
      <c r="J19" s="149"/>
      <c r="K19" s="138" t="e">
        <f>IF(J19/I19*100&gt;100,100,J19/I19*100)</f>
        <v>#DIV/0!</v>
      </c>
      <c r="L19" s="150" t="e">
        <f>K19</f>
        <v>#DIV/0!</v>
      </c>
      <c r="M19" s="145"/>
      <c r="N19" s="200"/>
      <c r="O19" s="199"/>
      <c r="P19" s="141"/>
      <c r="Q19" s="141"/>
      <c r="R19" s="141"/>
      <c r="S19" s="141"/>
      <c r="T19" s="141"/>
    </row>
    <row r="20" spans="2:20" s="4" customFormat="1" ht="42" hidden="1" customHeight="1" x14ac:dyDescent="0.25">
      <c r="B20" s="142"/>
      <c r="C20" s="131" t="s">
        <v>186</v>
      </c>
      <c r="D20" s="131" t="s">
        <v>128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97"/>
      <c r="J20" s="137"/>
      <c r="K20" s="138" t="e">
        <f>IF(I20/J20*100&gt;100,100,I20/J20*100)</f>
        <v>#DIV/0!</v>
      </c>
      <c r="L20" s="139" t="e">
        <f>(K20+K21+K22)/3</f>
        <v>#DIV/0!</v>
      </c>
      <c r="M20" s="140" t="e">
        <f>(L20+L23)/2</f>
        <v>#DIV/0!</v>
      </c>
      <c r="N20" s="200"/>
      <c r="O20" s="199"/>
      <c r="P20" s="141"/>
      <c r="Q20" s="141"/>
      <c r="R20" s="141"/>
      <c r="S20" s="141"/>
      <c r="T20" s="141"/>
    </row>
    <row r="21" spans="2:20" s="4" customFormat="1" ht="42" hidden="1" customHeight="1" x14ac:dyDescent="0.25"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97"/>
      <c r="J21" s="137"/>
      <c r="K21" s="138" t="e">
        <f>IF(J21/I21*100&gt;100,100,J21/I21*100)</f>
        <v>#DIV/0!</v>
      </c>
      <c r="L21" s="144"/>
      <c r="M21" s="145"/>
      <c r="N21" s="200"/>
      <c r="O21" s="199"/>
      <c r="P21" s="141"/>
      <c r="Q21" s="141"/>
      <c r="R21" s="141"/>
      <c r="S21" s="141"/>
      <c r="T21" s="141"/>
    </row>
    <row r="22" spans="2:20" s="4" customFormat="1" ht="36" hidden="1" customHeight="1" x14ac:dyDescent="0.25"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97"/>
      <c r="J22" s="136"/>
      <c r="K22" s="138" t="e">
        <f>IF(J22/I22*100&gt;100,100,J22/I22*100)</f>
        <v>#DIV/0!</v>
      </c>
      <c r="L22" s="144"/>
      <c r="M22" s="145"/>
      <c r="N22" s="200"/>
      <c r="O22" s="199"/>
      <c r="P22" s="141"/>
      <c r="Q22" s="141"/>
      <c r="R22" s="141"/>
      <c r="S22" s="141"/>
      <c r="T22" s="141"/>
    </row>
    <row r="23" spans="2:20" s="4" customFormat="1" ht="30.75" hidden="1" customHeight="1" x14ac:dyDescent="0.25"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201"/>
      <c r="J23" s="78"/>
      <c r="K23" s="138" t="e">
        <f>IF(J23/I23*100&gt;100,100,J23/I23*100)</f>
        <v>#DIV/0!</v>
      </c>
      <c r="L23" s="150" t="e">
        <f>K23</f>
        <v>#DIV/0!</v>
      </c>
      <c r="M23" s="145"/>
      <c r="N23" s="200"/>
      <c r="O23" s="199"/>
      <c r="P23" s="141"/>
      <c r="Q23" s="141"/>
      <c r="R23" s="141"/>
      <c r="S23" s="141"/>
      <c r="T23" s="141"/>
    </row>
    <row r="24" spans="2:20" s="4" customFormat="1" ht="42" customHeight="1" x14ac:dyDescent="0.25">
      <c r="B24" s="142"/>
      <c r="C24" s="131" t="s">
        <v>188</v>
      </c>
      <c r="D24" s="131" t="s">
        <v>130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202">
        <v>12</v>
      </c>
      <c r="J24" s="137">
        <v>12</v>
      </c>
      <c r="K24" s="138">
        <f>IF(I24/J24*100&gt;100,100,I24/J24*100)</f>
        <v>100</v>
      </c>
      <c r="L24" s="139">
        <f>(K24+K25+K26)/3</f>
        <v>100</v>
      </c>
      <c r="M24" s="140">
        <f>(L24+L27)/2</f>
        <v>100</v>
      </c>
      <c r="N24" s="200"/>
      <c r="O24" s="199"/>
      <c r="P24" s="141"/>
      <c r="Q24" s="141"/>
      <c r="R24" s="141"/>
      <c r="S24" s="141"/>
      <c r="T24" s="141"/>
    </row>
    <row r="25" spans="2:20" s="4" customFormat="1" ht="42" customHeight="1" x14ac:dyDescent="0.25"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97">
        <v>100</v>
      </c>
      <c r="J25" s="137">
        <v>100</v>
      </c>
      <c r="K25" s="138">
        <f>IF(J25/I25*100&gt;100,100,J25/I25*100)</f>
        <v>100</v>
      </c>
      <c r="L25" s="144"/>
      <c r="M25" s="145"/>
      <c r="N25" s="200"/>
      <c r="O25" s="199"/>
      <c r="P25" s="141"/>
      <c r="Q25" s="141"/>
      <c r="R25" s="141"/>
      <c r="S25" s="141"/>
      <c r="T25" s="141"/>
    </row>
    <row r="26" spans="2:20" s="4" customFormat="1" ht="36" customHeight="1" x14ac:dyDescent="0.25"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97">
        <v>55</v>
      </c>
      <c r="J26" s="136">
        <v>55</v>
      </c>
      <c r="K26" s="138">
        <f>IF(J26/I26*100&gt;100,100,J26/I26*100)</f>
        <v>100</v>
      </c>
      <c r="L26" s="144"/>
      <c r="M26" s="145"/>
      <c r="N26" s="200"/>
      <c r="O26" s="199"/>
      <c r="P26" s="141"/>
      <c r="Q26" s="141"/>
      <c r="R26" s="141"/>
      <c r="S26" s="141"/>
      <c r="T26" s="141"/>
    </row>
    <row r="27" spans="2:20" s="4" customFormat="1" ht="30.75" customHeight="1" x14ac:dyDescent="0.25"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201">
        <v>1</v>
      </c>
      <c r="J27" s="165">
        <v>1</v>
      </c>
      <c r="K27" s="138">
        <f>IF(J27/I27*100&gt;100,100,J27/I27*100)</f>
        <v>100</v>
      </c>
      <c r="L27" s="150">
        <f>K27</f>
        <v>100</v>
      </c>
      <c r="M27" s="145"/>
      <c r="N27" s="200"/>
      <c r="O27" s="199"/>
      <c r="P27" s="141"/>
      <c r="Q27" s="141"/>
      <c r="R27" s="141"/>
      <c r="S27" s="141"/>
      <c r="T27" s="141"/>
    </row>
    <row r="28" spans="2:20" s="4" customFormat="1" ht="42" customHeight="1" x14ac:dyDescent="0.25">
      <c r="B28" s="142"/>
      <c r="C28" s="131" t="s">
        <v>189</v>
      </c>
      <c r="D28" s="131" t="s">
        <v>132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202">
        <v>10</v>
      </c>
      <c r="J28" s="137">
        <v>11.1</v>
      </c>
      <c r="K28" s="138">
        <f>IF(I28/J28*100&gt;100,100,I28/J28*100)</f>
        <v>90.090090090090087</v>
      </c>
      <c r="L28" s="139">
        <f>(K28+K29+K30)/3</f>
        <v>96.696696696696691</v>
      </c>
      <c r="M28" s="140">
        <f>(L28+L31)/2</f>
        <v>98.348348348348338</v>
      </c>
      <c r="N28" s="200"/>
      <c r="O28" s="199"/>
      <c r="P28" s="141"/>
      <c r="Q28" s="141"/>
      <c r="R28" s="141"/>
      <c r="S28" s="141"/>
      <c r="T28" s="141"/>
    </row>
    <row r="29" spans="2:20" s="4" customFormat="1" ht="42" customHeight="1" x14ac:dyDescent="0.25"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97">
        <v>100</v>
      </c>
      <c r="J29" s="137">
        <v>100</v>
      </c>
      <c r="K29" s="138">
        <f>IF(J29/I29*100&gt;100,100,J29/I29*100)</f>
        <v>100</v>
      </c>
      <c r="L29" s="144"/>
      <c r="M29" s="145"/>
      <c r="N29" s="200"/>
      <c r="O29" s="199"/>
      <c r="P29" s="141"/>
      <c r="Q29" s="141"/>
      <c r="R29" s="141"/>
      <c r="S29" s="141"/>
      <c r="T29" s="141"/>
    </row>
    <row r="30" spans="2:20" s="4" customFormat="1" ht="36" customHeight="1" x14ac:dyDescent="0.25"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97">
        <v>55</v>
      </c>
      <c r="J30" s="136">
        <v>55.6</v>
      </c>
      <c r="K30" s="138">
        <f>IF(J30/I30*100&gt;100,100,J30/I30*100)</f>
        <v>100</v>
      </c>
      <c r="L30" s="144"/>
      <c r="M30" s="145"/>
      <c r="N30" s="200"/>
      <c r="O30" s="199"/>
      <c r="P30" s="141"/>
      <c r="Q30" s="141"/>
      <c r="R30" s="141"/>
      <c r="S30" s="141"/>
      <c r="T30" s="141"/>
    </row>
    <row r="31" spans="2:20" s="4" customFormat="1" ht="30.75" customHeight="1" x14ac:dyDescent="0.25"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203">
        <f>(6*4+5*4)/12</f>
        <v>3.6666666666666665</v>
      </c>
      <c r="J31" s="83">
        <v>6</v>
      </c>
      <c r="K31" s="138">
        <f>IF(J31/I31*100&gt;100,100,J31/I31*100)</f>
        <v>100</v>
      </c>
      <c r="L31" s="150">
        <f>K31</f>
        <v>100</v>
      </c>
      <c r="M31" s="145"/>
      <c r="N31" s="200"/>
      <c r="O31" s="199"/>
      <c r="P31" s="141"/>
      <c r="Q31" s="141"/>
      <c r="R31" s="141"/>
      <c r="S31" s="141"/>
      <c r="T31" s="141"/>
    </row>
    <row r="32" spans="2:20" s="4" customFormat="1" ht="42" customHeight="1" x14ac:dyDescent="0.25">
      <c r="B32" s="142"/>
      <c r="C32" s="131" t="s">
        <v>190</v>
      </c>
      <c r="D32" s="131" t="s">
        <v>134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202">
        <v>10</v>
      </c>
      <c r="J32" s="137">
        <v>11.1</v>
      </c>
      <c r="K32" s="138">
        <f>IF(I32/J32*100&gt;100,100,I32/J32*100)</f>
        <v>90.090090090090087</v>
      </c>
      <c r="L32" s="139">
        <f>(K32+K33+K34)/3</f>
        <v>96.211848211848221</v>
      </c>
      <c r="M32" s="140">
        <f>(L32+L35)/2</f>
        <v>95.307416643237545</v>
      </c>
      <c r="N32" s="200"/>
      <c r="O32" s="199"/>
      <c r="P32" s="141"/>
      <c r="Q32" s="141"/>
      <c r="R32" s="141"/>
      <c r="S32" s="141"/>
      <c r="T32" s="141"/>
    </row>
    <row r="33" spans="1:20" s="4" customFormat="1" ht="42" customHeight="1" x14ac:dyDescent="0.25"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202">
        <v>100</v>
      </c>
      <c r="J33" s="137">
        <v>100</v>
      </c>
      <c r="K33" s="138">
        <f>IF(J33/I33*100&gt;100,100,J33/I33*100)</f>
        <v>100</v>
      </c>
      <c r="L33" s="144"/>
      <c r="M33" s="145"/>
      <c r="N33" s="200"/>
      <c r="O33" s="199"/>
      <c r="P33" s="141"/>
      <c r="Q33" s="141"/>
      <c r="R33" s="141"/>
      <c r="S33" s="141"/>
      <c r="T33" s="141"/>
    </row>
    <row r="34" spans="1:20" s="4" customFormat="1" ht="36" customHeight="1" x14ac:dyDescent="0.25"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202">
        <v>55</v>
      </c>
      <c r="J34" s="136">
        <v>54.2</v>
      </c>
      <c r="K34" s="138">
        <f>IF(J34/I34*100&gt;100,100,J34/I34*100)</f>
        <v>98.545454545454547</v>
      </c>
      <c r="L34" s="144"/>
      <c r="M34" s="145"/>
      <c r="N34" s="200"/>
      <c r="O34" s="199"/>
      <c r="P34" s="141"/>
      <c r="Q34" s="141"/>
      <c r="R34" s="141"/>
      <c r="S34" s="141"/>
      <c r="T34" s="141"/>
    </row>
    <row r="35" spans="1:20" s="4" customFormat="1" ht="30.75" customHeight="1" x14ac:dyDescent="0.25">
      <c r="A35" s="141"/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203">
        <f>(259*12)/12+36-27</f>
        <v>268</v>
      </c>
      <c r="J35" s="83">
        <v>253</v>
      </c>
      <c r="K35" s="138">
        <f>IF(J35/I35*100&gt;100,100,J35/I35*100)</f>
        <v>94.402985074626869</v>
      </c>
      <c r="L35" s="150">
        <f>K35</f>
        <v>94.402985074626869</v>
      </c>
      <c r="M35" s="145"/>
      <c r="N35" s="200"/>
      <c r="O35" s="199"/>
      <c r="P35" s="141"/>
      <c r="Q35" s="141"/>
      <c r="R35" s="141"/>
      <c r="S35" s="141"/>
      <c r="T35" s="141"/>
    </row>
    <row r="36" spans="1:20" s="4" customFormat="1" ht="42" hidden="1" customHeight="1" x14ac:dyDescent="0.25">
      <c r="A36" s="141"/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97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200"/>
      <c r="O36" s="199"/>
      <c r="P36" s="141"/>
      <c r="Q36" s="141"/>
      <c r="R36" s="141"/>
      <c r="S36" s="141"/>
      <c r="T36" s="141"/>
    </row>
    <row r="37" spans="1:20" s="4" customFormat="1" ht="42" hidden="1" customHeight="1" x14ac:dyDescent="0.25">
      <c r="A37" s="141"/>
      <c r="B37" s="142"/>
      <c r="C37" s="143"/>
      <c r="D37" s="142"/>
      <c r="E37" s="143"/>
      <c r="F37" s="167" t="s">
        <v>18</v>
      </c>
      <c r="G37" s="134" t="s">
        <v>119</v>
      </c>
      <c r="H37" s="135" t="s">
        <v>20</v>
      </c>
      <c r="I37" s="197"/>
      <c r="J37" s="137"/>
      <c r="K37" s="138" t="e">
        <f>IF(J37/I37*100&gt;100,100,J37/I37*100)</f>
        <v>#DIV/0!</v>
      </c>
      <c r="L37" s="144"/>
      <c r="M37" s="145"/>
      <c r="N37" s="200"/>
      <c r="O37" s="199"/>
      <c r="P37" s="141"/>
      <c r="Q37" s="141"/>
      <c r="R37" s="141"/>
      <c r="S37" s="141"/>
      <c r="T37" s="141"/>
    </row>
    <row r="38" spans="1:20" s="4" customFormat="1" ht="36" hidden="1" customHeight="1" x14ac:dyDescent="0.25">
      <c r="A38" s="141"/>
      <c r="B38" s="142"/>
      <c r="C38" s="143"/>
      <c r="D38" s="142"/>
      <c r="E38" s="143"/>
      <c r="F38" s="167" t="s">
        <v>18</v>
      </c>
      <c r="G38" s="134" t="s">
        <v>120</v>
      </c>
      <c r="H38" s="135" t="s">
        <v>20</v>
      </c>
      <c r="I38" s="197"/>
      <c r="J38" s="136"/>
      <c r="K38" s="138" t="e">
        <f>IF(J38/I38*100&gt;100,100,J38/I38*100)</f>
        <v>#DIV/0!</v>
      </c>
      <c r="L38" s="144"/>
      <c r="M38" s="145"/>
      <c r="N38" s="200"/>
      <c r="O38" s="199"/>
      <c r="P38" s="141"/>
      <c r="Q38" s="141"/>
      <c r="R38" s="141"/>
      <c r="S38" s="141"/>
      <c r="T38" s="141"/>
    </row>
    <row r="39" spans="1:20" s="4" customFormat="1" ht="30.75" hidden="1" customHeight="1" x14ac:dyDescent="0.25">
      <c r="A39" s="141"/>
      <c r="B39" s="142"/>
      <c r="C39" s="146"/>
      <c r="D39" s="147"/>
      <c r="E39" s="146"/>
      <c r="F39" s="167" t="s">
        <v>24</v>
      </c>
      <c r="G39" s="148" t="s">
        <v>25</v>
      </c>
      <c r="H39" s="135" t="s">
        <v>26</v>
      </c>
      <c r="I39" s="201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200"/>
      <c r="O39" s="199"/>
      <c r="P39" s="141"/>
      <c r="Q39" s="141"/>
      <c r="R39" s="141"/>
      <c r="S39" s="141"/>
      <c r="T39" s="141"/>
    </row>
    <row r="40" spans="1:20" s="4" customFormat="1" ht="42" customHeight="1" x14ac:dyDescent="0.25">
      <c r="A40" s="141"/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202">
        <v>12</v>
      </c>
      <c r="J40" s="66">
        <v>12</v>
      </c>
      <c r="K40" s="138">
        <f>IF(I40/J40*100&gt;100,100,I40/J40*100)</f>
        <v>100</v>
      </c>
      <c r="L40" s="139">
        <f>(K40+K41+K42)/3</f>
        <v>100</v>
      </c>
      <c r="M40" s="140">
        <f>(L40+L43)/2</f>
        <v>98</v>
      </c>
      <c r="N40" s="200"/>
      <c r="O40" s="199"/>
      <c r="P40" s="141"/>
      <c r="Q40" s="141"/>
      <c r="R40" s="141"/>
      <c r="S40" s="141"/>
      <c r="T40" s="141"/>
    </row>
    <row r="41" spans="1:20" s="4" customFormat="1" ht="42" customHeight="1" x14ac:dyDescent="0.25">
      <c r="A41" s="141"/>
      <c r="B41" s="142"/>
      <c r="C41" s="143"/>
      <c r="D41" s="142"/>
      <c r="E41" s="143"/>
      <c r="F41" s="167" t="s">
        <v>18</v>
      </c>
      <c r="G41" s="134" t="s">
        <v>119</v>
      </c>
      <c r="H41" s="135" t="s">
        <v>20</v>
      </c>
      <c r="I41" s="202">
        <v>100</v>
      </c>
      <c r="J41" s="66">
        <v>100</v>
      </c>
      <c r="K41" s="138">
        <f>IF(J41/I41*100&gt;100,100,J41/I41*100)</f>
        <v>100</v>
      </c>
      <c r="L41" s="144"/>
      <c r="M41" s="145"/>
      <c r="N41" s="200"/>
      <c r="O41" s="199"/>
      <c r="P41" s="141"/>
      <c r="Q41" s="141"/>
      <c r="R41" s="141"/>
      <c r="S41" s="141"/>
      <c r="T41" s="141"/>
    </row>
    <row r="42" spans="1:20" s="4" customFormat="1" ht="36" customHeight="1" x14ac:dyDescent="0.25">
      <c r="A42" s="141"/>
      <c r="B42" s="142"/>
      <c r="C42" s="143"/>
      <c r="D42" s="142"/>
      <c r="E42" s="143"/>
      <c r="F42" s="167" t="s">
        <v>18</v>
      </c>
      <c r="G42" s="134" t="s">
        <v>120</v>
      </c>
      <c r="H42" s="135" t="s">
        <v>20</v>
      </c>
      <c r="I42" s="202">
        <v>55</v>
      </c>
      <c r="J42" s="66">
        <v>55</v>
      </c>
      <c r="K42" s="138">
        <f>IF(J42/I42*100&gt;100,100,J42/I42*100)</f>
        <v>100</v>
      </c>
      <c r="L42" s="144"/>
      <c r="M42" s="145"/>
      <c r="N42" s="200"/>
      <c r="O42" s="199"/>
      <c r="P42" s="141"/>
      <c r="Q42" s="141"/>
      <c r="R42" s="141"/>
      <c r="S42" s="141"/>
      <c r="T42" s="141"/>
    </row>
    <row r="43" spans="1:20" s="4" customFormat="1" ht="30.75" customHeight="1" x14ac:dyDescent="0.25">
      <c r="A43" s="141"/>
      <c r="B43" s="142"/>
      <c r="C43" s="146"/>
      <c r="D43" s="147"/>
      <c r="E43" s="146"/>
      <c r="F43" s="167" t="s">
        <v>24</v>
      </c>
      <c r="G43" s="148" t="s">
        <v>25</v>
      </c>
      <c r="H43" s="135" t="s">
        <v>26</v>
      </c>
      <c r="I43" s="204">
        <f>(1*5)/12</f>
        <v>0.41666666666666669</v>
      </c>
      <c r="J43" s="82">
        <v>0.4</v>
      </c>
      <c r="K43" s="138">
        <f>IF(J43/I43*100&gt;100,100,J43/I43*100)</f>
        <v>96</v>
      </c>
      <c r="L43" s="150">
        <f>K43</f>
        <v>96</v>
      </c>
      <c r="M43" s="145"/>
      <c r="N43" s="200"/>
      <c r="O43" s="199"/>
      <c r="P43" s="141"/>
      <c r="Q43" s="141"/>
      <c r="R43" s="141"/>
      <c r="S43" s="141"/>
      <c r="T43" s="141"/>
    </row>
    <row r="44" spans="1:20" s="4" customFormat="1" ht="42" customHeight="1" x14ac:dyDescent="0.25">
      <c r="A44" s="141"/>
      <c r="B44" s="142"/>
      <c r="C44" s="153" t="s">
        <v>192</v>
      </c>
      <c r="D44" s="6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202">
        <v>12</v>
      </c>
      <c r="J44" s="137">
        <v>12</v>
      </c>
      <c r="K44" s="138">
        <f>IF(I44/J44*100&gt;100,100,I44/J44*100)</f>
        <v>100</v>
      </c>
      <c r="L44" s="139">
        <f>(K44+K45+K46)/3</f>
        <v>100</v>
      </c>
      <c r="M44" s="140">
        <f>(L44+L47)/2</f>
        <v>98</v>
      </c>
      <c r="N44" s="200"/>
      <c r="O44" s="199"/>
      <c r="P44" s="141"/>
      <c r="Q44" s="141"/>
      <c r="R44" s="141"/>
      <c r="S44" s="141"/>
      <c r="T44" s="141"/>
    </row>
    <row r="45" spans="1:20" s="4" customFormat="1" ht="42" customHeight="1" x14ac:dyDescent="0.25">
      <c r="A45" s="141"/>
      <c r="B45" s="142"/>
      <c r="C45" s="154"/>
      <c r="D45" s="56"/>
      <c r="E45" s="143"/>
      <c r="F45" s="167" t="s">
        <v>18</v>
      </c>
      <c r="G45" s="134" t="s">
        <v>119</v>
      </c>
      <c r="H45" s="135" t="s">
        <v>20</v>
      </c>
      <c r="I45" s="202">
        <v>100</v>
      </c>
      <c r="J45" s="137">
        <v>100</v>
      </c>
      <c r="K45" s="138">
        <f>IF(J45/I45*100&gt;100,100,J45/I45*100)</f>
        <v>100</v>
      </c>
      <c r="L45" s="144"/>
      <c r="M45" s="145"/>
      <c r="N45" s="200"/>
      <c r="O45" s="199"/>
      <c r="P45" s="141"/>
      <c r="Q45" s="141"/>
      <c r="R45" s="141"/>
      <c r="S45" s="141"/>
      <c r="T45" s="141"/>
    </row>
    <row r="46" spans="1:20" s="4" customFormat="1" ht="36" customHeight="1" x14ac:dyDescent="0.25">
      <c r="A46" s="141"/>
      <c r="B46" s="142"/>
      <c r="C46" s="154"/>
      <c r="D46" s="56"/>
      <c r="E46" s="143"/>
      <c r="F46" s="167" t="s">
        <v>18</v>
      </c>
      <c r="G46" s="134" t="s">
        <v>120</v>
      </c>
      <c r="H46" s="135" t="s">
        <v>20</v>
      </c>
      <c r="I46" s="202">
        <v>55</v>
      </c>
      <c r="J46" s="136">
        <v>55</v>
      </c>
      <c r="K46" s="138">
        <f>IF(J46/I46*100&gt;100,100,J46/I46*100)</f>
        <v>100</v>
      </c>
      <c r="L46" s="144"/>
      <c r="M46" s="145"/>
      <c r="N46" s="200"/>
      <c r="O46" s="199"/>
      <c r="P46" s="141"/>
      <c r="Q46" s="141"/>
      <c r="R46" s="141"/>
      <c r="S46" s="141"/>
      <c r="T46" s="141"/>
    </row>
    <row r="47" spans="1:20" s="4" customFormat="1" ht="30.75" customHeight="1" x14ac:dyDescent="0.25">
      <c r="A47" s="141"/>
      <c r="B47" s="142"/>
      <c r="C47" s="155"/>
      <c r="D47" s="57"/>
      <c r="E47" s="146"/>
      <c r="F47" s="167" t="s">
        <v>24</v>
      </c>
      <c r="G47" s="148" t="s">
        <v>25</v>
      </c>
      <c r="H47" s="135" t="s">
        <v>26</v>
      </c>
      <c r="I47" s="203">
        <f>10/12</f>
        <v>0.83333333333333337</v>
      </c>
      <c r="J47" s="165">
        <v>0.8</v>
      </c>
      <c r="K47" s="138">
        <f>IF(J47/I47*100&gt;100,100,J47/I47*100)</f>
        <v>96</v>
      </c>
      <c r="L47" s="150">
        <f>K47</f>
        <v>96</v>
      </c>
      <c r="M47" s="145"/>
      <c r="N47" s="200"/>
      <c r="O47" s="199"/>
      <c r="P47" s="141"/>
      <c r="Q47" s="141"/>
      <c r="R47" s="141"/>
      <c r="S47" s="141"/>
      <c r="T47" s="141"/>
    </row>
    <row r="48" spans="1:20" s="4" customFormat="1" ht="42" customHeight="1" x14ac:dyDescent="0.25">
      <c r="A48" s="141"/>
      <c r="B48" s="142"/>
      <c r="C48" s="153" t="s">
        <v>193</v>
      </c>
      <c r="D48" s="61" t="s">
        <v>141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202">
        <v>12</v>
      </c>
      <c r="J48" s="137">
        <v>12</v>
      </c>
      <c r="K48" s="138">
        <f>IF(I48/J48*100&gt;100,100,I48/J48*100)</f>
        <v>100</v>
      </c>
      <c r="L48" s="139">
        <f>(K48+K49+K50)/3</f>
        <v>100</v>
      </c>
      <c r="M48" s="140">
        <f>(L48+L51)/2</f>
        <v>96.243902439024396</v>
      </c>
      <c r="N48" s="200"/>
      <c r="O48" s="199"/>
      <c r="P48" s="141"/>
      <c r="Q48" s="141"/>
      <c r="R48" s="141"/>
      <c r="S48" s="141"/>
      <c r="T48" s="141"/>
    </row>
    <row r="49" spans="1:20" s="4" customFormat="1" ht="42" customHeight="1" x14ac:dyDescent="0.25">
      <c r="A49" s="141"/>
      <c r="B49" s="142"/>
      <c r="C49" s="154"/>
      <c r="D49" s="56"/>
      <c r="E49" s="143"/>
      <c r="F49" s="167" t="s">
        <v>18</v>
      </c>
      <c r="G49" s="134" t="s">
        <v>142</v>
      </c>
      <c r="H49" s="135" t="s">
        <v>20</v>
      </c>
      <c r="I49" s="202">
        <v>100</v>
      </c>
      <c r="J49" s="137">
        <v>100</v>
      </c>
      <c r="K49" s="138">
        <f>IF(J49/I49*100&gt;100,100,J49/I49*100)</f>
        <v>100</v>
      </c>
      <c r="L49" s="144"/>
      <c r="M49" s="145"/>
      <c r="N49" s="200"/>
      <c r="O49" s="199"/>
      <c r="P49" s="141"/>
      <c r="Q49" s="141"/>
      <c r="R49" s="141"/>
      <c r="S49" s="141"/>
      <c r="T49" s="141"/>
    </row>
    <row r="50" spans="1:20" s="4" customFormat="1" ht="36" customHeight="1" x14ac:dyDescent="0.25">
      <c r="A50" s="141"/>
      <c r="B50" s="142"/>
      <c r="C50" s="154"/>
      <c r="D50" s="56"/>
      <c r="E50" s="143"/>
      <c r="F50" s="167" t="s">
        <v>18</v>
      </c>
      <c r="G50" s="134" t="s">
        <v>120</v>
      </c>
      <c r="H50" s="135" t="s">
        <v>20</v>
      </c>
      <c r="I50" s="202">
        <v>55</v>
      </c>
      <c r="J50" s="136">
        <v>67</v>
      </c>
      <c r="K50" s="138">
        <f>IF(J50/I50*100&gt;100,100,J50/I50*100)</f>
        <v>100</v>
      </c>
      <c r="L50" s="144"/>
      <c r="M50" s="145"/>
      <c r="N50" s="200"/>
      <c r="O50" s="199"/>
      <c r="P50" s="141"/>
      <c r="Q50" s="141"/>
      <c r="R50" s="141"/>
      <c r="S50" s="141"/>
      <c r="T50" s="141"/>
    </row>
    <row r="51" spans="1:20" s="4" customFormat="1" ht="30.75" customHeight="1" x14ac:dyDescent="0.25">
      <c r="A51" s="141"/>
      <c r="B51" s="142"/>
      <c r="C51" s="155"/>
      <c r="D51" s="57"/>
      <c r="E51" s="146"/>
      <c r="F51" s="167" t="s">
        <v>24</v>
      </c>
      <c r="G51" s="148" t="s">
        <v>25</v>
      </c>
      <c r="H51" s="135" t="s">
        <v>26</v>
      </c>
      <c r="I51" s="203">
        <f>(17*2+24+21*7)/12</f>
        <v>17.083333333333332</v>
      </c>
      <c r="J51" s="83">
        <v>15.8</v>
      </c>
      <c r="K51" s="138">
        <f>IF(J51/I51*100&gt;100,100,J51/I51*100)</f>
        <v>92.487804878048792</v>
      </c>
      <c r="L51" s="150">
        <f>K51</f>
        <v>92.487804878048792</v>
      </c>
      <c r="M51" s="145"/>
      <c r="N51" s="200"/>
      <c r="O51" s="199"/>
      <c r="P51" s="141"/>
      <c r="Q51" s="141"/>
      <c r="R51" s="141"/>
      <c r="S51" s="141"/>
      <c r="T51" s="141"/>
    </row>
    <row r="52" spans="1:20" s="159" customFormat="1" ht="42" customHeight="1" x14ac:dyDescent="0.25">
      <c r="A52" s="141"/>
      <c r="B52" s="142"/>
      <c r="C52" s="131" t="s">
        <v>194</v>
      </c>
      <c r="D52" s="131" t="s">
        <v>144</v>
      </c>
      <c r="E52" s="157" t="s">
        <v>117</v>
      </c>
      <c r="F52" s="135" t="s">
        <v>18</v>
      </c>
      <c r="G52" s="158" t="s">
        <v>145</v>
      </c>
      <c r="H52" s="135" t="s">
        <v>20</v>
      </c>
      <c r="I52" s="202">
        <v>100</v>
      </c>
      <c r="J52" s="137">
        <v>100</v>
      </c>
      <c r="K52" s="138">
        <f>IF(J52/I52*100&gt;100,100,J52/I52*100)</f>
        <v>100</v>
      </c>
      <c r="L52" s="139">
        <f>(K52+K53+K54)/3</f>
        <v>97.916666666666671</v>
      </c>
      <c r="M52" s="140">
        <f>(L52+L55)/2</f>
        <v>98.958333333333343</v>
      </c>
      <c r="N52" s="200"/>
      <c r="O52" s="199"/>
      <c r="P52" s="141"/>
      <c r="Q52" s="141"/>
      <c r="R52" s="141"/>
      <c r="S52" s="141"/>
      <c r="T52" s="141"/>
    </row>
    <row r="53" spans="1:20" s="159" customFormat="1" ht="42" customHeight="1" x14ac:dyDescent="0.25">
      <c r="A53" s="141"/>
      <c r="B53" s="142"/>
      <c r="C53" s="143"/>
      <c r="D53" s="142"/>
      <c r="E53" s="161"/>
      <c r="F53" s="135" t="s">
        <v>18</v>
      </c>
      <c r="G53" s="158" t="s">
        <v>146</v>
      </c>
      <c r="H53" s="135" t="s">
        <v>20</v>
      </c>
      <c r="I53" s="202">
        <v>12</v>
      </c>
      <c r="J53" s="137">
        <v>12.8</v>
      </c>
      <c r="K53" s="138">
        <f>IF(I53/J53*100&gt;100,100,I53/J53*100)</f>
        <v>93.75</v>
      </c>
      <c r="L53" s="144"/>
      <c r="M53" s="145"/>
      <c r="N53" s="200"/>
      <c r="O53" s="199"/>
      <c r="P53" s="141"/>
      <c r="Q53" s="141"/>
      <c r="R53" s="141"/>
      <c r="S53" s="141"/>
      <c r="T53" s="141"/>
    </row>
    <row r="54" spans="1:20" s="159" customFormat="1" ht="36" customHeight="1" x14ac:dyDescent="0.25">
      <c r="A54" s="141"/>
      <c r="B54" s="142"/>
      <c r="C54" s="143"/>
      <c r="D54" s="142"/>
      <c r="E54" s="161"/>
      <c r="F54" s="135" t="s">
        <v>18</v>
      </c>
      <c r="G54" s="158" t="s">
        <v>147</v>
      </c>
      <c r="H54" s="135" t="s">
        <v>20</v>
      </c>
      <c r="I54" s="202">
        <v>100</v>
      </c>
      <c r="J54" s="136">
        <v>100</v>
      </c>
      <c r="K54" s="138">
        <f>IF(J54/I54*100&gt;100,100,J54/I54*100)</f>
        <v>100</v>
      </c>
      <c r="L54" s="144"/>
      <c r="M54" s="145"/>
      <c r="N54" s="200"/>
      <c r="O54" s="199"/>
      <c r="P54" s="141"/>
      <c r="Q54" s="141"/>
      <c r="R54" s="141"/>
      <c r="S54" s="141"/>
      <c r="T54" s="141"/>
    </row>
    <row r="55" spans="1:20" s="159" customFormat="1" ht="30.75" customHeight="1" x14ac:dyDescent="0.25">
      <c r="A55" s="141"/>
      <c r="B55" s="142"/>
      <c r="C55" s="146"/>
      <c r="D55" s="147"/>
      <c r="E55" s="163"/>
      <c r="F55" s="135" t="s">
        <v>24</v>
      </c>
      <c r="G55" s="164" t="s">
        <v>25</v>
      </c>
      <c r="H55" s="135" t="s">
        <v>26</v>
      </c>
      <c r="I55" s="203">
        <v>0.5</v>
      </c>
      <c r="J55" s="83">
        <v>1</v>
      </c>
      <c r="K55" s="138">
        <f>IF(J55/I55*100&gt;100,100,J55/I55*100)</f>
        <v>100</v>
      </c>
      <c r="L55" s="150">
        <f>K55</f>
        <v>100</v>
      </c>
      <c r="M55" s="145"/>
      <c r="N55" s="200"/>
      <c r="O55" s="199"/>
      <c r="P55" s="141"/>
      <c r="Q55" s="141"/>
      <c r="R55" s="141"/>
      <c r="S55" s="141"/>
      <c r="T55" s="141"/>
    </row>
    <row r="56" spans="1:20" s="159" customFormat="1" ht="42" customHeight="1" x14ac:dyDescent="0.25">
      <c r="A56" s="141"/>
      <c r="B56" s="142"/>
      <c r="C56" s="131" t="s">
        <v>195</v>
      </c>
      <c r="D56" s="131" t="s">
        <v>149</v>
      </c>
      <c r="E56" s="87" t="s">
        <v>117</v>
      </c>
      <c r="F56" s="65" t="s">
        <v>18</v>
      </c>
      <c r="G56" s="88" t="s">
        <v>145</v>
      </c>
      <c r="H56" s="65" t="s">
        <v>20</v>
      </c>
      <c r="I56" s="202">
        <v>100</v>
      </c>
      <c r="J56" s="67">
        <v>100</v>
      </c>
      <c r="K56" s="138">
        <f>IF(J56/I56*100&gt;100,100,J56/I56*100)</f>
        <v>100</v>
      </c>
      <c r="L56" s="139">
        <f>(K56+K57+K58)/3</f>
        <v>100</v>
      </c>
      <c r="M56" s="140">
        <f>(L56+L59)/2</f>
        <v>100</v>
      </c>
      <c r="N56" s="200"/>
      <c r="O56" s="199"/>
      <c r="P56" s="141"/>
      <c r="Q56" s="141"/>
      <c r="R56" s="141"/>
      <c r="S56" s="141"/>
      <c r="T56" s="141"/>
    </row>
    <row r="57" spans="1:20" s="159" customFormat="1" ht="42" customHeight="1" x14ac:dyDescent="0.25">
      <c r="A57" s="141"/>
      <c r="B57" s="142"/>
      <c r="C57" s="143"/>
      <c r="D57" s="142"/>
      <c r="E57" s="89"/>
      <c r="F57" s="65" t="s">
        <v>18</v>
      </c>
      <c r="G57" s="88" t="s">
        <v>146</v>
      </c>
      <c r="H57" s="65" t="s">
        <v>20</v>
      </c>
      <c r="I57" s="202">
        <v>12</v>
      </c>
      <c r="J57" s="67">
        <v>12</v>
      </c>
      <c r="K57" s="138">
        <f>IF(I57/J57*100&gt;100,100,I57/J57*100)</f>
        <v>100</v>
      </c>
      <c r="L57" s="144"/>
      <c r="M57" s="145"/>
      <c r="N57" s="200"/>
      <c r="O57" s="199"/>
      <c r="P57" s="141"/>
      <c r="Q57" s="141"/>
      <c r="R57" s="141"/>
      <c r="S57" s="141"/>
      <c r="T57" s="141"/>
    </row>
    <row r="58" spans="1:20" s="159" customFormat="1" ht="36" customHeight="1" x14ac:dyDescent="0.25">
      <c r="A58" s="141"/>
      <c r="B58" s="142"/>
      <c r="C58" s="143"/>
      <c r="D58" s="142"/>
      <c r="E58" s="89"/>
      <c r="F58" s="65" t="s">
        <v>18</v>
      </c>
      <c r="G58" s="88" t="s">
        <v>147</v>
      </c>
      <c r="H58" s="65" t="s">
        <v>20</v>
      </c>
      <c r="I58" s="202">
        <v>100</v>
      </c>
      <c r="J58" s="66">
        <v>100</v>
      </c>
      <c r="K58" s="138">
        <f>IF(J58/I58*100&gt;100,100,J58/I58*100)</f>
        <v>100</v>
      </c>
      <c r="L58" s="144"/>
      <c r="M58" s="145"/>
      <c r="N58" s="200"/>
      <c r="O58" s="199"/>
      <c r="P58" s="141"/>
      <c r="Q58" s="141"/>
      <c r="R58" s="141"/>
      <c r="S58" s="141"/>
      <c r="T58" s="141"/>
    </row>
    <row r="59" spans="1:20" s="159" customFormat="1" ht="30.75" customHeight="1" x14ac:dyDescent="0.25">
      <c r="A59" s="141"/>
      <c r="B59" s="142"/>
      <c r="C59" s="146"/>
      <c r="D59" s="147"/>
      <c r="E59" s="90"/>
      <c r="F59" s="65" t="s">
        <v>24</v>
      </c>
      <c r="G59" s="91" t="s">
        <v>25</v>
      </c>
      <c r="H59" s="65" t="s">
        <v>26</v>
      </c>
      <c r="I59" s="203">
        <f>1*8/12</f>
        <v>0.66666666666666663</v>
      </c>
      <c r="J59" s="83">
        <v>1</v>
      </c>
      <c r="K59" s="138">
        <f>IF(J59/I59*100&gt;100,100,J59/I59*100)</f>
        <v>100</v>
      </c>
      <c r="L59" s="150">
        <f>K59</f>
        <v>100</v>
      </c>
      <c r="M59" s="145"/>
      <c r="N59" s="200"/>
      <c r="O59" s="199"/>
      <c r="P59" s="141"/>
      <c r="Q59" s="141"/>
      <c r="R59" s="141"/>
      <c r="S59" s="141"/>
      <c r="T59" s="141"/>
    </row>
    <row r="60" spans="1:20" s="159" customFormat="1" ht="42" customHeight="1" x14ac:dyDescent="0.25">
      <c r="A60" s="141"/>
      <c r="B60" s="142"/>
      <c r="C60" s="131" t="s">
        <v>196</v>
      </c>
      <c r="D60" s="131" t="s">
        <v>151</v>
      </c>
      <c r="E60" s="157" t="s">
        <v>117</v>
      </c>
      <c r="F60" s="135" t="s">
        <v>18</v>
      </c>
      <c r="G60" s="158" t="s">
        <v>145</v>
      </c>
      <c r="H60" s="135" t="s">
        <v>20</v>
      </c>
      <c r="I60" s="202">
        <v>100</v>
      </c>
      <c r="J60" s="67">
        <v>100</v>
      </c>
      <c r="K60" s="138">
        <f>IF(I60/J60*100&gt;100,100,I60/J60*100)</f>
        <v>100</v>
      </c>
      <c r="L60" s="139">
        <f>(K60+K61+K62)/3</f>
        <v>100</v>
      </c>
      <c r="M60" s="140">
        <f>(L60+L63)/2</f>
        <v>100</v>
      </c>
      <c r="N60" s="141"/>
      <c r="O60" s="199"/>
      <c r="P60" s="141"/>
      <c r="Q60" s="141"/>
      <c r="R60" s="141"/>
      <c r="S60" s="141"/>
      <c r="T60" s="141"/>
    </row>
    <row r="61" spans="1:20" s="159" customFormat="1" ht="42" customHeight="1" x14ac:dyDescent="0.25">
      <c r="A61" s="141"/>
      <c r="B61" s="142"/>
      <c r="C61" s="143"/>
      <c r="D61" s="142"/>
      <c r="E61" s="161"/>
      <c r="F61" s="135" t="s">
        <v>18</v>
      </c>
      <c r="G61" s="158" t="s">
        <v>146</v>
      </c>
      <c r="H61" s="135" t="s">
        <v>20</v>
      </c>
      <c r="I61" s="202">
        <v>12</v>
      </c>
      <c r="J61" s="67">
        <v>11.1</v>
      </c>
      <c r="K61" s="138">
        <f>IF(I61/J61*100&gt;100,100,I61/J61*100)</f>
        <v>100</v>
      </c>
      <c r="L61" s="144"/>
      <c r="M61" s="145"/>
      <c r="N61" s="141"/>
      <c r="O61" s="199"/>
      <c r="P61" s="141"/>
      <c r="Q61" s="141"/>
      <c r="R61" s="141"/>
      <c r="S61" s="141"/>
      <c r="T61" s="141"/>
    </row>
    <row r="62" spans="1:20" s="159" customFormat="1" ht="36" customHeight="1" x14ac:dyDescent="0.25">
      <c r="A62" s="141"/>
      <c r="B62" s="142"/>
      <c r="C62" s="143"/>
      <c r="D62" s="142"/>
      <c r="E62" s="161"/>
      <c r="F62" s="135" t="s">
        <v>18</v>
      </c>
      <c r="G62" s="158" t="s">
        <v>147</v>
      </c>
      <c r="H62" s="135" t="s">
        <v>20</v>
      </c>
      <c r="I62" s="202">
        <v>100</v>
      </c>
      <c r="J62" s="66">
        <v>100</v>
      </c>
      <c r="K62" s="138">
        <f>IF(J62/I62*100&gt;100,100,J62/I62*100)</f>
        <v>100</v>
      </c>
      <c r="L62" s="144"/>
      <c r="M62" s="145"/>
      <c r="N62" s="141"/>
      <c r="O62" s="199"/>
      <c r="P62" s="141"/>
      <c r="Q62" s="141"/>
      <c r="R62" s="141"/>
      <c r="S62" s="141"/>
      <c r="T62" s="141"/>
    </row>
    <row r="63" spans="1:20" s="159" customFormat="1" ht="30.75" customHeight="1" x14ac:dyDescent="0.25">
      <c r="A63" s="141"/>
      <c r="B63" s="142"/>
      <c r="C63" s="146"/>
      <c r="D63" s="147"/>
      <c r="E63" s="163"/>
      <c r="F63" s="135" t="s">
        <v>24</v>
      </c>
      <c r="G63" s="164" t="s">
        <v>25</v>
      </c>
      <c r="H63" s="135" t="s">
        <v>26</v>
      </c>
      <c r="I63" s="203">
        <f>(6*4+5*4)/12</f>
        <v>3.6666666666666665</v>
      </c>
      <c r="J63" s="83">
        <v>6</v>
      </c>
      <c r="K63" s="138">
        <f>IF(J63/I63*100&gt;100,100,J63/I63*100)</f>
        <v>100</v>
      </c>
      <c r="L63" s="150">
        <f>K63</f>
        <v>100</v>
      </c>
      <c r="M63" s="145"/>
      <c r="N63" s="141"/>
      <c r="O63" s="199"/>
      <c r="P63" s="141"/>
      <c r="Q63" s="141"/>
      <c r="R63" s="141"/>
      <c r="S63" s="141"/>
      <c r="T63" s="141"/>
    </row>
    <row r="64" spans="1:20" s="159" customFormat="1" ht="42" customHeight="1" x14ac:dyDescent="0.25">
      <c r="A64" s="141"/>
      <c r="B64" s="142"/>
      <c r="C64" s="131" t="s">
        <v>197</v>
      </c>
      <c r="D64" s="131" t="s">
        <v>153</v>
      </c>
      <c r="E64" s="157" t="s">
        <v>117</v>
      </c>
      <c r="F64" s="135" t="s">
        <v>18</v>
      </c>
      <c r="G64" s="158" t="s">
        <v>145</v>
      </c>
      <c r="H64" s="135" t="s">
        <v>20</v>
      </c>
      <c r="I64" s="202">
        <v>100</v>
      </c>
      <c r="J64" s="137">
        <v>100</v>
      </c>
      <c r="K64" s="138">
        <f>IF(J64/I64*100&gt;100,100,J64/I64*100)</f>
        <v>100</v>
      </c>
      <c r="L64" s="139">
        <f>(K64+K65+K66)/3</f>
        <v>93.920030030030034</v>
      </c>
      <c r="M64" s="140">
        <f>(L64+L67)/2</f>
        <v>93.493325745647326</v>
      </c>
      <c r="N64" s="205"/>
      <c r="O64" s="199"/>
      <c r="P64" s="141"/>
      <c r="Q64" s="141"/>
      <c r="R64" s="141"/>
      <c r="S64" s="141"/>
      <c r="T64" s="141"/>
    </row>
    <row r="65" spans="1:20" s="159" customFormat="1" ht="42" customHeight="1" x14ac:dyDescent="0.25">
      <c r="A65" s="141"/>
      <c r="B65" s="142"/>
      <c r="C65" s="143"/>
      <c r="D65" s="142"/>
      <c r="E65" s="161"/>
      <c r="F65" s="135" t="s">
        <v>18</v>
      </c>
      <c r="G65" s="158" t="s">
        <v>146</v>
      </c>
      <c r="H65" s="135" t="s">
        <v>20</v>
      </c>
      <c r="I65" s="202">
        <v>10</v>
      </c>
      <c r="J65" s="137">
        <v>11.1</v>
      </c>
      <c r="K65" s="138">
        <f>IF(I65/J65*100&gt;100,100,I65/J65*100)</f>
        <v>90.090090090090087</v>
      </c>
      <c r="L65" s="144"/>
      <c r="M65" s="145"/>
      <c r="N65" s="205"/>
      <c r="O65" s="199"/>
      <c r="P65" s="141"/>
      <c r="Q65" s="141"/>
      <c r="R65" s="141"/>
      <c r="S65" s="141"/>
      <c r="T65" s="141"/>
    </row>
    <row r="66" spans="1:20" s="159" customFormat="1" ht="36" customHeight="1" x14ac:dyDescent="0.25">
      <c r="A66" s="141"/>
      <c r="B66" s="142"/>
      <c r="C66" s="143"/>
      <c r="D66" s="142"/>
      <c r="E66" s="161"/>
      <c r="F66" s="135" t="s">
        <v>18</v>
      </c>
      <c r="G66" s="158" t="s">
        <v>147</v>
      </c>
      <c r="H66" s="135" t="s">
        <v>20</v>
      </c>
      <c r="I66" s="202">
        <v>100</v>
      </c>
      <c r="J66" s="136">
        <v>91.67</v>
      </c>
      <c r="K66" s="138">
        <f>IF(J66/I66*100&gt;100,100,J66/I66*100)</f>
        <v>91.67</v>
      </c>
      <c r="L66" s="144"/>
      <c r="M66" s="145"/>
      <c r="N66" s="205"/>
      <c r="O66" s="199"/>
      <c r="P66" s="141"/>
      <c r="Q66" s="141"/>
      <c r="R66" s="141"/>
      <c r="S66" s="141"/>
      <c r="T66" s="141"/>
    </row>
    <row r="67" spans="1:20" s="159" customFormat="1" ht="30.75" customHeight="1" x14ac:dyDescent="0.25">
      <c r="A67" s="141"/>
      <c r="B67" s="142"/>
      <c r="C67" s="146"/>
      <c r="D67" s="147"/>
      <c r="E67" s="163"/>
      <c r="F67" s="135" t="s">
        <v>24</v>
      </c>
      <c r="G67" s="164" t="s">
        <v>25</v>
      </c>
      <c r="H67" s="135" t="s">
        <v>26</v>
      </c>
      <c r="I67" s="203">
        <f>(277*5+284*3+286*4)/12-13.8+27</f>
        <v>294.95</v>
      </c>
      <c r="J67" s="83">
        <v>274.5</v>
      </c>
      <c r="K67" s="138">
        <f>IF(J67/I67*100&gt;100,100,J67/I67*100)</f>
        <v>93.066621461264617</v>
      </c>
      <c r="L67" s="150">
        <f>K67</f>
        <v>93.066621461264617</v>
      </c>
      <c r="M67" s="145"/>
      <c r="N67" s="205"/>
      <c r="O67" s="199"/>
      <c r="P67" s="141"/>
      <c r="Q67" s="141"/>
      <c r="R67" s="141"/>
      <c r="S67" s="141"/>
      <c r="T67" s="141"/>
    </row>
    <row r="68" spans="1:20" s="159" customFormat="1" ht="42" hidden="1" customHeight="1" x14ac:dyDescent="0.25">
      <c r="A68" s="141"/>
      <c r="B68" s="142"/>
      <c r="C68" s="156" t="s">
        <v>194</v>
      </c>
      <c r="D68" s="131" t="s">
        <v>154</v>
      </c>
      <c r="E68" s="157" t="s">
        <v>117</v>
      </c>
      <c r="F68" s="135" t="s">
        <v>18</v>
      </c>
      <c r="G68" s="158" t="s">
        <v>145</v>
      </c>
      <c r="H68" s="135" t="s">
        <v>20</v>
      </c>
      <c r="I68" s="202"/>
      <c r="J68" s="137"/>
      <c r="K68" s="138" t="e">
        <f>IF(I68/J68*100&gt;100,100,I68/J68*100)</f>
        <v>#DIV/0!</v>
      </c>
      <c r="L68" s="139" t="e">
        <f>(K68+K69+K70)/3</f>
        <v>#DIV/0!</v>
      </c>
      <c r="M68" s="140" t="e">
        <f>(L68+L71)/2</f>
        <v>#DIV/0!</v>
      </c>
      <c r="N68" s="141"/>
      <c r="O68" s="199"/>
      <c r="P68" s="141"/>
      <c r="Q68" s="141"/>
      <c r="R68" s="141"/>
      <c r="S68" s="141"/>
      <c r="T68" s="141"/>
    </row>
    <row r="69" spans="1:20" s="159" customFormat="1" ht="42" hidden="1" customHeight="1" x14ac:dyDescent="0.25">
      <c r="A69" s="141"/>
      <c r="B69" s="142"/>
      <c r="C69" s="160"/>
      <c r="D69" s="142"/>
      <c r="E69" s="161"/>
      <c r="F69" s="135" t="s">
        <v>18</v>
      </c>
      <c r="G69" s="158" t="s">
        <v>146</v>
      </c>
      <c r="H69" s="135" t="s">
        <v>20</v>
      </c>
      <c r="I69" s="202"/>
      <c r="J69" s="137"/>
      <c r="K69" s="138" t="e">
        <f>IF(J69/I69*100&gt;100,100,J69/I69*100)</f>
        <v>#DIV/0!</v>
      </c>
      <c r="L69" s="144"/>
      <c r="M69" s="145"/>
      <c r="N69" s="141"/>
      <c r="O69" s="199"/>
      <c r="P69" s="141"/>
      <c r="Q69" s="141"/>
      <c r="R69" s="141"/>
      <c r="S69" s="141"/>
      <c r="T69" s="141"/>
    </row>
    <row r="70" spans="1:20" s="159" customFormat="1" ht="36" hidden="1" customHeight="1" x14ac:dyDescent="0.25">
      <c r="A70" s="141"/>
      <c r="B70" s="142"/>
      <c r="C70" s="160"/>
      <c r="D70" s="142"/>
      <c r="E70" s="161"/>
      <c r="F70" s="135" t="s">
        <v>18</v>
      </c>
      <c r="G70" s="158" t="s">
        <v>147</v>
      </c>
      <c r="H70" s="135" t="s">
        <v>20</v>
      </c>
      <c r="I70" s="202"/>
      <c r="J70" s="136"/>
      <c r="K70" s="138" t="e">
        <f>IF(J70/I70*100&gt;100,100,J70/I70*100)</f>
        <v>#DIV/0!</v>
      </c>
      <c r="L70" s="144"/>
      <c r="M70" s="145"/>
      <c r="N70" s="141"/>
      <c r="O70" s="199"/>
      <c r="P70" s="141"/>
      <c r="Q70" s="141"/>
      <c r="R70" s="141"/>
      <c r="S70" s="141"/>
      <c r="T70" s="141"/>
    </row>
    <row r="71" spans="1:20" s="159" customFormat="1" ht="30.75" hidden="1" customHeight="1" x14ac:dyDescent="0.25">
      <c r="A71" s="141"/>
      <c r="B71" s="142"/>
      <c r="C71" s="162"/>
      <c r="D71" s="147"/>
      <c r="E71" s="163"/>
      <c r="F71" s="135" t="s">
        <v>24</v>
      </c>
      <c r="G71" s="164" t="s">
        <v>25</v>
      </c>
      <c r="H71" s="135" t="s">
        <v>26</v>
      </c>
      <c r="I71" s="203"/>
      <c r="J71" s="149"/>
      <c r="K71" s="138" t="e">
        <f>IF(J71/I71*100&gt;100,100,J71/I71*100)</f>
        <v>#DIV/0!</v>
      </c>
      <c r="L71" s="150" t="e">
        <f>K71</f>
        <v>#DIV/0!</v>
      </c>
      <c r="M71" s="145"/>
      <c r="N71" s="141"/>
      <c r="O71" s="199"/>
      <c r="P71" s="141"/>
      <c r="Q71" s="141"/>
      <c r="R71" s="141"/>
      <c r="S71" s="141"/>
      <c r="T71" s="141"/>
    </row>
    <row r="72" spans="1:20" s="159" customFormat="1" ht="42" hidden="1" customHeight="1" x14ac:dyDescent="0.25">
      <c r="A72" s="141"/>
      <c r="B72" s="142"/>
      <c r="C72" s="131" t="s">
        <v>198</v>
      </c>
      <c r="D72" s="131" t="s">
        <v>156</v>
      </c>
      <c r="E72" s="157" t="s">
        <v>117</v>
      </c>
      <c r="F72" s="135" t="s">
        <v>18</v>
      </c>
      <c r="G72" s="158" t="s">
        <v>145</v>
      </c>
      <c r="H72" s="135" t="s">
        <v>20</v>
      </c>
      <c r="I72" s="202"/>
      <c r="J72" s="137"/>
      <c r="K72" s="138" t="e">
        <f>IF(I72/J72*100&gt;100,100,I72/J72*100)</f>
        <v>#DIV/0!</v>
      </c>
      <c r="L72" s="139" t="e">
        <f>(K72+K73+K74)/3</f>
        <v>#DIV/0!</v>
      </c>
      <c r="M72" s="140" t="e">
        <f>(L72+L75)/2</f>
        <v>#DIV/0!</v>
      </c>
      <c r="N72" s="141"/>
      <c r="O72" s="199"/>
      <c r="P72" s="141"/>
      <c r="Q72" s="141"/>
      <c r="R72" s="141"/>
      <c r="S72" s="141"/>
      <c r="T72" s="141"/>
    </row>
    <row r="73" spans="1:20" s="159" customFormat="1" ht="42" hidden="1" customHeight="1" x14ac:dyDescent="0.25">
      <c r="A73" s="141"/>
      <c r="B73" s="142"/>
      <c r="C73" s="143"/>
      <c r="D73" s="142"/>
      <c r="E73" s="161"/>
      <c r="F73" s="135" t="s">
        <v>18</v>
      </c>
      <c r="G73" s="158" t="s">
        <v>146</v>
      </c>
      <c r="H73" s="135" t="s">
        <v>20</v>
      </c>
      <c r="I73" s="202"/>
      <c r="J73" s="137"/>
      <c r="K73" s="138" t="e">
        <f>IF(J73/I73*100&gt;100,100,J73/I73*100)</f>
        <v>#DIV/0!</v>
      </c>
      <c r="L73" s="144"/>
      <c r="M73" s="145"/>
      <c r="N73" s="141"/>
      <c r="O73" s="199"/>
      <c r="P73" s="141"/>
      <c r="Q73" s="141"/>
      <c r="R73" s="141"/>
      <c r="S73" s="141"/>
      <c r="T73" s="141"/>
    </row>
    <row r="74" spans="1:20" s="159" customFormat="1" ht="36" hidden="1" customHeight="1" x14ac:dyDescent="0.25">
      <c r="A74" s="141"/>
      <c r="B74" s="142"/>
      <c r="C74" s="143"/>
      <c r="D74" s="142"/>
      <c r="E74" s="161"/>
      <c r="F74" s="135" t="s">
        <v>18</v>
      </c>
      <c r="G74" s="158" t="s">
        <v>147</v>
      </c>
      <c r="H74" s="135" t="s">
        <v>20</v>
      </c>
      <c r="I74" s="202"/>
      <c r="J74" s="136"/>
      <c r="K74" s="138" t="e">
        <f>IF(J74/I74*100&gt;100,100,J74/I74*100)</f>
        <v>#DIV/0!</v>
      </c>
      <c r="L74" s="144"/>
      <c r="M74" s="145"/>
      <c r="N74" s="141"/>
      <c r="O74" s="199"/>
      <c r="P74" s="141"/>
      <c r="Q74" s="141"/>
      <c r="R74" s="141"/>
      <c r="S74" s="141"/>
      <c r="T74" s="141"/>
    </row>
    <row r="75" spans="1:20" s="159" customFormat="1" ht="30.75" hidden="1" customHeight="1" x14ac:dyDescent="0.25">
      <c r="A75" s="141"/>
      <c r="B75" s="142"/>
      <c r="C75" s="146"/>
      <c r="D75" s="147"/>
      <c r="E75" s="163"/>
      <c r="F75" s="135" t="s">
        <v>24</v>
      </c>
      <c r="G75" s="164" t="s">
        <v>25</v>
      </c>
      <c r="H75" s="135" t="s">
        <v>26</v>
      </c>
      <c r="I75" s="203"/>
      <c r="J75" s="149"/>
      <c r="K75" s="138" t="e">
        <f>IF(J75/I75*100&gt;100,100,J75/I75*100)</f>
        <v>#DIV/0!</v>
      </c>
      <c r="L75" s="150" t="e">
        <f>K75</f>
        <v>#DIV/0!</v>
      </c>
      <c r="M75" s="145"/>
      <c r="N75" s="141"/>
      <c r="O75" s="199"/>
      <c r="P75" s="141"/>
      <c r="Q75" s="141"/>
      <c r="R75" s="141"/>
      <c r="S75" s="141"/>
      <c r="T75" s="141"/>
    </row>
    <row r="76" spans="1:20" s="159" customFormat="1" ht="42" customHeight="1" x14ac:dyDescent="0.25">
      <c r="A76" s="141"/>
      <c r="B76" s="142"/>
      <c r="C76" s="131" t="s">
        <v>199</v>
      </c>
      <c r="D76" s="131" t="s">
        <v>214</v>
      </c>
      <c r="E76" s="157" t="s">
        <v>117</v>
      </c>
      <c r="F76" s="135" t="s">
        <v>18</v>
      </c>
      <c r="G76" s="158" t="s">
        <v>145</v>
      </c>
      <c r="H76" s="135" t="s">
        <v>20</v>
      </c>
      <c r="I76" s="202">
        <v>100</v>
      </c>
      <c r="J76" s="66">
        <v>100</v>
      </c>
      <c r="K76" s="138">
        <f>IF(I76/J76*100&gt;100,100,I76/J76*100)</f>
        <v>100</v>
      </c>
      <c r="L76" s="139">
        <f>(K76+K77+K78)/3</f>
        <v>100</v>
      </c>
      <c r="M76" s="140">
        <f>(L76+L79)/2</f>
        <v>100</v>
      </c>
      <c r="N76" s="141"/>
      <c r="O76" s="199"/>
      <c r="P76" s="141"/>
      <c r="Q76" s="141"/>
      <c r="R76" s="141"/>
      <c r="S76" s="141"/>
      <c r="T76" s="141"/>
    </row>
    <row r="77" spans="1:20" s="159" customFormat="1" ht="42" customHeight="1" x14ac:dyDescent="0.25">
      <c r="A77" s="141"/>
      <c r="B77" s="142"/>
      <c r="C77" s="143"/>
      <c r="D77" s="142"/>
      <c r="E77" s="161"/>
      <c r="F77" s="135" t="s">
        <v>18</v>
      </c>
      <c r="G77" s="158" t="s">
        <v>146</v>
      </c>
      <c r="H77" s="135" t="s">
        <v>20</v>
      </c>
      <c r="I77" s="202">
        <v>12</v>
      </c>
      <c r="J77" s="66">
        <v>12</v>
      </c>
      <c r="K77" s="138">
        <f>IF(J77/I77*100&gt;100,100,J77/I77*100)</f>
        <v>100</v>
      </c>
      <c r="L77" s="144"/>
      <c r="M77" s="145"/>
      <c r="N77" s="141"/>
      <c r="O77" s="199"/>
      <c r="P77" s="141"/>
      <c r="Q77" s="141"/>
      <c r="R77" s="141"/>
      <c r="S77" s="141"/>
      <c r="T77" s="141"/>
    </row>
    <row r="78" spans="1:20" s="159" customFormat="1" ht="36" customHeight="1" x14ac:dyDescent="0.25">
      <c r="A78" s="141"/>
      <c r="B78" s="142"/>
      <c r="C78" s="143"/>
      <c r="D78" s="142"/>
      <c r="E78" s="161"/>
      <c r="F78" s="135" t="s">
        <v>18</v>
      </c>
      <c r="G78" s="158" t="s">
        <v>147</v>
      </c>
      <c r="H78" s="135" t="s">
        <v>20</v>
      </c>
      <c r="I78" s="202">
        <v>100</v>
      </c>
      <c r="J78" s="66">
        <v>100</v>
      </c>
      <c r="K78" s="138">
        <f>IF(J78/I78*100&gt;100,100,J78/I78*100)</f>
        <v>100</v>
      </c>
      <c r="L78" s="144"/>
      <c r="M78" s="145"/>
      <c r="N78" s="141"/>
      <c r="O78" s="199"/>
      <c r="P78" s="141"/>
      <c r="Q78" s="141"/>
      <c r="R78" s="141"/>
      <c r="S78" s="141"/>
      <c r="T78" s="141"/>
    </row>
    <row r="79" spans="1:20" s="159" customFormat="1" ht="30.75" customHeight="1" x14ac:dyDescent="0.25">
      <c r="A79" s="141"/>
      <c r="B79" s="142"/>
      <c r="C79" s="146"/>
      <c r="D79" s="147"/>
      <c r="E79" s="163"/>
      <c r="F79" s="135" t="s">
        <v>24</v>
      </c>
      <c r="G79" s="164" t="s">
        <v>25</v>
      </c>
      <c r="H79" s="135" t="s">
        <v>26</v>
      </c>
      <c r="I79" s="203">
        <f>1*5/12</f>
        <v>0.41666666666666669</v>
      </c>
      <c r="J79" s="165">
        <v>0.51</v>
      </c>
      <c r="K79" s="138">
        <f>IF(J79/I79*100&gt;100,100,J79/I79*100)</f>
        <v>100</v>
      </c>
      <c r="L79" s="150">
        <f>K79</f>
        <v>100</v>
      </c>
      <c r="M79" s="145"/>
      <c r="N79" s="141"/>
      <c r="O79" s="199"/>
      <c r="P79" s="141"/>
      <c r="Q79" s="141"/>
      <c r="R79" s="141"/>
      <c r="S79" s="141"/>
      <c r="T79" s="141"/>
    </row>
    <row r="80" spans="1:20" s="159" customFormat="1" ht="42" customHeight="1" x14ac:dyDescent="0.25">
      <c r="A80" s="141"/>
      <c r="B80" s="142"/>
      <c r="C80" s="131" t="s">
        <v>194</v>
      </c>
      <c r="D80" s="131" t="s">
        <v>160</v>
      </c>
      <c r="E80" s="157" t="s">
        <v>117</v>
      </c>
      <c r="F80" s="135" t="s">
        <v>18</v>
      </c>
      <c r="G80" s="158" t="s">
        <v>145</v>
      </c>
      <c r="H80" s="135" t="s">
        <v>20</v>
      </c>
      <c r="I80" s="202">
        <v>100</v>
      </c>
      <c r="J80" s="66">
        <v>100</v>
      </c>
      <c r="K80" s="138">
        <f>IF(I80/J80*100&gt;100,100,I80/J80*100)</f>
        <v>100</v>
      </c>
      <c r="L80" s="139">
        <f>(K80+K81+K82)/3</f>
        <v>100</v>
      </c>
      <c r="M80" s="140">
        <f>(L80+L83)/2</f>
        <v>100</v>
      </c>
      <c r="N80" s="141"/>
      <c r="O80" s="199"/>
      <c r="P80" s="141"/>
      <c r="Q80" s="141"/>
      <c r="R80" s="141"/>
      <c r="S80" s="141"/>
      <c r="T80" s="141"/>
    </row>
    <row r="81" spans="1:20" s="159" customFormat="1" ht="42" customHeight="1" x14ac:dyDescent="0.25">
      <c r="A81" s="141"/>
      <c r="B81" s="142"/>
      <c r="C81" s="143"/>
      <c r="D81" s="142"/>
      <c r="E81" s="161"/>
      <c r="F81" s="135" t="s">
        <v>18</v>
      </c>
      <c r="G81" s="158" t="s">
        <v>146</v>
      </c>
      <c r="H81" s="135" t="s">
        <v>20</v>
      </c>
      <c r="I81" s="202">
        <v>12</v>
      </c>
      <c r="J81" s="66">
        <v>12</v>
      </c>
      <c r="K81" s="138">
        <f>IF(J81/I81*100&gt;100,100,J81/I81*100)</f>
        <v>100</v>
      </c>
      <c r="L81" s="144"/>
      <c r="M81" s="145"/>
      <c r="N81" s="141"/>
      <c r="O81" s="199"/>
      <c r="P81" s="141"/>
      <c r="Q81" s="141"/>
      <c r="R81" s="141"/>
      <c r="S81" s="141"/>
      <c r="T81" s="141"/>
    </row>
    <row r="82" spans="1:20" s="159" customFormat="1" ht="36" customHeight="1" x14ac:dyDescent="0.25">
      <c r="A82" s="141"/>
      <c r="B82" s="142"/>
      <c r="C82" s="143"/>
      <c r="D82" s="142"/>
      <c r="E82" s="161"/>
      <c r="F82" s="135" t="s">
        <v>18</v>
      </c>
      <c r="G82" s="158" t="s">
        <v>147</v>
      </c>
      <c r="H82" s="135" t="s">
        <v>20</v>
      </c>
      <c r="I82" s="202">
        <v>100</v>
      </c>
      <c r="J82" s="66">
        <v>100</v>
      </c>
      <c r="K82" s="138">
        <f>IF(J82/I82*100&gt;100,100,J82/I82*100)</f>
        <v>100</v>
      </c>
      <c r="L82" s="144"/>
      <c r="M82" s="145"/>
      <c r="N82" s="141"/>
      <c r="O82" s="199"/>
      <c r="P82" s="141"/>
      <c r="Q82" s="141"/>
      <c r="R82" s="141"/>
      <c r="S82" s="141"/>
      <c r="T82" s="141"/>
    </row>
    <row r="83" spans="1:20" s="159" customFormat="1" ht="30.75" customHeight="1" x14ac:dyDescent="0.25">
      <c r="A83" s="141"/>
      <c r="B83" s="142"/>
      <c r="C83" s="146"/>
      <c r="D83" s="147"/>
      <c r="E83" s="163"/>
      <c r="F83" s="135" t="s">
        <v>24</v>
      </c>
      <c r="G83" s="164" t="s">
        <v>25</v>
      </c>
      <c r="H83" s="135" t="s">
        <v>26</v>
      </c>
      <c r="I83" s="203">
        <f>10/12</f>
        <v>0.83333333333333337</v>
      </c>
      <c r="J83" s="165">
        <v>1</v>
      </c>
      <c r="K83" s="138">
        <f>IF(J83/I83*100&gt;100,100,J83/I83*100)</f>
        <v>100</v>
      </c>
      <c r="L83" s="150">
        <f>K83</f>
        <v>100</v>
      </c>
      <c r="M83" s="145"/>
      <c r="N83" s="141"/>
      <c r="O83" s="199"/>
      <c r="P83" s="141"/>
      <c r="Q83" s="141"/>
      <c r="R83" s="141"/>
      <c r="S83" s="141"/>
      <c r="T83" s="141"/>
    </row>
    <row r="84" spans="1:20" s="159" customFormat="1" ht="42" customHeight="1" x14ac:dyDescent="0.25">
      <c r="A84" s="141"/>
      <c r="B84" s="142"/>
      <c r="C84" s="131" t="s">
        <v>200</v>
      </c>
      <c r="D84" s="131" t="s">
        <v>162</v>
      </c>
      <c r="E84" s="157" t="s">
        <v>117</v>
      </c>
      <c r="F84" s="135" t="s">
        <v>18</v>
      </c>
      <c r="G84" s="158" t="s">
        <v>145</v>
      </c>
      <c r="H84" s="135" t="s">
        <v>20</v>
      </c>
      <c r="I84" s="202">
        <v>100</v>
      </c>
      <c r="J84" s="137">
        <v>100</v>
      </c>
      <c r="K84" s="138">
        <f>IF(I84/J84*100&gt;100,100,I84/J84*100)</f>
        <v>100</v>
      </c>
      <c r="L84" s="139">
        <f>(K84+K85+K86)/3</f>
        <v>96.969696969696983</v>
      </c>
      <c r="M84" s="140">
        <f>(L84+L87)/2</f>
        <v>98.484848484848499</v>
      </c>
      <c r="N84" s="205"/>
      <c r="O84" s="199"/>
      <c r="P84" s="141"/>
      <c r="Q84" s="141"/>
      <c r="R84" s="141"/>
      <c r="S84" s="141"/>
      <c r="T84" s="141"/>
    </row>
    <row r="85" spans="1:20" s="159" customFormat="1" ht="42" customHeight="1" x14ac:dyDescent="0.25">
      <c r="A85" s="141"/>
      <c r="B85" s="142"/>
      <c r="C85" s="143"/>
      <c r="D85" s="142"/>
      <c r="E85" s="161"/>
      <c r="F85" s="135" t="s">
        <v>18</v>
      </c>
      <c r="G85" s="158" t="s">
        <v>146</v>
      </c>
      <c r="H85" s="135" t="s">
        <v>20</v>
      </c>
      <c r="I85" s="202">
        <v>12</v>
      </c>
      <c r="J85" s="67">
        <v>13.2</v>
      </c>
      <c r="K85" s="138">
        <f>IF(I85/J85*100&gt;100,100,I85/J85*100)</f>
        <v>90.909090909090921</v>
      </c>
      <c r="L85" s="144"/>
      <c r="M85" s="145"/>
      <c r="N85" s="205"/>
      <c r="O85" s="199"/>
      <c r="P85" s="141"/>
      <c r="Q85" s="141"/>
      <c r="R85" s="141"/>
      <c r="S85" s="141"/>
      <c r="T85" s="141"/>
    </row>
    <row r="86" spans="1:20" s="159" customFormat="1" ht="36" customHeight="1" x14ac:dyDescent="0.25">
      <c r="A86" s="141"/>
      <c r="B86" s="142"/>
      <c r="C86" s="143"/>
      <c r="D86" s="142"/>
      <c r="E86" s="161"/>
      <c r="F86" s="135" t="s">
        <v>18</v>
      </c>
      <c r="G86" s="158" t="s">
        <v>147</v>
      </c>
      <c r="H86" s="135" t="s">
        <v>20</v>
      </c>
      <c r="I86" s="202">
        <v>100</v>
      </c>
      <c r="J86" s="136">
        <v>100</v>
      </c>
      <c r="K86" s="138">
        <f>IF(J86/I86*100&gt;100,100,J86/I86*100)</f>
        <v>100</v>
      </c>
      <c r="L86" s="144"/>
      <c r="M86" s="145"/>
      <c r="N86" s="205"/>
      <c r="O86" s="199"/>
      <c r="P86" s="141"/>
      <c r="Q86" s="141"/>
      <c r="R86" s="141"/>
      <c r="S86" s="141"/>
      <c r="T86" s="141"/>
    </row>
    <row r="87" spans="1:20" s="159" customFormat="1" ht="30.75" customHeight="1" x14ac:dyDescent="0.25">
      <c r="A87" s="141"/>
      <c r="B87" s="147"/>
      <c r="C87" s="146"/>
      <c r="D87" s="147"/>
      <c r="E87" s="163"/>
      <c r="F87" s="135" t="s">
        <v>24</v>
      </c>
      <c r="G87" s="164" t="s">
        <v>25</v>
      </c>
      <c r="H87" s="135" t="s">
        <v>26</v>
      </c>
      <c r="I87" s="203">
        <f>(17*2+24+21*7)/12</f>
        <v>17.083333333333332</v>
      </c>
      <c r="J87" s="83">
        <v>18</v>
      </c>
      <c r="K87" s="138">
        <f>IF(J87/I87*100&gt;100,100,J87/I87*100)</f>
        <v>100</v>
      </c>
      <c r="L87" s="150">
        <f>K87</f>
        <v>100</v>
      </c>
      <c r="M87" s="145"/>
      <c r="N87" s="205"/>
      <c r="O87" s="199"/>
      <c r="P87" s="141"/>
      <c r="Q87" s="141"/>
      <c r="R87" s="141"/>
      <c r="S87" s="141"/>
      <c r="T87" s="141"/>
    </row>
    <row r="89" spans="1:20" x14ac:dyDescent="0.25">
      <c r="I89" s="207">
        <f>I7+I11+I15+I19+I23+I27+I31+I35+I39+I43+I47+I51</f>
        <v>292</v>
      </c>
      <c r="J89" s="208">
        <f>J7+J11+J15+J19+J23+J27+J31+J35+J39+J43+J47+J51</f>
        <v>278</v>
      </c>
      <c r="K89" s="209">
        <v>292</v>
      </c>
      <c r="L89">
        <v>278</v>
      </c>
    </row>
    <row r="90" spans="1:20" x14ac:dyDescent="0.25">
      <c r="I90" s="207">
        <f>I55+I59+I63+I67+I71+I75+I79+I83+I87</f>
        <v>318.11666666666662</v>
      </c>
      <c r="J90" s="208">
        <f>J55+J59+J63+J67+J71+J75+J79+J83+J87</f>
        <v>302.01</v>
      </c>
      <c r="K90" s="209">
        <v>318</v>
      </c>
      <c r="L90">
        <v>302</v>
      </c>
    </row>
    <row r="91" spans="1:20" ht="30.75" customHeight="1" x14ac:dyDescent="0.25">
      <c r="B91" s="210" t="s">
        <v>215</v>
      </c>
      <c r="H91" s="210" t="s">
        <v>216</v>
      </c>
    </row>
    <row r="92" spans="1:20" x14ac:dyDescent="0.25">
      <c r="B92" s="211" t="s">
        <v>217</v>
      </c>
    </row>
  </sheetData>
  <autoFilter ref="A2:U2"/>
  <mergeCells count="108">
    <mergeCell ref="C84:C87"/>
    <mergeCell ref="D84:D87"/>
    <mergeCell ref="E84:E87"/>
    <mergeCell ref="L84:L86"/>
    <mergeCell ref="M84:M87"/>
    <mergeCell ref="N84:N87"/>
    <mergeCell ref="C76:C79"/>
    <mergeCell ref="D76:D79"/>
    <mergeCell ref="E76:E79"/>
    <mergeCell ref="L76:L78"/>
    <mergeCell ref="M76:M79"/>
    <mergeCell ref="C80:C83"/>
    <mergeCell ref="D80:D83"/>
    <mergeCell ref="E80:E83"/>
    <mergeCell ref="L80:L82"/>
    <mergeCell ref="M80:M83"/>
    <mergeCell ref="C68:C71"/>
    <mergeCell ref="D68:D71"/>
    <mergeCell ref="E68:E71"/>
    <mergeCell ref="L68:L70"/>
    <mergeCell ref="M68:M71"/>
    <mergeCell ref="C72:C75"/>
    <mergeCell ref="D72:D75"/>
    <mergeCell ref="E72:E75"/>
    <mergeCell ref="L72:L74"/>
    <mergeCell ref="M72:M75"/>
    <mergeCell ref="C64:C67"/>
    <mergeCell ref="D64:D67"/>
    <mergeCell ref="E64:E67"/>
    <mergeCell ref="L64:L66"/>
    <mergeCell ref="M64:M67"/>
    <mergeCell ref="N64:N67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59"/>
    <mergeCell ref="C8:C11"/>
    <mergeCell ref="D8:D11"/>
  </mergeCells>
  <pageMargins left="0.19685039370078741" right="0" top="0.19685039370078741" bottom="0.19685039370078741" header="0.31496062992125984" footer="0.31496062992125984"/>
  <pageSetup paperSize="9" scale="4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2"/>
  <sheetViews>
    <sheetView view="pageBreakPreview" zoomScale="90" zoomScaleNormal="70" zoomScaleSheetLayoutView="90" workbookViewId="0">
      <selection activeCell="J81" sqref="J81"/>
    </sheetView>
  </sheetViews>
  <sheetFormatPr defaultRowHeight="15" x14ac:dyDescent="0.25"/>
  <cols>
    <col min="1" max="1" width="3.5703125" customWidth="1"/>
    <col min="2" max="2" width="17.85546875" customWidth="1"/>
    <col min="3" max="3" width="24" customWidth="1"/>
    <col min="4" max="5" width="17.85546875" customWidth="1"/>
    <col min="6" max="6" width="17.85546875" style="206" customWidth="1"/>
    <col min="7" max="8" width="17.85546875" customWidth="1"/>
    <col min="9" max="9" width="17.85546875" style="4" customWidth="1"/>
    <col min="10" max="10" width="17.5703125" customWidth="1"/>
    <col min="11" max="14" width="17.85546875" customWidth="1"/>
    <col min="15" max="15" width="17.85546875" hidden="1" customWidth="1"/>
  </cols>
  <sheetData>
    <row r="1" spans="1:18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8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189" t="s">
        <v>5</v>
      </c>
      <c r="G2" s="189" t="s">
        <v>6</v>
      </c>
      <c r="H2" s="189" t="s">
        <v>7</v>
      </c>
      <c r="I2" s="191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18" s="212" customFormat="1" ht="20.25" customHeight="1" x14ac:dyDescent="0.2">
      <c r="B3" s="213">
        <v>1</v>
      </c>
      <c r="C3" s="193">
        <v>2</v>
      </c>
      <c r="D3" s="214">
        <v>2</v>
      </c>
      <c r="E3" s="213">
        <v>3</v>
      </c>
      <c r="F3" s="195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3">
        <v>12</v>
      </c>
      <c r="O3" s="213">
        <v>13</v>
      </c>
    </row>
    <row r="4" spans="1:18" s="4" customFormat="1" ht="42" customHeight="1" x14ac:dyDescent="0.25">
      <c r="A4" s="141"/>
      <c r="B4" s="132" t="s">
        <v>218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66">
        <v>10</v>
      </c>
      <c r="J4" s="137">
        <v>10.5</v>
      </c>
      <c r="K4" s="138">
        <f>IF(I4/J4*100&gt;100,100,I4/J4*100)</f>
        <v>95.238095238095227</v>
      </c>
      <c r="L4" s="168">
        <f>(K4+K5+K6)/3</f>
        <v>97.746031746031747</v>
      </c>
      <c r="M4" s="140">
        <f>(L4+L7)/2</f>
        <v>98.873015873015873</v>
      </c>
      <c r="N4" s="215" t="s">
        <v>170</v>
      </c>
      <c r="O4" s="199"/>
      <c r="P4" s="141"/>
      <c r="Q4" s="141"/>
      <c r="R4" s="141"/>
    </row>
    <row r="5" spans="1:18" s="4" customFormat="1" ht="42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66">
        <v>100</v>
      </c>
      <c r="J5" s="137">
        <v>98</v>
      </c>
      <c r="K5" s="138">
        <f>IF(J5/I5*100&gt;100,100,J5/I5*100)</f>
        <v>98</v>
      </c>
      <c r="L5" s="170"/>
      <c r="M5" s="145"/>
      <c r="N5" s="113"/>
      <c r="O5" s="199"/>
      <c r="P5" s="141"/>
      <c r="Q5" s="141"/>
      <c r="R5" s="141"/>
    </row>
    <row r="6" spans="1:18" s="4" customFormat="1" ht="36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66">
        <v>50</v>
      </c>
      <c r="J6" s="136">
        <v>50</v>
      </c>
      <c r="K6" s="138">
        <f>IF(J6/I6*100&gt;100,100,J6/I6*100)</f>
        <v>100</v>
      </c>
      <c r="L6" s="170"/>
      <c r="M6" s="145"/>
      <c r="N6" s="113"/>
      <c r="O6" s="199"/>
      <c r="P6" s="141"/>
      <c r="Q6" s="141"/>
      <c r="R6" s="141"/>
    </row>
    <row r="7" spans="1:18" s="4" customFormat="1" ht="30.75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202">
        <v>1</v>
      </c>
      <c r="J7" s="203">
        <v>1</v>
      </c>
      <c r="K7" s="138">
        <f>IF(J7/I7*100&gt;100,100,J7/I7*100)</f>
        <v>100</v>
      </c>
      <c r="L7" s="172">
        <f>K7</f>
        <v>100</v>
      </c>
      <c r="M7" s="145"/>
      <c r="N7" s="113"/>
      <c r="O7" s="199"/>
      <c r="P7" s="141"/>
      <c r="Q7" s="141"/>
      <c r="R7" s="141"/>
    </row>
    <row r="8" spans="1:18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66"/>
      <c r="J8" s="137"/>
      <c r="K8" s="138" t="e">
        <f>IF(I8/J8*100&gt;100,100,I8/J8*100)</f>
        <v>#DIV/0!</v>
      </c>
      <c r="L8" s="168" t="e">
        <f>(K8+K9+K10)/3</f>
        <v>#DIV/0!</v>
      </c>
      <c r="M8" s="140" t="e">
        <f>(L8+L11)/2</f>
        <v>#DIV/0!</v>
      </c>
      <c r="N8" s="113"/>
      <c r="O8" s="199"/>
      <c r="P8" s="141"/>
      <c r="Q8" s="141"/>
      <c r="R8" s="141"/>
    </row>
    <row r="9" spans="1:18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66"/>
      <c r="J9" s="137"/>
      <c r="K9" s="138" t="e">
        <f>IF(J9/I9*100&gt;100,100,J9/I9*100)</f>
        <v>#DIV/0!</v>
      </c>
      <c r="L9" s="170"/>
      <c r="M9" s="145"/>
      <c r="N9" s="113"/>
      <c r="O9" s="199"/>
      <c r="P9" s="141"/>
      <c r="Q9" s="141"/>
      <c r="R9" s="141"/>
    </row>
    <row r="10" spans="1:18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82"/>
      <c r="J10" s="136"/>
      <c r="K10" s="138" t="e">
        <f>IF(J10/I10*100&gt;100,100,J10/I10*100)</f>
        <v>#DIV/0!</v>
      </c>
      <c r="L10" s="170"/>
      <c r="M10" s="145"/>
      <c r="N10" s="113"/>
      <c r="O10" s="199"/>
      <c r="P10" s="141"/>
      <c r="Q10" s="141"/>
      <c r="R10" s="141"/>
    </row>
    <row r="11" spans="1:18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81"/>
      <c r="J11" s="149"/>
      <c r="K11" s="138" t="e">
        <f>IF(J11/I11*100&gt;100,100,J11/I11*100)</f>
        <v>#DIV/0!</v>
      </c>
      <c r="L11" s="172" t="e">
        <f>K11</f>
        <v>#DIV/0!</v>
      </c>
      <c r="M11" s="145"/>
      <c r="N11" s="113"/>
      <c r="O11" s="199"/>
      <c r="P11" s="141"/>
      <c r="Q11" s="141"/>
      <c r="R11" s="141"/>
    </row>
    <row r="12" spans="1:18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66"/>
      <c r="J12" s="13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113"/>
      <c r="O12" s="199"/>
      <c r="P12" s="141"/>
      <c r="Q12" s="141"/>
      <c r="R12" s="141"/>
    </row>
    <row r="13" spans="1:18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66"/>
      <c r="J13" s="137"/>
      <c r="K13" s="138" t="e">
        <f>IF(J13/I13*100&gt;100,100,J13/I13*100)</f>
        <v>#DIV/0!</v>
      </c>
      <c r="L13" s="170"/>
      <c r="M13" s="145"/>
      <c r="N13" s="113"/>
      <c r="O13" s="199"/>
      <c r="P13" s="141"/>
      <c r="Q13" s="141"/>
      <c r="R13" s="141"/>
    </row>
    <row r="14" spans="1:18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66"/>
      <c r="J14" s="136"/>
      <c r="K14" s="138" t="e">
        <f>IF(J14/I14*100&gt;100,100,J14/I14*100)</f>
        <v>#DIV/0!</v>
      </c>
      <c r="L14" s="170"/>
      <c r="M14" s="145"/>
      <c r="N14" s="113"/>
      <c r="O14" s="199"/>
      <c r="P14" s="141"/>
      <c r="Q14" s="141"/>
      <c r="R14" s="141"/>
    </row>
    <row r="15" spans="1:18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81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113"/>
      <c r="O15" s="199"/>
      <c r="P15" s="141"/>
      <c r="Q15" s="141"/>
      <c r="R15" s="141"/>
    </row>
    <row r="16" spans="1:18" s="4" customFormat="1" ht="42" hidden="1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66"/>
      <c r="J16" s="13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113"/>
      <c r="O16" s="199"/>
      <c r="P16" s="141"/>
      <c r="Q16" s="141"/>
      <c r="R16" s="141"/>
    </row>
    <row r="17" spans="1:18" s="4" customFormat="1" ht="42" hidden="1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66"/>
      <c r="J17" s="137"/>
      <c r="K17" s="138" t="e">
        <f>IF(J17/I17*100&gt;100,100,J17/I17*100)</f>
        <v>#DIV/0!</v>
      </c>
      <c r="L17" s="170"/>
      <c r="M17" s="145"/>
      <c r="N17" s="113"/>
      <c r="O17" s="199"/>
      <c r="P17" s="141"/>
      <c r="Q17" s="141"/>
      <c r="R17" s="141"/>
    </row>
    <row r="18" spans="1:18" s="4" customFormat="1" ht="36" hidden="1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66"/>
      <c r="J18" s="136"/>
      <c r="K18" s="138" t="e">
        <f>IF(J18/I18*100&gt;100,100,J18/I18*100)</f>
        <v>#DIV/0!</v>
      </c>
      <c r="L18" s="170"/>
      <c r="M18" s="145"/>
      <c r="N18" s="113"/>
      <c r="O18" s="199"/>
      <c r="P18" s="141"/>
      <c r="Q18" s="141"/>
      <c r="R18" s="141"/>
    </row>
    <row r="19" spans="1:18" s="4" customFormat="1" ht="30.75" hidden="1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81"/>
      <c r="J19" s="149"/>
      <c r="K19" s="138" t="e">
        <f>IF(J19/I19*100&gt;100,100,J19/I19*100)</f>
        <v>#DIV/0!</v>
      </c>
      <c r="L19" s="172" t="e">
        <f>K19</f>
        <v>#DIV/0!</v>
      </c>
      <c r="M19" s="145"/>
      <c r="N19" s="113"/>
      <c r="O19" s="199"/>
      <c r="P19" s="141"/>
      <c r="Q19" s="141"/>
      <c r="R19" s="141"/>
    </row>
    <row r="20" spans="1:18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66"/>
      <c r="J20" s="137"/>
      <c r="K20" s="138" t="e">
        <f>IF(I20/J20*100&gt;100,100,I20/J20*100)</f>
        <v>#DIV/0!</v>
      </c>
      <c r="L20" s="168" t="e">
        <f>(K20+K21+K22)/3</f>
        <v>#DIV/0!</v>
      </c>
      <c r="M20" s="140" t="e">
        <f>(L20+L23)/2</f>
        <v>#DIV/0!</v>
      </c>
      <c r="N20" s="113"/>
      <c r="O20" s="199"/>
      <c r="P20" s="141"/>
      <c r="Q20" s="141"/>
      <c r="R20" s="141"/>
    </row>
    <row r="21" spans="1:18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66"/>
      <c r="J21" s="137"/>
      <c r="K21" s="138" t="e">
        <f>IF(J21/I21*100&gt;100,100,J21/I21*100)</f>
        <v>#DIV/0!</v>
      </c>
      <c r="L21" s="170"/>
      <c r="M21" s="145"/>
      <c r="N21" s="113"/>
      <c r="O21" s="199"/>
      <c r="P21" s="141"/>
      <c r="Q21" s="141"/>
      <c r="R21" s="141"/>
    </row>
    <row r="22" spans="1:18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66"/>
      <c r="J22" s="136"/>
      <c r="K22" s="138" t="e">
        <f>IF(J22/I22*100&gt;100,100,J22/I22*100)</f>
        <v>#DIV/0!</v>
      </c>
      <c r="L22" s="170"/>
      <c r="M22" s="145"/>
      <c r="N22" s="113"/>
      <c r="O22" s="199"/>
      <c r="P22" s="141"/>
      <c r="Q22" s="141"/>
      <c r="R22" s="141"/>
    </row>
    <row r="23" spans="1:18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81"/>
      <c r="J23" s="78"/>
      <c r="K23" s="138" t="e">
        <f>IF(J23/I23*100&gt;100,100,J23/I23*100)</f>
        <v>#DIV/0!</v>
      </c>
      <c r="L23" s="172" t="e">
        <f>K23</f>
        <v>#DIV/0!</v>
      </c>
      <c r="M23" s="145"/>
      <c r="N23" s="113"/>
      <c r="O23" s="199"/>
      <c r="P23" s="141"/>
      <c r="Q23" s="141"/>
      <c r="R23" s="141"/>
    </row>
    <row r="24" spans="1:18" s="4" customFormat="1" ht="42" hidden="1" customHeight="1" x14ac:dyDescent="0.25">
      <c r="A24" s="141"/>
      <c r="B24" s="142"/>
      <c r="C24" s="131" t="s">
        <v>188</v>
      </c>
      <c r="D24" s="131" t="s">
        <v>130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66"/>
      <c r="J24" s="137"/>
      <c r="K24" s="138" t="e">
        <f>IF(I24/J24*100&gt;100,100,I24/J24*100)</f>
        <v>#DIV/0!</v>
      </c>
      <c r="L24" s="168" t="e">
        <f>(K24+K25+K26)/3</f>
        <v>#DIV/0!</v>
      </c>
      <c r="M24" s="140" t="e">
        <f>(L24+L27)/2</f>
        <v>#DIV/0!</v>
      </c>
      <c r="N24" s="113"/>
      <c r="O24" s="199"/>
      <c r="P24" s="141"/>
      <c r="Q24" s="141"/>
      <c r="R24" s="141"/>
    </row>
    <row r="25" spans="1:18" s="4" customFormat="1" ht="42" hidden="1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66"/>
      <c r="J25" s="137"/>
      <c r="K25" s="138" t="e">
        <f>IF(J25/I25*100&gt;100,100,J25/I25*100)</f>
        <v>#DIV/0!</v>
      </c>
      <c r="L25" s="170"/>
      <c r="M25" s="145"/>
      <c r="N25" s="113"/>
      <c r="O25" s="199"/>
      <c r="P25" s="141"/>
      <c r="Q25" s="141"/>
      <c r="R25" s="141"/>
    </row>
    <row r="26" spans="1:18" s="4" customFormat="1" ht="36" hidden="1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66"/>
      <c r="J26" s="136"/>
      <c r="K26" s="138" t="e">
        <f>IF(J26/I26*100&gt;100,100,J26/I26*100)</f>
        <v>#DIV/0!</v>
      </c>
      <c r="L26" s="170"/>
      <c r="M26" s="145"/>
      <c r="N26" s="113"/>
      <c r="O26" s="199"/>
      <c r="P26" s="141"/>
      <c r="Q26" s="141"/>
      <c r="R26" s="141"/>
    </row>
    <row r="27" spans="1:18" s="4" customFormat="1" ht="30.75" hidden="1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81"/>
      <c r="J27" s="149"/>
      <c r="K27" s="138" t="e">
        <f>IF(J27/I27*100&gt;100,100,J27/I27*100)</f>
        <v>#DIV/0!</v>
      </c>
      <c r="L27" s="172" t="e">
        <f>K27</f>
        <v>#DIV/0!</v>
      </c>
      <c r="M27" s="145"/>
      <c r="N27" s="113"/>
      <c r="O27" s="199"/>
      <c r="P27" s="141"/>
      <c r="Q27" s="141"/>
      <c r="R27" s="141"/>
    </row>
    <row r="28" spans="1:18" s="4" customFormat="1" ht="42" hidden="1" customHeight="1" x14ac:dyDescent="0.25">
      <c r="A28" s="141"/>
      <c r="B28" s="142"/>
      <c r="C28" s="131" t="s">
        <v>189</v>
      </c>
      <c r="D28" s="131" t="s">
        <v>219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66"/>
      <c r="J28" s="137"/>
      <c r="K28" s="138" t="e">
        <f>IF(I28/J28*100&gt;100,100,I28/J28*100)</f>
        <v>#DIV/0!</v>
      </c>
      <c r="L28" s="168" t="e">
        <f>(K28+K29+K30)/3</f>
        <v>#DIV/0!</v>
      </c>
      <c r="M28" s="140" t="e">
        <f>(L28+L31)/2</f>
        <v>#DIV/0!</v>
      </c>
      <c r="N28" s="113"/>
      <c r="O28" s="199"/>
      <c r="P28" s="141"/>
      <c r="Q28" s="141"/>
      <c r="R28" s="141"/>
    </row>
    <row r="29" spans="1:18" s="4" customFormat="1" ht="42" hidden="1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66"/>
      <c r="J29" s="137"/>
      <c r="K29" s="138" t="e">
        <f>IF(J29/I29*100&gt;100,100,J29/I29*100)</f>
        <v>#DIV/0!</v>
      </c>
      <c r="L29" s="170"/>
      <c r="M29" s="145"/>
      <c r="N29" s="113"/>
      <c r="O29" s="199"/>
      <c r="P29" s="141"/>
      <c r="Q29" s="141"/>
      <c r="R29" s="141"/>
    </row>
    <row r="30" spans="1:18" s="4" customFormat="1" ht="36" hidden="1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66"/>
      <c r="J30" s="136"/>
      <c r="K30" s="138" t="e">
        <f>IF(J30/I30*100&gt;100,100,J30/I30*100)</f>
        <v>#DIV/0!</v>
      </c>
      <c r="L30" s="170"/>
      <c r="M30" s="145"/>
      <c r="N30" s="113"/>
      <c r="O30" s="199"/>
      <c r="P30" s="141"/>
      <c r="Q30" s="141"/>
      <c r="R30" s="141"/>
    </row>
    <row r="31" spans="1:18" s="4" customFormat="1" ht="30.75" hidden="1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81"/>
      <c r="J31" s="78"/>
      <c r="K31" s="138" t="e">
        <f>IF(J31/I31*100&gt;100,100,J31/I31*100)</f>
        <v>#DIV/0!</v>
      </c>
      <c r="L31" s="172" t="e">
        <f>K31</f>
        <v>#DIV/0!</v>
      </c>
      <c r="M31" s="145"/>
      <c r="N31" s="113"/>
      <c r="O31" s="199"/>
      <c r="P31" s="141"/>
      <c r="Q31" s="141"/>
      <c r="R31" s="141"/>
    </row>
    <row r="32" spans="1:18" s="4" customFormat="1" ht="42" customHeight="1" x14ac:dyDescent="0.25">
      <c r="A32" s="141"/>
      <c r="B32" s="142"/>
      <c r="C32" s="131" t="s">
        <v>190</v>
      </c>
      <c r="D32" s="131" t="s">
        <v>134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66">
        <v>10</v>
      </c>
      <c r="J32" s="137">
        <v>9.8000000000000007</v>
      </c>
      <c r="K32" s="138">
        <f>IF(I32/J32*100&gt;100,100,I32/J32*100)</f>
        <v>100</v>
      </c>
      <c r="L32" s="139">
        <f>(K32+K33+K34)/3</f>
        <v>98.666666666666671</v>
      </c>
      <c r="M32" s="140">
        <f>(L32+L35)/2</f>
        <v>99.333333333333343</v>
      </c>
      <c r="N32" s="113"/>
      <c r="O32" s="199"/>
      <c r="P32" s="141"/>
      <c r="Q32" s="141"/>
      <c r="R32" s="141"/>
    </row>
    <row r="33" spans="1:18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66">
        <v>100</v>
      </c>
      <c r="J33" s="137">
        <v>98</v>
      </c>
      <c r="K33" s="138">
        <f>IF(J33/I33*100&gt;100,100,J33/I33*100)</f>
        <v>98</v>
      </c>
      <c r="L33" s="144"/>
      <c r="M33" s="145"/>
      <c r="N33" s="113"/>
      <c r="O33" s="199"/>
      <c r="P33" s="141"/>
      <c r="Q33" s="141"/>
      <c r="R33" s="141"/>
    </row>
    <row r="34" spans="1:18" s="4" customFormat="1" ht="36" customHeight="1" x14ac:dyDescent="0.25">
      <c r="A34" s="141"/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66">
        <v>50</v>
      </c>
      <c r="J34" s="136">
        <v>49</v>
      </c>
      <c r="K34" s="138">
        <f>IF(J34/I34*100&gt;100,100,J34/I34*100)</f>
        <v>98</v>
      </c>
      <c r="L34" s="144"/>
      <c r="M34" s="145"/>
      <c r="N34" s="113"/>
      <c r="O34" s="199"/>
      <c r="P34" s="141"/>
      <c r="Q34" s="141"/>
      <c r="R34" s="141"/>
    </row>
    <row r="35" spans="1:18" s="4" customFormat="1" ht="30.75" customHeight="1" x14ac:dyDescent="0.25">
      <c r="A35" s="141"/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83">
        <f>(286*8+280*4)/12-1</f>
        <v>283</v>
      </c>
      <c r="J35" s="83">
        <v>284</v>
      </c>
      <c r="K35" s="138">
        <f>IF(J35/I35*100&gt;100,100,J35/I35*100)</f>
        <v>100</v>
      </c>
      <c r="L35" s="150">
        <f>K35</f>
        <v>100</v>
      </c>
      <c r="M35" s="145"/>
      <c r="N35" s="113"/>
      <c r="O35" s="199"/>
      <c r="P35" s="141"/>
      <c r="Q35" s="141"/>
      <c r="R35" s="141"/>
    </row>
    <row r="36" spans="1:18" s="4" customFormat="1" ht="42" hidden="1" customHeight="1" x14ac:dyDescent="0.25">
      <c r="A36" s="141"/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6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  <c r="P36" s="141"/>
      <c r="Q36" s="141"/>
      <c r="R36" s="141"/>
    </row>
    <row r="37" spans="1:18" s="4" customFormat="1" ht="42" hidden="1" customHeight="1" x14ac:dyDescent="0.25">
      <c r="A37" s="141"/>
      <c r="B37" s="142"/>
      <c r="C37" s="143"/>
      <c r="D37" s="142"/>
      <c r="E37" s="143"/>
      <c r="F37" s="167" t="s">
        <v>18</v>
      </c>
      <c r="G37" s="134" t="s">
        <v>119</v>
      </c>
      <c r="H37" s="135" t="s">
        <v>20</v>
      </c>
      <c r="I37" s="66"/>
      <c r="J37" s="137"/>
      <c r="K37" s="138" t="e">
        <f>IF(J37/I37*100&gt;100,100,J37/I37*100)</f>
        <v>#DIV/0!</v>
      </c>
      <c r="L37" s="144"/>
      <c r="M37" s="145"/>
      <c r="N37" s="113"/>
      <c r="O37" s="199"/>
      <c r="P37" s="141"/>
      <c r="Q37" s="141"/>
      <c r="R37" s="141"/>
    </row>
    <row r="38" spans="1:18" s="4" customFormat="1" ht="36" hidden="1" customHeight="1" x14ac:dyDescent="0.25">
      <c r="A38" s="141"/>
      <c r="B38" s="142"/>
      <c r="C38" s="143"/>
      <c r="D38" s="142"/>
      <c r="E38" s="143"/>
      <c r="F38" s="167" t="s">
        <v>18</v>
      </c>
      <c r="G38" s="134" t="s">
        <v>120</v>
      </c>
      <c r="H38" s="135" t="s">
        <v>20</v>
      </c>
      <c r="I38" s="66"/>
      <c r="J38" s="136"/>
      <c r="K38" s="138" t="e">
        <f>IF(J38/I38*100&gt;100,100,J38/I38*100)</f>
        <v>#DIV/0!</v>
      </c>
      <c r="L38" s="144"/>
      <c r="M38" s="145"/>
      <c r="N38" s="113"/>
      <c r="O38" s="199"/>
      <c r="P38" s="141"/>
      <c r="Q38" s="141"/>
      <c r="R38" s="141"/>
    </row>
    <row r="39" spans="1:18" s="4" customFormat="1" ht="30.75" hidden="1" customHeight="1" x14ac:dyDescent="0.25">
      <c r="A39" s="141"/>
      <c r="B39" s="142"/>
      <c r="C39" s="146"/>
      <c r="D39" s="147"/>
      <c r="E39" s="146"/>
      <c r="F39" s="167" t="s">
        <v>24</v>
      </c>
      <c r="G39" s="148" t="s">
        <v>25</v>
      </c>
      <c r="H39" s="135" t="s">
        <v>26</v>
      </c>
      <c r="I39" s="81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  <c r="P39" s="141"/>
      <c r="Q39" s="141"/>
      <c r="R39" s="141"/>
    </row>
    <row r="40" spans="1:18" s="4" customFormat="1" ht="42" hidden="1" customHeight="1" x14ac:dyDescent="0.25">
      <c r="A40" s="141"/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6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  <c r="P40" s="141"/>
      <c r="Q40" s="141"/>
      <c r="R40" s="141"/>
    </row>
    <row r="41" spans="1:18" s="4" customFormat="1" ht="42" hidden="1" customHeight="1" x14ac:dyDescent="0.25">
      <c r="A41" s="141"/>
      <c r="B41" s="142"/>
      <c r="C41" s="143"/>
      <c r="D41" s="142"/>
      <c r="E41" s="143"/>
      <c r="F41" s="167" t="s">
        <v>18</v>
      </c>
      <c r="G41" s="134" t="s">
        <v>119</v>
      </c>
      <c r="H41" s="135" t="s">
        <v>20</v>
      </c>
      <c r="I41" s="66"/>
      <c r="J41" s="137"/>
      <c r="K41" s="138" t="e">
        <f>IF(J41/I41*100&gt;100,100,J41/I41*100)</f>
        <v>#DIV/0!</v>
      </c>
      <c r="L41" s="144"/>
      <c r="M41" s="145"/>
      <c r="N41" s="113"/>
      <c r="O41" s="199"/>
      <c r="P41" s="141"/>
      <c r="Q41" s="141"/>
      <c r="R41" s="141"/>
    </row>
    <row r="42" spans="1:18" s="4" customFormat="1" ht="36" hidden="1" customHeight="1" x14ac:dyDescent="0.25">
      <c r="A42" s="141"/>
      <c r="B42" s="142"/>
      <c r="C42" s="143"/>
      <c r="D42" s="142"/>
      <c r="E42" s="143"/>
      <c r="F42" s="167" t="s">
        <v>18</v>
      </c>
      <c r="G42" s="134" t="s">
        <v>120</v>
      </c>
      <c r="H42" s="135" t="s">
        <v>20</v>
      </c>
      <c r="I42" s="66"/>
      <c r="J42" s="136"/>
      <c r="K42" s="138" t="e">
        <f>IF(J42/I42*100&gt;100,100,J42/I42*100)</f>
        <v>#DIV/0!</v>
      </c>
      <c r="L42" s="144"/>
      <c r="M42" s="145"/>
      <c r="N42" s="113"/>
      <c r="O42" s="199"/>
      <c r="P42" s="141"/>
      <c r="Q42" s="141"/>
      <c r="R42" s="141"/>
    </row>
    <row r="43" spans="1:18" s="4" customFormat="1" ht="30.75" hidden="1" customHeight="1" x14ac:dyDescent="0.25">
      <c r="A43" s="141"/>
      <c r="B43" s="142"/>
      <c r="C43" s="146"/>
      <c r="D43" s="147"/>
      <c r="E43" s="146"/>
      <c r="F43" s="167" t="s">
        <v>24</v>
      </c>
      <c r="G43" s="148" t="s">
        <v>25</v>
      </c>
      <c r="H43" s="135" t="s">
        <v>26</v>
      </c>
      <c r="I43" s="81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  <c r="P43" s="141"/>
      <c r="Q43" s="141"/>
      <c r="R43" s="141"/>
    </row>
    <row r="44" spans="1:18" s="4" customFormat="1" ht="42" customHeight="1" x14ac:dyDescent="0.25">
      <c r="A44" s="141"/>
      <c r="B44" s="142"/>
      <c r="C44" s="153" t="s">
        <v>192</v>
      </c>
      <c r="D44" s="131" t="s">
        <v>220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66">
        <v>12</v>
      </c>
      <c r="J44" s="137">
        <v>11</v>
      </c>
      <c r="K44" s="138">
        <f>IF(I44/J44*100&gt;100,100,I44/J44*100)</f>
        <v>100</v>
      </c>
      <c r="L44" s="139">
        <f>(K44+K45+K46)/3</f>
        <v>100</v>
      </c>
      <c r="M44" s="140">
        <f>(L44+L47)/2</f>
        <v>95.652173913043484</v>
      </c>
      <c r="N44" s="113"/>
      <c r="O44" s="199"/>
      <c r="P44" s="141"/>
      <c r="Q44" s="141"/>
      <c r="R44" s="141"/>
    </row>
    <row r="45" spans="1:18" s="4" customFormat="1" ht="42" customHeight="1" x14ac:dyDescent="0.25">
      <c r="A45" s="141"/>
      <c r="B45" s="142"/>
      <c r="C45" s="154"/>
      <c r="D45" s="142"/>
      <c r="E45" s="143"/>
      <c r="F45" s="167" t="s">
        <v>18</v>
      </c>
      <c r="G45" s="134" t="s">
        <v>119</v>
      </c>
      <c r="H45" s="135" t="s">
        <v>20</v>
      </c>
      <c r="I45" s="66">
        <v>100</v>
      </c>
      <c r="J45" s="137">
        <v>100</v>
      </c>
      <c r="K45" s="138">
        <f>IF(J45/I45*100&gt;100,100,J45/I45*100)</f>
        <v>100</v>
      </c>
      <c r="L45" s="144"/>
      <c r="M45" s="145"/>
      <c r="N45" s="113"/>
      <c r="O45" s="199"/>
      <c r="P45" s="141"/>
      <c r="Q45" s="141"/>
      <c r="R45" s="141"/>
    </row>
    <row r="46" spans="1:18" s="4" customFormat="1" ht="36" customHeight="1" x14ac:dyDescent="0.25">
      <c r="A46" s="141"/>
      <c r="B46" s="142"/>
      <c r="C46" s="154"/>
      <c r="D46" s="142"/>
      <c r="E46" s="143"/>
      <c r="F46" s="167" t="s">
        <v>18</v>
      </c>
      <c r="G46" s="134" t="s">
        <v>120</v>
      </c>
      <c r="H46" s="135" t="s">
        <v>20</v>
      </c>
      <c r="I46" s="66">
        <v>50</v>
      </c>
      <c r="J46" s="136">
        <v>50</v>
      </c>
      <c r="K46" s="138">
        <f>IF(J46/I46*100&gt;100,100,J46/I46*100)</f>
        <v>100</v>
      </c>
      <c r="L46" s="144"/>
      <c r="M46" s="145"/>
      <c r="N46" s="113"/>
      <c r="O46" s="199"/>
      <c r="P46" s="141"/>
      <c r="Q46" s="141"/>
      <c r="R46" s="141"/>
    </row>
    <row r="47" spans="1:18" s="4" customFormat="1" ht="30.75" customHeight="1" x14ac:dyDescent="0.25">
      <c r="A47" s="141"/>
      <c r="B47" s="142"/>
      <c r="C47" s="155"/>
      <c r="D47" s="147"/>
      <c r="E47" s="146"/>
      <c r="F47" s="167" t="s">
        <v>24</v>
      </c>
      <c r="G47" s="148" t="s">
        <v>25</v>
      </c>
      <c r="H47" s="135" t="s">
        <v>26</v>
      </c>
      <c r="I47" s="83">
        <v>2.2999999999999998</v>
      </c>
      <c r="J47" s="165">
        <v>2.1</v>
      </c>
      <c r="K47" s="138">
        <f>IF(J47/I47*100&gt;100,100,J47/I47*100)</f>
        <v>91.304347826086968</v>
      </c>
      <c r="L47" s="150">
        <f>K47</f>
        <v>91.304347826086968</v>
      </c>
      <c r="M47" s="145"/>
      <c r="N47" s="113"/>
      <c r="O47" s="199"/>
      <c r="P47" s="141"/>
      <c r="Q47" s="141"/>
      <c r="R47" s="141"/>
    </row>
    <row r="48" spans="1:18" s="4" customFormat="1" ht="42" customHeight="1" x14ac:dyDescent="0.25">
      <c r="A48" s="141"/>
      <c r="B48" s="142"/>
      <c r="C48" s="153" t="s">
        <v>193</v>
      </c>
      <c r="D48" s="131" t="s">
        <v>141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66">
        <v>12</v>
      </c>
      <c r="J48" s="137">
        <v>12.2</v>
      </c>
      <c r="K48" s="138">
        <f>IF(I48/J48*100&gt;100,100,I48/J48*100)</f>
        <v>98.360655737704931</v>
      </c>
      <c r="L48" s="139">
        <f>(K48+K49+K50)/3</f>
        <v>92.786885245901644</v>
      </c>
      <c r="M48" s="140">
        <f>(L48+L51)/2</f>
        <v>96.393442622950829</v>
      </c>
      <c r="N48" s="113"/>
      <c r="O48" s="199"/>
      <c r="P48" s="141"/>
      <c r="Q48" s="141"/>
      <c r="R48" s="141"/>
    </row>
    <row r="49" spans="1:18" s="4" customFormat="1" ht="42" customHeight="1" x14ac:dyDescent="0.25">
      <c r="A49" s="141"/>
      <c r="B49" s="142"/>
      <c r="C49" s="154"/>
      <c r="D49" s="142"/>
      <c r="E49" s="143"/>
      <c r="F49" s="167" t="s">
        <v>18</v>
      </c>
      <c r="G49" s="134" t="s">
        <v>142</v>
      </c>
      <c r="H49" s="135" t="s">
        <v>20</v>
      </c>
      <c r="I49" s="66">
        <v>100</v>
      </c>
      <c r="J49" s="137">
        <v>90</v>
      </c>
      <c r="K49" s="138">
        <f>IF(J49/I49*100&gt;100,100,J49/I49*100)</f>
        <v>90</v>
      </c>
      <c r="L49" s="144"/>
      <c r="M49" s="145"/>
      <c r="N49" s="113"/>
      <c r="O49" s="199"/>
      <c r="P49" s="141"/>
      <c r="Q49" s="141"/>
      <c r="R49" s="141"/>
    </row>
    <row r="50" spans="1:18" s="4" customFormat="1" ht="36" customHeight="1" x14ac:dyDescent="0.25">
      <c r="A50" s="141"/>
      <c r="B50" s="142"/>
      <c r="C50" s="154"/>
      <c r="D50" s="142"/>
      <c r="E50" s="143"/>
      <c r="F50" s="167" t="s">
        <v>18</v>
      </c>
      <c r="G50" s="134" t="s">
        <v>120</v>
      </c>
      <c r="H50" s="135" t="s">
        <v>20</v>
      </c>
      <c r="I50" s="66">
        <v>50</v>
      </c>
      <c r="J50" s="136">
        <v>45</v>
      </c>
      <c r="K50" s="138">
        <f>IF(J50/I50*100&gt;100,100,J50/I50*100)</f>
        <v>90</v>
      </c>
      <c r="L50" s="144"/>
      <c r="M50" s="145"/>
      <c r="N50" s="113"/>
      <c r="O50" s="199"/>
      <c r="P50" s="141"/>
      <c r="Q50" s="141"/>
      <c r="R50" s="141"/>
    </row>
    <row r="51" spans="1:18" s="4" customFormat="1" ht="30.75" customHeight="1" x14ac:dyDescent="0.25">
      <c r="A51" s="141"/>
      <c r="B51" s="142"/>
      <c r="C51" s="155"/>
      <c r="D51" s="147"/>
      <c r="E51" s="146"/>
      <c r="F51" s="167" t="s">
        <v>24</v>
      </c>
      <c r="G51" s="148" t="s">
        <v>25</v>
      </c>
      <c r="H51" s="135" t="s">
        <v>26</v>
      </c>
      <c r="I51" s="83">
        <f>(20*8+21)/9</f>
        <v>20.111111111111111</v>
      </c>
      <c r="J51" s="83">
        <v>21</v>
      </c>
      <c r="K51" s="138">
        <f>IF(J51/I51*100&gt;100,100,J51/I51*100)</f>
        <v>100</v>
      </c>
      <c r="L51" s="150">
        <f>K51</f>
        <v>100</v>
      </c>
      <c r="M51" s="145"/>
      <c r="N51" s="113"/>
      <c r="O51" s="199"/>
      <c r="P51" s="141"/>
      <c r="Q51" s="141"/>
      <c r="R51" s="141"/>
    </row>
    <row r="52" spans="1:18" s="159" customFormat="1" ht="42" hidden="1" customHeight="1" x14ac:dyDescent="0.25">
      <c r="A52" s="141"/>
      <c r="B52" s="143"/>
      <c r="C52" s="131" t="s">
        <v>194</v>
      </c>
      <c r="D52" s="131" t="s">
        <v>221</v>
      </c>
      <c r="E52" s="157" t="s">
        <v>117</v>
      </c>
      <c r="F52" s="135" t="s">
        <v>18</v>
      </c>
      <c r="G52" s="158" t="s">
        <v>145</v>
      </c>
      <c r="H52" s="135" t="s">
        <v>20</v>
      </c>
      <c r="I52" s="6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  <c r="P52" s="141"/>
      <c r="Q52" s="141"/>
      <c r="R52" s="141"/>
    </row>
    <row r="53" spans="1:18" s="159" customFormat="1" ht="42" hidden="1" customHeight="1" x14ac:dyDescent="0.25">
      <c r="A53" s="141"/>
      <c r="B53" s="143"/>
      <c r="C53" s="143"/>
      <c r="D53" s="142"/>
      <c r="E53" s="161"/>
      <c r="F53" s="135" t="s">
        <v>18</v>
      </c>
      <c r="G53" s="158" t="s">
        <v>146</v>
      </c>
      <c r="H53" s="135" t="s">
        <v>20</v>
      </c>
      <c r="I53" s="66"/>
      <c r="J53" s="137"/>
      <c r="K53" s="138" t="e">
        <f>IF(J53/I53*100&gt;100,100,J53/I53*100)</f>
        <v>#DIV/0!</v>
      </c>
      <c r="L53" s="144"/>
      <c r="M53" s="145"/>
      <c r="N53" s="113"/>
      <c r="O53" s="199"/>
      <c r="P53" s="141"/>
      <c r="Q53" s="141"/>
      <c r="R53" s="141"/>
    </row>
    <row r="54" spans="1:18" s="159" customFormat="1" ht="36" hidden="1" customHeight="1" x14ac:dyDescent="0.25">
      <c r="A54" s="141"/>
      <c r="B54" s="143"/>
      <c r="C54" s="143"/>
      <c r="D54" s="142"/>
      <c r="E54" s="161"/>
      <c r="F54" s="135" t="s">
        <v>18</v>
      </c>
      <c r="G54" s="158" t="s">
        <v>147</v>
      </c>
      <c r="H54" s="135" t="s">
        <v>20</v>
      </c>
      <c r="I54" s="66"/>
      <c r="J54" s="136"/>
      <c r="K54" s="138" t="e">
        <f>IF(J54/I54*100&gt;100,100,J54/I54*100)</f>
        <v>#DIV/0!</v>
      </c>
      <c r="L54" s="144"/>
      <c r="M54" s="145"/>
      <c r="N54" s="113"/>
      <c r="O54" s="199"/>
      <c r="P54" s="141"/>
      <c r="Q54" s="141"/>
      <c r="R54" s="141"/>
    </row>
    <row r="55" spans="1:18" s="159" customFormat="1" ht="30.75" hidden="1" customHeight="1" x14ac:dyDescent="0.25">
      <c r="A55" s="141"/>
      <c r="B55" s="143"/>
      <c r="C55" s="146"/>
      <c r="D55" s="147"/>
      <c r="E55" s="163"/>
      <c r="F55" s="135" t="s">
        <v>24</v>
      </c>
      <c r="G55" s="164" t="s">
        <v>25</v>
      </c>
      <c r="H55" s="135" t="s">
        <v>26</v>
      </c>
      <c r="I55" s="81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  <c r="P55" s="141"/>
      <c r="Q55" s="141"/>
      <c r="R55" s="141"/>
    </row>
    <row r="56" spans="1:18" s="159" customFormat="1" ht="42" customHeight="1" x14ac:dyDescent="0.25">
      <c r="A56" s="141"/>
      <c r="B56" s="143"/>
      <c r="C56" s="131" t="s">
        <v>195</v>
      </c>
      <c r="D56" s="131" t="s">
        <v>222</v>
      </c>
      <c r="E56" s="157" t="s">
        <v>117</v>
      </c>
      <c r="F56" s="135" t="s">
        <v>18</v>
      </c>
      <c r="G56" s="158" t="s">
        <v>145</v>
      </c>
      <c r="H56" s="135" t="s">
        <v>20</v>
      </c>
      <c r="I56" s="66">
        <v>100</v>
      </c>
      <c r="J56" s="137">
        <v>94.1</v>
      </c>
      <c r="K56" s="138">
        <f>IF(J56/I56*100&gt;100,100,J56/I56*100)</f>
        <v>94.1</v>
      </c>
      <c r="L56" s="139">
        <f>(K56+K57+K58)/3</f>
        <v>96.446031746031736</v>
      </c>
      <c r="M56" s="140">
        <f>(L56+L59)/2</f>
        <v>98.223015873015868</v>
      </c>
      <c r="N56" s="113"/>
      <c r="O56" s="199"/>
      <c r="P56" s="141"/>
      <c r="Q56" s="141"/>
      <c r="R56" s="141"/>
    </row>
    <row r="57" spans="1:18" s="159" customFormat="1" ht="42" customHeight="1" x14ac:dyDescent="0.25">
      <c r="A57" s="141"/>
      <c r="B57" s="143"/>
      <c r="C57" s="143"/>
      <c r="D57" s="142"/>
      <c r="E57" s="161"/>
      <c r="F57" s="135" t="s">
        <v>18</v>
      </c>
      <c r="G57" s="158" t="s">
        <v>146</v>
      </c>
      <c r="H57" s="135" t="s">
        <v>20</v>
      </c>
      <c r="I57" s="66">
        <v>10</v>
      </c>
      <c r="J57" s="137">
        <v>10.5</v>
      </c>
      <c r="K57" s="138">
        <f>IF(I57/J57*100&gt;100,100,I57/J57*100)</f>
        <v>95.238095238095227</v>
      </c>
      <c r="L57" s="144"/>
      <c r="M57" s="145"/>
      <c r="N57" s="113"/>
      <c r="O57" s="199"/>
      <c r="P57" s="141"/>
      <c r="Q57" s="141"/>
      <c r="R57" s="141"/>
    </row>
    <row r="58" spans="1:18" s="159" customFormat="1" ht="36" customHeight="1" x14ac:dyDescent="0.25">
      <c r="A58" s="141"/>
      <c r="B58" s="143"/>
      <c r="C58" s="143"/>
      <c r="D58" s="142"/>
      <c r="E58" s="161"/>
      <c r="F58" s="135" t="s">
        <v>18</v>
      </c>
      <c r="G58" s="158" t="s">
        <v>147</v>
      </c>
      <c r="H58" s="135" t="s">
        <v>20</v>
      </c>
      <c r="I58" s="66">
        <v>100</v>
      </c>
      <c r="J58" s="136">
        <v>100</v>
      </c>
      <c r="K58" s="138">
        <f>IF(J58/I58*100&gt;100,100,J58/I58*100)</f>
        <v>100</v>
      </c>
      <c r="L58" s="144"/>
      <c r="M58" s="145"/>
      <c r="N58" s="113"/>
      <c r="O58" s="199"/>
      <c r="P58" s="141"/>
      <c r="Q58" s="141"/>
      <c r="R58" s="141"/>
    </row>
    <row r="59" spans="1:18" s="159" customFormat="1" ht="30.75" customHeight="1" x14ac:dyDescent="0.25">
      <c r="A59" s="141"/>
      <c r="B59" s="143"/>
      <c r="C59" s="146"/>
      <c r="D59" s="147"/>
      <c r="E59" s="163"/>
      <c r="F59" s="135" t="s">
        <v>24</v>
      </c>
      <c r="G59" s="164" t="s">
        <v>25</v>
      </c>
      <c r="H59" s="135" t="s">
        <v>26</v>
      </c>
      <c r="I59" s="83">
        <v>1</v>
      </c>
      <c r="J59" s="83">
        <v>1</v>
      </c>
      <c r="K59" s="138">
        <f>IF(J59/I59*100&gt;100,100,J59/I59*100)</f>
        <v>100</v>
      </c>
      <c r="L59" s="150">
        <f>K59</f>
        <v>100</v>
      </c>
      <c r="M59" s="145"/>
      <c r="N59" s="113"/>
      <c r="O59" s="199"/>
      <c r="P59" s="141"/>
      <c r="Q59" s="141"/>
      <c r="R59" s="141"/>
    </row>
    <row r="60" spans="1:18" s="159" customFormat="1" ht="42" hidden="1" customHeight="1" x14ac:dyDescent="0.25">
      <c r="A60" s="141"/>
      <c r="B60" s="143"/>
      <c r="C60" s="131" t="s">
        <v>196</v>
      </c>
      <c r="D60" s="131" t="s">
        <v>151</v>
      </c>
      <c r="E60" s="157" t="s">
        <v>117</v>
      </c>
      <c r="F60" s="135" t="s">
        <v>18</v>
      </c>
      <c r="G60" s="158" t="s">
        <v>145</v>
      </c>
      <c r="H60" s="135" t="s">
        <v>20</v>
      </c>
      <c r="I60" s="66"/>
      <c r="J60" s="67"/>
      <c r="K60" s="138" t="e">
        <f>IF(I60/J60*100&gt;100,100,I60/J60*100)</f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  <c r="P60" s="141"/>
      <c r="Q60" s="141"/>
      <c r="R60" s="141"/>
    </row>
    <row r="61" spans="1:18" s="159" customFormat="1" ht="42" hidden="1" customHeight="1" x14ac:dyDescent="0.25">
      <c r="A61" s="141"/>
      <c r="B61" s="143"/>
      <c r="C61" s="143"/>
      <c r="D61" s="142"/>
      <c r="E61" s="161"/>
      <c r="F61" s="135" t="s">
        <v>18</v>
      </c>
      <c r="G61" s="158" t="s">
        <v>146</v>
      </c>
      <c r="H61" s="135" t="s">
        <v>20</v>
      </c>
      <c r="I61" s="66"/>
      <c r="J61" s="67"/>
      <c r="K61" s="138" t="e">
        <f>IF(J61/I61*100&gt;100,100,J61/I61*100)</f>
        <v>#DIV/0!</v>
      </c>
      <c r="L61" s="144"/>
      <c r="M61" s="145"/>
      <c r="N61" s="113"/>
      <c r="O61" s="199"/>
      <c r="P61" s="141"/>
      <c r="Q61" s="141"/>
      <c r="R61" s="141"/>
    </row>
    <row r="62" spans="1:18" s="159" customFormat="1" ht="36" hidden="1" customHeight="1" x14ac:dyDescent="0.25">
      <c r="A62" s="141"/>
      <c r="B62" s="143"/>
      <c r="C62" s="143"/>
      <c r="D62" s="142"/>
      <c r="E62" s="161"/>
      <c r="F62" s="135" t="s">
        <v>18</v>
      </c>
      <c r="G62" s="158" t="s">
        <v>147</v>
      </c>
      <c r="H62" s="135" t="s">
        <v>20</v>
      </c>
      <c r="I62" s="66"/>
      <c r="J62" s="66"/>
      <c r="K62" s="138" t="e">
        <f>IF(J62/I62*100&gt;100,100,J62/I62*100)</f>
        <v>#DIV/0!</v>
      </c>
      <c r="L62" s="144"/>
      <c r="M62" s="145"/>
      <c r="N62" s="113"/>
      <c r="O62" s="199"/>
      <c r="P62" s="141"/>
      <c r="Q62" s="141"/>
      <c r="R62" s="141"/>
    </row>
    <row r="63" spans="1:18" s="159" customFormat="1" ht="30.75" hidden="1" customHeight="1" x14ac:dyDescent="0.25">
      <c r="A63" s="141"/>
      <c r="B63" s="143"/>
      <c r="C63" s="146"/>
      <c r="D63" s="147"/>
      <c r="E63" s="163"/>
      <c r="F63" s="135" t="s">
        <v>24</v>
      </c>
      <c r="G63" s="164" t="s">
        <v>25</v>
      </c>
      <c r="H63" s="135" t="s">
        <v>26</v>
      </c>
      <c r="I63" s="81"/>
      <c r="J63" s="78"/>
      <c r="K63" s="138" t="e">
        <f>IF(J63/I63*100&gt;100,100,J63/I63*100)</f>
        <v>#DIV/0!</v>
      </c>
      <c r="L63" s="150" t="e">
        <f>K63</f>
        <v>#DIV/0!</v>
      </c>
      <c r="M63" s="145"/>
      <c r="N63" s="113"/>
      <c r="O63" s="199"/>
      <c r="P63" s="141"/>
      <c r="Q63" s="141"/>
      <c r="R63" s="141"/>
    </row>
    <row r="64" spans="1:18" s="159" customFormat="1" ht="42" customHeight="1" x14ac:dyDescent="0.25">
      <c r="A64" s="141"/>
      <c r="B64" s="143"/>
      <c r="C64" s="131" t="s">
        <v>197</v>
      </c>
      <c r="D64" s="131" t="s">
        <v>223</v>
      </c>
      <c r="E64" s="157" t="s">
        <v>117</v>
      </c>
      <c r="F64" s="135" t="s">
        <v>18</v>
      </c>
      <c r="G64" s="158" t="s">
        <v>145</v>
      </c>
      <c r="H64" s="135" t="s">
        <v>20</v>
      </c>
      <c r="I64" s="66">
        <v>100</v>
      </c>
      <c r="J64" s="137">
        <v>94.1</v>
      </c>
      <c r="K64" s="138">
        <f>IF(J64/I64*100&gt;100,100,J64/I64*100)</f>
        <v>94.1</v>
      </c>
      <c r="L64" s="139">
        <f>(K64+K65+K66)/3</f>
        <v>98.033333333333346</v>
      </c>
      <c r="M64" s="140">
        <f>(L64+L67)/2</f>
        <v>99.01666666666668</v>
      </c>
      <c r="N64" s="113"/>
      <c r="O64" s="199"/>
      <c r="P64" s="141"/>
      <c r="Q64" s="141"/>
      <c r="R64" s="141"/>
    </row>
    <row r="65" spans="1:18" s="159" customFormat="1" ht="42" customHeight="1" x14ac:dyDescent="0.25">
      <c r="A65" s="141"/>
      <c r="B65" s="143"/>
      <c r="C65" s="143"/>
      <c r="D65" s="142"/>
      <c r="E65" s="161"/>
      <c r="F65" s="135" t="s">
        <v>18</v>
      </c>
      <c r="G65" s="158" t="s">
        <v>146</v>
      </c>
      <c r="H65" s="135" t="s">
        <v>20</v>
      </c>
      <c r="I65" s="66">
        <v>10</v>
      </c>
      <c r="J65" s="137">
        <v>9.8000000000000007</v>
      </c>
      <c r="K65" s="138">
        <f>IF(I65/J65*100&gt;100,100,I65/J65*100)</f>
        <v>100</v>
      </c>
      <c r="L65" s="144"/>
      <c r="M65" s="145"/>
      <c r="N65" s="113"/>
      <c r="O65" s="199"/>
      <c r="P65" s="141"/>
      <c r="Q65" s="141"/>
      <c r="R65" s="141"/>
    </row>
    <row r="66" spans="1:18" s="159" customFormat="1" ht="36" customHeight="1" x14ac:dyDescent="0.25">
      <c r="A66" s="141"/>
      <c r="B66" s="143"/>
      <c r="C66" s="143"/>
      <c r="D66" s="142"/>
      <c r="E66" s="161"/>
      <c r="F66" s="135" t="s">
        <v>18</v>
      </c>
      <c r="G66" s="158" t="s">
        <v>147</v>
      </c>
      <c r="H66" s="135" t="s">
        <v>20</v>
      </c>
      <c r="I66" s="66">
        <v>100</v>
      </c>
      <c r="J66" s="136">
        <v>100</v>
      </c>
      <c r="K66" s="138">
        <f>IF(J66/I66*100&gt;100,100,J66/I66*100)</f>
        <v>100</v>
      </c>
      <c r="L66" s="144"/>
      <c r="M66" s="145"/>
      <c r="N66" s="113"/>
      <c r="O66" s="199"/>
      <c r="P66" s="141"/>
      <c r="Q66" s="141"/>
      <c r="R66" s="141"/>
    </row>
    <row r="67" spans="1:18" s="159" customFormat="1" ht="30.75" customHeight="1" x14ac:dyDescent="0.25">
      <c r="A67" s="141"/>
      <c r="B67" s="143"/>
      <c r="C67" s="146"/>
      <c r="D67" s="147"/>
      <c r="E67" s="163"/>
      <c r="F67" s="135" t="s">
        <v>24</v>
      </c>
      <c r="G67" s="164" t="s">
        <v>25</v>
      </c>
      <c r="H67" s="135" t="s">
        <v>26</v>
      </c>
      <c r="I67" s="83">
        <f>(286*8+280*4)/12-1</f>
        <v>283</v>
      </c>
      <c r="J67" s="83">
        <v>284</v>
      </c>
      <c r="K67" s="138">
        <f>IF(J67/I67*100&gt;100,100,J67/I67*100)</f>
        <v>100</v>
      </c>
      <c r="L67" s="150">
        <f>K67</f>
        <v>100</v>
      </c>
      <c r="M67" s="145"/>
      <c r="N67" s="113"/>
      <c r="O67" s="199"/>
      <c r="P67" s="141"/>
      <c r="Q67" s="141"/>
      <c r="R67" s="141"/>
    </row>
    <row r="68" spans="1:18" s="159" customFormat="1" ht="42" hidden="1" customHeight="1" x14ac:dyDescent="0.25">
      <c r="A68" s="141"/>
      <c r="B68" s="143"/>
      <c r="C68" s="156" t="s">
        <v>194</v>
      </c>
      <c r="D68" s="131" t="s">
        <v>154</v>
      </c>
      <c r="E68" s="157" t="s">
        <v>117</v>
      </c>
      <c r="F68" s="135" t="s">
        <v>18</v>
      </c>
      <c r="G68" s="158" t="s">
        <v>145</v>
      </c>
      <c r="H68" s="135" t="s">
        <v>20</v>
      </c>
      <c r="I68" s="66"/>
      <c r="J68" s="137"/>
      <c r="K68" s="138" t="e">
        <f>IF(I68/J68*100&gt;100,100,I68/J68*100)</f>
        <v>#DIV/0!</v>
      </c>
      <c r="L68" s="139" t="e">
        <f>(K68+K69+K70)/3</f>
        <v>#DIV/0!</v>
      </c>
      <c r="M68" s="140" t="e">
        <f>(L68+L71)/2</f>
        <v>#DIV/0!</v>
      </c>
      <c r="N68" s="113"/>
      <c r="O68" s="199"/>
      <c r="P68" s="141"/>
      <c r="Q68" s="141"/>
      <c r="R68" s="141"/>
    </row>
    <row r="69" spans="1:18" s="159" customFormat="1" ht="42" hidden="1" customHeight="1" x14ac:dyDescent="0.25">
      <c r="A69" s="141"/>
      <c r="B69" s="143"/>
      <c r="C69" s="160"/>
      <c r="D69" s="142"/>
      <c r="E69" s="161"/>
      <c r="F69" s="135" t="s">
        <v>18</v>
      </c>
      <c r="G69" s="158" t="s">
        <v>146</v>
      </c>
      <c r="H69" s="135" t="s">
        <v>20</v>
      </c>
      <c r="I69" s="66"/>
      <c r="J69" s="137"/>
      <c r="K69" s="138" t="e">
        <f>IF(J69/I69*100&gt;100,100,J69/I69*100)</f>
        <v>#DIV/0!</v>
      </c>
      <c r="L69" s="144"/>
      <c r="M69" s="145"/>
      <c r="N69" s="113"/>
      <c r="O69" s="199"/>
      <c r="P69" s="141"/>
      <c r="Q69" s="141"/>
      <c r="R69" s="141"/>
    </row>
    <row r="70" spans="1:18" s="159" customFormat="1" ht="36" hidden="1" customHeight="1" x14ac:dyDescent="0.25">
      <c r="A70" s="141"/>
      <c r="B70" s="143"/>
      <c r="C70" s="160"/>
      <c r="D70" s="142"/>
      <c r="E70" s="161"/>
      <c r="F70" s="135" t="s">
        <v>18</v>
      </c>
      <c r="G70" s="158" t="s">
        <v>147</v>
      </c>
      <c r="H70" s="135" t="s">
        <v>20</v>
      </c>
      <c r="I70" s="66"/>
      <c r="J70" s="136"/>
      <c r="K70" s="138" t="e">
        <f>IF(J70/I70*100&gt;100,100,J70/I70*100)</f>
        <v>#DIV/0!</v>
      </c>
      <c r="L70" s="144"/>
      <c r="M70" s="145"/>
      <c r="N70" s="113"/>
      <c r="O70" s="199"/>
      <c r="P70" s="141"/>
      <c r="Q70" s="141"/>
      <c r="R70" s="141"/>
    </row>
    <row r="71" spans="1:18" s="159" customFormat="1" ht="30.75" hidden="1" customHeight="1" x14ac:dyDescent="0.25">
      <c r="A71" s="141"/>
      <c r="B71" s="143"/>
      <c r="C71" s="162"/>
      <c r="D71" s="147"/>
      <c r="E71" s="163"/>
      <c r="F71" s="135" t="s">
        <v>24</v>
      </c>
      <c r="G71" s="164" t="s">
        <v>25</v>
      </c>
      <c r="H71" s="135" t="s">
        <v>26</v>
      </c>
      <c r="I71" s="81"/>
      <c r="J71" s="149"/>
      <c r="K71" s="138" t="e">
        <f>IF(J71/I71*100&gt;100,100,J71/I71*100)</f>
        <v>#DIV/0!</v>
      </c>
      <c r="L71" s="150" t="e">
        <f>K71</f>
        <v>#DIV/0!</v>
      </c>
      <c r="M71" s="145"/>
      <c r="N71" s="113"/>
      <c r="O71" s="199"/>
      <c r="P71" s="141"/>
      <c r="Q71" s="141"/>
      <c r="R71" s="141"/>
    </row>
    <row r="72" spans="1:18" s="159" customFormat="1" ht="42" hidden="1" customHeight="1" x14ac:dyDescent="0.25">
      <c r="A72" s="141"/>
      <c r="B72" s="143"/>
      <c r="C72" s="131" t="s">
        <v>198</v>
      </c>
      <c r="D72" s="131" t="s">
        <v>156</v>
      </c>
      <c r="E72" s="157" t="s">
        <v>117</v>
      </c>
      <c r="F72" s="135" t="s">
        <v>18</v>
      </c>
      <c r="G72" s="158" t="s">
        <v>145</v>
      </c>
      <c r="H72" s="135" t="s">
        <v>20</v>
      </c>
      <c r="I72" s="66"/>
      <c r="J72" s="137"/>
      <c r="K72" s="138" t="e">
        <f>IF(I72/J72*100&gt;100,100,I72/J72*100)</f>
        <v>#DIV/0!</v>
      </c>
      <c r="L72" s="139" t="e">
        <f>(K72+K73+K74)/3</f>
        <v>#DIV/0!</v>
      </c>
      <c r="M72" s="140" t="e">
        <f>(L72+L75)/2</f>
        <v>#DIV/0!</v>
      </c>
      <c r="N72" s="113"/>
      <c r="O72" s="199"/>
      <c r="P72" s="141"/>
      <c r="Q72" s="141"/>
      <c r="R72" s="141"/>
    </row>
    <row r="73" spans="1:18" s="159" customFormat="1" ht="42" hidden="1" customHeight="1" x14ac:dyDescent="0.25">
      <c r="A73" s="141"/>
      <c r="B73" s="143"/>
      <c r="C73" s="143"/>
      <c r="D73" s="142"/>
      <c r="E73" s="161"/>
      <c r="F73" s="135" t="s">
        <v>18</v>
      </c>
      <c r="G73" s="158" t="s">
        <v>146</v>
      </c>
      <c r="H73" s="135" t="s">
        <v>20</v>
      </c>
      <c r="I73" s="66"/>
      <c r="J73" s="137"/>
      <c r="K73" s="138" t="e">
        <f>IF(J73/I73*100&gt;100,100,J73/I73*100)</f>
        <v>#DIV/0!</v>
      </c>
      <c r="L73" s="144"/>
      <c r="M73" s="145"/>
      <c r="N73" s="113"/>
      <c r="O73" s="199"/>
      <c r="P73" s="141"/>
      <c r="Q73" s="141"/>
      <c r="R73" s="141"/>
    </row>
    <row r="74" spans="1:18" s="159" customFormat="1" ht="36" hidden="1" customHeight="1" x14ac:dyDescent="0.25">
      <c r="A74" s="141"/>
      <c r="B74" s="143"/>
      <c r="C74" s="143"/>
      <c r="D74" s="142"/>
      <c r="E74" s="161"/>
      <c r="F74" s="135" t="s">
        <v>18</v>
      </c>
      <c r="G74" s="158" t="s">
        <v>147</v>
      </c>
      <c r="H74" s="135" t="s">
        <v>20</v>
      </c>
      <c r="I74" s="66"/>
      <c r="J74" s="136"/>
      <c r="K74" s="138" t="e">
        <f>IF(J74/I74*100&gt;100,100,J74/I74*100)</f>
        <v>#DIV/0!</v>
      </c>
      <c r="L74" s="144"/>
      <c r="M74" s="145"/>
      <c r="N74" s="113"/>
      <c r="O74" s="199"/>
      <c r="P74" s="141"/>
      <c r="Q74" s="141"/>
      <c r="R74" s="141"/>
    </row>
    <row r="75" spans="1:18" s="159" customFormat="1" ht="30.75" hidden="1" customHeight="1" x14ac:dyDescent="0.25">
      <c r="A75" s="141"/>
      <c r="B75" s="143"/>
      <c r="C75" s="146"/>
      <c r="D75" s="147"/>
      <c r="E75" s="163"/>
      <c r="F75" s="135" t="s">
        <v>24</v>
      </c>
      <c r="G75" s="164" t="s">
        <v>25</v>
      </c>
      <c r="H75" s="135" t="s">
        <v>26</v>
      </c>
      <c r="I75" s="81"/>
      <c r="J75" s="149"/>
      <c r="K75" s="138" t="e">
        <f>IF(J75/I75*100&gt;100,100,J75/I75*100)</f>
        <v>#DIV/0!</v>
      </c>
      <c r="L75" s="150" t="e">
        <f>K75</f>
        <v>#DIV/0!</v>
      </c>
      <c r="M75" s="145"/>
      <c r="N75" s="113"/>
      <c r="O75" s="199"/>
      <c r="P75" s="141"/>
      <c r="Q75" s="141"/>
      <c r="R75" s="141"/>
    </row>
    <row r="76" spans="1:18" s="159" customFormat="1" ht="42" hidden="1" customHeight="1" x14ac:dyDescent="0.25">
      <c r="A76" s="141"/>
      <c r="B76" s="143"/>
      <c r="C76" s="131" t="s">
        <v>199</v>
      </c>
      <c r="D76" s="131" t="s">
        <v>158</v>
      </c>
      <c r="E76" s="157" t="s">
        <v>117</v>
      </c>
      <c r="F76" s="135" t="s">
        <v>18</v>
      </c>
      <c r="G76" s="158" t="s">
        <v>145</v>
      </c>
      <c r="H76" s="135" t="s">
        <v>20</v>
      </c>
      <c r="I76" s="66"/>
      <c r="J76" s="137"/>
      <c r="K76" s="138" t="e">
        <f>IF(I76/J76*100&gt;100,100,I76/J76*100)</f>
        <v>#DIV/0!</v>
      </c>
      <c r="L76" s="139" t="e">
        <f>(K76+K77+K78)/3</f>
        <v>#DIV/0!</v>
      </c>
      <c r="M76" s="140" t="e">
        <f>(L76+L79)/2</f>
        <v>#DIV/0!</v>
      </c>
      <c r="N76" s="113"/>
      <c r="O76" s="199"/>
      <c r="P76" s="141"/>
      <c r="Q76" s="141"/>
      <c r="R76" s="141"/>
    </row>
    <row r="77" spans="1:18" s="159" customFormat="1" ht="42" hidden="1" customHeight="1" x14ac:dyDescent="0.25">
      <c r="A77" s="141"/>
      <c r="B77" s="143"/>
      <c r="C77" s="143"/>
      <c r="D77" s="142"/>
      <c r="E77" s="161"/>
      <c r="F77" s="135" t="s">
        <v>18</v>
      </c>
      <c r="G77" s="158" t="s">
        <v>146</v>
      </c>
      <c r="H77" s="135" t="s">
        <v>20</v>
      </c>
      <c r="I77" s="66"/>
      <c r="J77" s="137"/>
      <c r="K77" s="138" t="e">
        <f>IF(J77/I77*100&gt;100,100,J77/I77*100)</f>
        <v>#DIV/0!</v>
      </c>
      <c r="L77" s="144"/>
      <c r="M77" s="145"/>
      <c r="N77" s="113"/>
      <c r="O77" s="199"/>
      <c r="P77" s="141"/>
      <c r="Q77" s="141"/>
      <c r="R77" s="141"/>
    </row>
    <row r="78" spans="1:18" s="159" customFormat="1" ht="36" hidden="1" customHeight="1" x14ac:dyDescent="0.25">
      <c r="A78" s="141"/>
      <c r="B78" s="143"/>
      <c r="C78" s="143"/>
      <c r="D78" s="142"/>
      <c r="E78" s="161"/>
      <c r="F78" s="135" t="s">
        <v>18</v>
      </c>
      <c r="G78" s="158" t="s">
        <v>147</v>
      </c>
      <c r="H78" s="135" t="s">
        <v>20</v>
      </c>
      <c r="I78" s="66"/>
      <c r="J78" s="136"/>
      <c r="K78" s="138" t="e">
        <f>IF(J78/I78*100&gt;100,100,J78/I78*100)</f>
        <v>#DIV/0!</v>
      </c>
      <c r="L78" s="144"/>
      <c r="M78" s="145"/>
      <c r="N78" s="113"/>
      <c r="O78" s="199"/>
      <c r="P78" s="141"/>
      <c r="Q78" s="141"/>
      <c r="R78" s="141"/>
    </row>
    <row r="79" spans="1:18" s="159" customFormat="1" ht="30.75" hidden="1" customHeight="1" x14ac:dyDescent="0.25">
      <c r="A79" s="141"/>
      <c r="B79" s="143"/>
      <c r="C79" s="146"/>
      <c r="D79" s="147"/>
      <c r="E79" s="163"/>
      <c r="F79" s="135" t="s">
        <v>24</v>
      </c>
      <c r="G79" s="164" t="s">
        <v>25</v>
      </c>
      <c r="H79" s="135" t="s">
        <v>26</v>
      </c>
      <c r="I79" s="81"/>
      <c r="J79" s="149"/>
      <c r="K79" s="138" t="e">
        <f>IF(J79/I79*100&gt;100,100,J79/I79*100)</f>
        <v>#DIV/0!</v>
      </c>
      <c r="L79" s="150" t="e">
        <f>K79</f>
        <v>#DIV/0!</v>
      </c>
      <c r="M79" s="145"/>
      <c r="N79" s="113"/>
      <c r="O79" s="199"/>
      <c r="P79" s="141"/>
      <c r="Q79" s="141"/>
      <c r="R79" s="141"/>
    </row>
    <row r="80" spans="1:18" s="159" customFormat="1" ht="42" customHeight="1" x14ac:dyDescent="0.25">
      <c r="A80" s="141"/>
      <c r="B80" s="143"/>
      <c r="C80" s="131" t="s">
        <v>194</v>
      </c>
      <c r="D80" s="131" t="s">
        <v>224</v>
      </c>
      <c r="E80" s="157" t="s">
        <v>117</v>
      </c>
      <c r="F80" s="135" t="s">
        <v>18</v>
      </c>
      <c r="G80" s="158" t="s">
        <v>145</v>
      </c>
      <c r="H80" s="135" t="s">
        <v>20</v>
      </c>
      <c r="I80" s="66">
        <v>100</v>
      </c>
      <c r="J80" s="137">
        <v>100</v>
      </c>
      <c r="K80" s="138">
        <f t="shared" ref="K80:K87" si="0">IF(J80/I80*100&gt;100,100,J80/I80*100)</f>
        <v>100</v>
      </c>
      <c r="L80" s="139">
        <f>(K80+K81+K82)/3</f>
        <v>100</v>
      </c>
      <c r="M80" s="140">
        <f>(L80+L83)/2</f>
        <v>97.368421052631575</v>
      </c>
      <c r="N80" s="113"/>
      <c r="O80" s="199"/>
      <c r="P80" s="141"/>
      <c r="Q80" s="141"/>
      <c r="R80" s="141"/>
    </row>
    <row r="81" spans="1:18" s="159" customFormat="1" ht="42" customHeight="1" x14ac:dyDescent="0.25">
      <c r="A81" s="141"/>
      <c r="B81" s="143"/>
      <c r="C81" s="143"/>
      <c r="D81" s="142"/>
      <c r="E81" s="161"/>
      <c r="F81" s="135" t="s">
        <v>18</v>
      </c>
      <c r="G81" s="158" t="s">
        <v>146</v>
      </c>
      <c r="H81" s="135" t="s">
        <v>20</v>
      </c>
      <c r="I81" s="66">
        <v>12</v>
      </c>
      <c r="J81" s="137">
        <v>11</v>
      </c>
      <c r="K81" s="138">
        <f>IF(I81/J81*100&gt;100,100,I81/J81*100)</f>
        <v>100</v>
      </c>
      <c r="L81" s="144"/>
      <c r="M81" s="145"/>
      <c r="N81" s="113"/>
      <c r="O81" s="199"/>
      <c r="P81" s="141"/>
      <c r="Q81" s="141"/>
      <c r="R81" s="141"/>
    </row>
    <row r="82" spans="1:18" s="159" customFormat="1" ht="36" customHeight="1" x14ac:dyDescent="0.25">
      <c r="A82" s="141"/>
      <c r="B82" s="143"/>
      <c r="C82" s="143"/>
      <c r="D82" s="142"/>
      <c r="E82" s="161"/>
      <c r="F82" s="135" t="s">
        <v>18</v>
      </c>
      <c r="G82" s="158" t="s">
        <v>147</v>
      </c>
      <c r="H82" s="135" t="s">
        <v>20</v>
      </c>
      <c r="I82" s="66">
        <v>100</v>
      </c>
      <c r="J82" s="136">
        <v>100</v>
      </c>
      <c r="K82" s="138">
        <f t="shared" si="0"/>
        <v>100</v>
      </c>
      <c r="L82" s="144"/>
      <c r="M82" s="145"/>
      <c r="N82" s="113"/>
      <c r="O82" s="199"/>
      <c r="P82" s="141"/>
      <c r="Q82" s="141"/>
      <c r="R82" s="141"/>
    </row>
    <row r="83" spans="1:18" s="159" customFormat="1" ht="30.75" customHeight="1" x14ac:dyDescent="0.25">
      <c r="A83" s="141"/>
      <c r="B83" s="143"/>
      <c r="C83" s="146"/>
      <c r="D83" s="147"/>
      <c r="E83" s="163"/>
      <c r="F83" s="135" t="s">
        <v>24</v>
      </c>
      <c r="G83" s="164" t="s">
        <v>25</v>
      </c>
      <c r="H83" s="135" t="s">
        <v>26</v>
      </c>
      <c r="I83" s="83">
        <f>(2*8+3)/9</f>
        <v>2.1111111111111112</v>
      </c>
      <c r="J83" s="165">
        <v>2</v>
      </c>
      <c r="K83" s="138">
        <f t="shared" si="0"/>
        <v>94.73684210526315</v>
      </c>
      <c r="L83" s="150">
        <f>K83</f>
        <v>94.73684210526315</v>
      </c>
      <c r="M83" s="145"/>
      <c r="N83" s="113"/>
      <c r="O83" s="199"/>
      <c r="P83" s="141"/>
      <c r="Q83" s="141"/>
      <c r="R83" s="141"/>
    </row>
    <row r="84" spans="1:18" s="159" customFormat="1" ht="42" customHeight="1" x14ac:dyDescent="0.25">
      <c r="A84" s="141"/>
      <c r="B84" s="143"/>
      <c r="C84" s="131" t="s">
        <v>200</v>
      </c>
      <c r="D84" s="131" t="s">
        <v>225</v>
      </c>
      <c r="E84" s="157" t="s">
        <v>117</v>
      </c>
      <c r="F84" s="135" t="s">
        <v>18</v>
      </c>
      <c r="G84" s="158" t="s">
        <v>145</v>
      </c>
      <c r="H84" s="135" t="s">
        <v>20</v>
      </c>
      <c r="I84" s="66">
        <v>100</v>
      </c>
      <c r="J84" s="137">
        <v>90</v>
      </c>
      <c r="K84" s="138">
        <f t="shared" si="0"/>
        <v>90</v>
      </c>
      <c r="L84" s="139">
        <f>(K84+K85+K86)/3</f>
        <v>96.120218579234972</v>
      </c>
      <c r="M84" s="140">
        <f>(L84+L87)/2</f>
        <v>98.060109289617486</v>
      </c>
      <c r="N84" s="113"/>
      <c r="O84" s="199"/>
      <c r="P84" s="141"/>
      <c r="Q84" s="141"/>
      <c r="R84" s="141"/>
    </row>
    <row r="85" spans="1:18" s="159" customFormat="1" ht="42" customHeight="1" x14ac:dyDescent="0.25">
      <c r="A85" s="141"/>
      <c r="B85" s="143"/>
      <c r="C85" s="143"/>
      <c r="D85" s="142"/>
      <c r="E85" s="161"/>
      <c r="F85" s="135" t="s">
        <v>18</v>
      </c>
      <c r="G85" s="158" t="s">
        <v>146</v>
      </c>
      <c r="H85" s="135" t="s">
        <v>20</v>
      </c>
      <c r="I85" s="66">
        <v>12</v>
      </c>
      <c r="J85" s="137">
        <v>12.2</v>
      </c>
      <c r="K85" s="138">
        <f>IF(I85/J85*100&gt;100,100,I85/J85*100)</f>
        <v>98.360655737704931</v>
      </c>
      <c r="L85" s="144"/>
      <c r="M85" s="145"/>
      <c r="N85" s="113"/>
      <c r="O85" s="199"/>
      <c r="P85" s="141"/>
      <c r="Q85" s="141"/>
      <c r="R85" s="141"/>
    </row>
    <row r="86" spans="1:18" s="159" customFormat="1" ht="36" customHeight="1" x14ac:dyDescent="0.25">
      <c r="A86" s="141"/>
      <c r="B86" s="143"/>
      <c r="C86" s="143"/>
      <c r="D86" s="142"/>
      <c r="E86" s="161"/>
      <c r="F86" s="135" t="s">
        <v>18</v>
      </c>
      <c r="G86" s="158" t="s">
        <v>147</v>
      </c>
      <c r="H86" s="135" t="s">
        <v>20</v>
      </c>
      <c r="I86" s="66">
        <v>100</v>
      </c>
      <c r="J86" s="136">
        <v>100</v>
      </c>
      <c r="K86" s="138">
        <f t="shared" si="0"/>
        <v>100</v>
      </c>
      <c r="L86" s="144"/>
      <c r="M86" s="145"/>
      <c r="N86" s="113"/>
      <c r="O86" s="199"/>
      <c r="P86" s="141"/>
      <c r="Q86" s="141"/>
      <c r="R86" s="141"/>
    </row>
    <row r="87" spans="1:18" s="159" customFormat="1" ht="30.75" customHeight="1" x14ac:dyDescent="0.25">
      <c r="A87" s="141"/>
      <c r="B87" s="146"/>
      <c r="C87" s="146"/>
      <c r="D87" s="147"/>
      <c r="E87" s="163"/>
      <c r="F87" s="135" t="s">
        <v>24</v>
      </c>
      <c r="G87" s="164" t="s">
        <v>25</v>
      </c>
      <c r="H87" s="135" t="s">
        <v>26</v>
      </c>
      <c r="I87" s="83">
        <f>(20*8+21*4)/12</f>
        <v>20.333333333333332</v>
      </c>
      <c r="J87" s="83">
        <v>21.1</v>
      </c>
      <c r="K87" s="138">
        <f t="shared" si="0"/>
        <v>100</v>
      </c>
      <c r="L87" s="150">
        <f>K87</f>
        <v>100</v>
      </c>
      <c r="M87" s="145"/>
      <c r="N87" s="124"/>
      <c r="O87" s="199"/>
      <c r="P87" s="141"/>
      <c r="Q87" s="141"/>
      <c r="R87" s="141"/>
    </row>
    <row r="89" spans="1:18" x14ac:dyDescent="0.25">
      <c r="I89" s="125">
        <f>I7+I11+I15+I19+I23+I27+I31+I35+I39+I43+I47+I51</f>
        <v>306.4111111111111</v>
      </c>
      <c r="J89" s="216">
        <f>J7+J11+J15+J19+J23+J27+J31+J35+J39+J43+J47+J51</f>
        <v>308.10000000000002</v>
      </c>
      <c r="K89" s="217">
        <f>(308*8+303*4)/12</f>
        <v>306.33333333333331</v>
      </c>
      <c r="L89">
        <v>308</v>
      </c>
    </row>
    <row r="90" spans="1:18" x14ac:dyDescent="0.25">
      <c r="I90" s="125">
        <f>I55+I59+I63+I67+I71+I75+I79+I83+I87</f>
        <v>306.4444444444444</v>
      </c>
      <c r="J90" s="216">
        <f>J55+J59+J63+J67+J71+J75+J79+J83+J87</f>
        <v>308.10000000000002</v>
      </c>
      <c r="K90" s="217">
        <f>(308*8+303*4)/12</f>
        <v>306.33333333333331</v>
      </c>
      <c r="L90">
        <v>308</v>
      </c>
    </row>
    <row r="91" spans="1:18" ht="30.75" customHeight="1" x14ac:dyDescent="0.25">
      <c r="B91" s="210" t="s">
        <v>215</v>
      </c>
      <c r="H91" s="210" t="s">
        <v>216</v>
      </c>
    </row>
    <row r="92" spans="1:18" x14ac:dyDescent="0.25">
      <c r="B92" s="211" t="s">
        <v>217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8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2"/>
  <sheetViews>
    <sheetView view="pageBreakPreview" zoomScale="90" zoomScaleNormal="78" zoomScaleSheetLayoutView="90" workbookViewId="0">
      <selection activeCell="J81" sqref="J81"/>
    </sheetView>
  </sheetViews>
  <sheetFormatPr defaultRowHeight="15" x14ac:dyDescent="0.25"/>
  <cols>
    <col min="1" max="1" width="2.85546875" customWidth="1"/>
    <col min="2" max="2" width="18.140625" customWidth="1"/>
    <col min="3" max="3" width="23.85546875" customWidth="1"/>
    <col min="4" max="5" width="18.140625" customWidth="1"/>
    <col min="6" max="6" width="18.140625" style="206" customWidth="1"/>
    <col min="7" max="8" width="18.140625" customWidth="1"/>
    <col min="9" max="9" width="18.140625" style="4" customWidth="1"/>
    <col min="10" max="10" width="17.5703125" customWidth="1"/>
    <col min="11" max="14" width="18.140625" customWidth="1"/>
    <col min="15" max="15" width="18.140625" hidden="1" customWidth="1"/>
    <col min="16" max="17" width="0" hidden="1" customWidth="1"/>
  </cols>
  <sheetData>
    <row r="1" spans="1:16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6" s="187" customFormat="1" ht="113.25" customHeight="1" x14ac:dyDescent="0.2">
      <c r="A2" s="218"/>
      <c r="B2" s="219" t="s">
        <v>210</v>
      </c>
      <c r="C2" s="189" t="s">
        <v>2</v>
      </c>
      <c r="D2" s="189" t="s">
        <v>3</v>
      </c>
      <c r="E2" s="188" t="s">
        <v>4</v>
      </c>
      <c r="F2" s="191" t="s">
        <v>5</v>
      </c>
      <c r="G2" s="191" t="s">
        <v>6</v>
      </c>
      <c r="H2" s="191" t="s">
        <v>7</v>
      </c>
      <c r="I2" s="191" t="s">
        <v>8</v>
      </c>
      <c r="J2" s="191" t="s">
        <v>9</v>
      </c>
      <c r="K2" s="191" t="s">
        <v>10</v>
      </c>
      <c r="L2" s="191" t="s">
        <v>11</v>
      </c>
      <c r="M2" s="191" t="s">
        <v>12</v>
      </c>
      <c r="N2" s="219" t="s">
        <v>13</v>
      </c>
      <c r="O2" s="219" t="s">
        <v>211</v>
      </c>
      <c r="P2" s="218"/>
    </row>
    <row r="3" spans="1:16" s="212" customFormat="1" ht="20.25" customHeight="1" x14ac:dyDescent="0.2">
      <c r="B3" s="213">
        <v>1</v>
      </c>
      <c r="C3" s="193">
        <v>2</v>
      </c>
      <c r="D3" s="214">
        <v>2</v>
      </c>
      <c r="E3" s="213">
        <v>3</v>
      </c>
      <c r="F3" s="195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3">
        <v>12</v>
      </c>
      <c r="O3" s="213">
        <v>13</v>
      </c>
    </row>
    <row r="4" spans="1:16" s="4" customFormat="1" ht="42" hidden="1" customHeight="1" x14ac:dyDescent="0.25">
      <c r="A4" s="141"/>
      <c r="B4" s="132" t="s">
        <v>226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66"/>
      <c r="J4" s="137"/>
      <c r="K4" s="138" t="e">
        <f>IF(I4/J4*100&gt;100,100,I4/J4*100)</f>
        <v>#DIV/0!</v>
      </c>
      <c r="L4" s="168" t="e">
        <f>(K4+K5+K6)/3</f>
        <v>#DIV/0!</v>
      </c>
      <c r="M4" s="140" t="e">
        <f>(L4+L7)/2</f>
        <v>#DIV/0!</v>
      </c>
      <c r="N4" s="220" t="s">
        <v>227</v>
      </c>
      <c r="O4" s="199"/>
      <c r="P4" s="141"/>
    </row>
    <row r="5" spans="1:16" s="4" customFormat="1" ht="42" hidden="1" customHeight="1" x14ac:dyDescent="0.25">
      <c r="A5" s="141"/>
      <c r="B5" s="143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66"/>
      <c r="J5" s="137"/>
      <c r="K5" s="138" t="e">
        <f>IF(J5/I5*100&gt;100,100,J5/I5*100)</f>
        <v>#DIV/0!</v>
      </c>
      <c r="L5" s="170"/>
      <c r="M5" s="145"/>
      <c r="N5" s="221"/>
      <c r="O5" s="199"/>
      <c r="P5" s="141"/>
    </row>
    <row r="6" spans="1:16" s="4" customFormat="1" ht="36" hidden="1" customHeight="1" x14ac:dyDescent="0.25">
      <c r="A6" s="141"/>
      <c r="B6" s="143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66"/>
      <c r="J6" s="136"/>
      <c r="K6" s="138" t="e">
        <f>IF(J6/I6*100&gt;100,100,J6/I6*100)</f>
        <v>#DIV/0!</v>
      </c>
      <c r="L6" s="170"/>
      <c r="M6" s="145"/>
      <c r="N6" s="221"/>
      <c r="O6" s="199"/>
      <c r="P6" s="141"/>
    </row>
    <row r="7" spans="1:16" s="4" customFormat="1" ht="30.75" hidden="1" customHeight="1" x14ac:dyDescent="0.25">
      <c r="A7" s="141"/>
      <c r="B7" s="143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81"/>
      <c r="J7" s="78"/>
      <c r="K7" s="138" t="e">
        <f>IF(J7/I7*100&gt;100,100,J7/I7*100)</f>
        <v>#DIV/0!</v>
      </c>
      <c r="L7" s="172" t="e">
        <f>K7</f>
        <v>#DIV/0!</v>
      </c>
      <c r="M7" s="145"/>
      <c r="N7" s="221"/>
      <c r="O7" s="199"/>
      <c r="P7" s="141"/>
    </row>
    <row r="8" spans="1:16" s="4" customFormat="1" ht="42" hidden="1" customHeight="1" x14ac:dyDescent="0.25">
      <c r="A8" s="141"/>
      <c r="B8" s="143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66"/>
      <c r="J8" s="137"/>
      <c r="K8" s="138" t="e">
        <f>IF(I8/J8*100&gt;100,100,I8/J8*100)</f>
        <v>#DIV/0!</v>
      </c>
      <c r="L8" s="168" t="e">
        <f>(K8+K9+K10)/3</f>
        <v>#DIV/0!</v>
      </c>
      <c r="M8" s="140" t="e">
        <f>(L8+L11)/2</f>
        <v>#DIV/0!</v>
      </c>
      <c r="N8" s="221"/>
      <c r="O8" s="199"/>
      <c r="P8" s="141"/>
    </row>
    <row r="9" spans="1:16" s="4" customFormat="1" ht="42" hidden="1" customHeight="1" x14ac:dyDescent="0.25">
      <c r="A9" s="141"/>
      <c r="B9" s="143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66"/>
      <c r="J9" s="137"/>
      <c r="K9" s="138" t="e">
        <f>IF(J9/I9*100&gt;100,100,J9/I9*100)</f>
        <v>#DIV/0!</v>
      </c>
      <c r="L9" s="170"/>
      <c r="M9" s="145"/>
      <c r="N9" s="221"/>
      <c r="O9" s="199"/>
      <c r="P9" s="141"/>
    </row>
    <row r="10" spans="1:16" s="4" customFormat="1" ht="36" hidden="1" customHeight="1" x14ac:dyDescent="0.25">
      <c r="A10" s="141"/>
      <c r="B10" s="143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66"/>
      <c r="J10" s="136"/>
      <c r="K10" s="138" t="e">
        <f>IF(J10/I10*100&gt;100,100,J10/I10*100)</f>
        <v>#DIV/0!</v>
      </c>
      <c r="L10" s="170"/>
      <c r="M10" s="145"/>
      <c r="N10" s="221"/>
      <c r="O10" s="199"/>
      <c r="P10" s="141"/>
    </row>
    <row r="11" spans="1:16" s="4" customFormat="1" ht="30.75" hidden="1" customHeight="1" x14ac:dyDescent="0.25">
      <c r="A11" s="141"/>
      <c r="B11" s="143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81"/>
      <c r="J11" s="149"/>
      <c r="K11" s="138" t="e">
        <f>IF(J11/I11*100&gt;100,100,J11/I11*100)</f>
        <v>#DIV/0!</v>
      </c>
      <c r="L11" s="172" t="e">
        <f>K11</f>
        <v>#DIV/0!</v>
      </c>
      <c r="M11" s="145"/>
      <c r="N11" s="221"/>
      <c r="O11" s="199"/>
      <c r="P11" s="141"/>
    </row>
    <row r="12" spans="1:16" s="4" customFormat="1" ht="42" hidden="1" customHeight="1" x14ac:dyDescent="0.25">
      <c r="A12" s="141"/>
      <c r="B12" s="143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66"/>
      <c r="J12" s="13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221"/>
      <c r="O12" s="199"/>
      <c r="P12" s="141"/>
    </row>
    <row r="13" spans="1:16" s="4" customFormat="1" ht="42" hidden="1" customHeight="1" x14ac:dyDescent="0.25">
      <c r="A13" s="141"/>
      <c r="B13" s="143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66"/>
      <c r="J13" s="137"/>
      <c r="K13" s="138" t="e">
        <f>IF(J13/I13*100&gt;100,100,J13/I13*100)</f>
        <v>#DIV/0!</v>
      </c>
      <c r="L13" s="170"/>
      <c r="M13" s="145"/>
      <c r="N13" s="221"/>
      <c r="O13" s="199"/>
      <c r="P13" s="141"/>
    </row>
    <row r="14" spans="1:16" s="4" customFormat="1" ht="36" hidden="1" customHeight="1" x14ac:dyDescent="0.25">
      <c r="A14" s="141"/>
      <c r="B14" s="143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66"/>
      <c r="J14" s="136"/>
      <c r="K14" s="138" t="e">
        <f>IF(J14/I14*100&gt;100,100,J14/I14*100)</f>
        <v>#DIV/0!</v>
      </c>
      <c r="L14" s="170"/>
      <c r="M14" s="145"/>
      <c r="N14" s="221"/>
      <c r="O14" s="199"/>
      <c r="P14" s="141"/>
    </row>
    <row r="15" spans="1:16" s="4" customFormat="1" ht="30.75" hidden="1" customHeight="1" x14ac:dyDescent="0.25">
      <c r="A15" s="141"/>
      <c r="B15" s="143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81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221"/>
      <c r="O15" s="199"/>
      <c r="P15" s="141"/>
    </row>
    <row r="16" spans="1:16" s="4" customFormat="1" ht="42" hidden="1" customHeight="1" x14ac:dyDescent="0.25">
      <c r="A16" s="141"/>
      <c r="B16" s="143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66"/>
      <c r="J16" s="13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221"/>
      <c r="O16" s="199"/>
      <c r="P16" s="141"/>
    </row>
    <row r="17" spans="1:16" s="4" customFormat="1" ht="42" hidden="1" customHeight="1" x14ac:dyDescent="0.25">
      <c r="A17" s="141"/>
      <c r="B17" s="143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66"/>
      <c r="J17" s="137"/>
      <c r="K17" s="138" t="e">
        <f>IF(J17/I17*100&gt;100,100,J17/I17*100)</f>
        <v>#DIV/0!</v>
      </c>
      <c r="L17" s="170"/>
      <c r="M17" s="145"/>
      <c r="N17" s="221"/>
      <c r="O17" s="199"/>
      <c r="P17" s="141"/>
    </row>
    <row r="18" spans="1:16" s="4" customFormat="1" ht="36" hidden="1" customHeight="1" x14ac:dyDescent="0.25">
      <c r="A18" s="141"/>
      <c r="B18" s="143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66"/>
      <c r="J18" s="136"/>
      <c r="K18" s="138" t="e">
        <f>IF(J18/I18*100&gt;100,100,J18/I18*100)</f>
        <v>#DIV/0!</v>
      </c>
      <c r="L18" s="170"/>
      <c r="M18" s="145"/>
      <c r="N18" s="221"/>
      <c r="O18" s="199"/>
      <c r="P18" s="141"/>
    </row>
    <row r="19" spans="1:16" s="4" customFormat="1" ht="30.75" hidden="1" customHeight="1" x14ac:dyDescent="0.25">
      <c r="A19" s="141"/>
      <c r="B19" s="143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81"/>
      <c r="J19" s="149"/>
      <c r="K19" s="138" t="e">
        <f>IF(J19/I19*100&gt;100,100,J19/I19*100)</f>
        <v>#DIV/0!</v>
      </c>
      <c r="L19" s="172" t="e">
        <f>K19</f>
        <v>#DIV/0!</v>
      </c>
      <c r="M19" s="145"/>
      <c r="N19" s="221"/>
      <c r="O19" s="199"/>
      <c r="P19" s="141"/>
    </row>
    <row r="20" spans="1:16" s="4" customFormat="1" ht="42" hidden="1" customHeight="1" x14ac:dyDescent="0.25">
      <c r="A20" s="141"/>
      <c r="B20" s="143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66"/>
      <c r="J20" s="137"/>
      <c r="K20" s="138" t="e">
        <f>IF(I20/J20*100&gt;100,100,I20/J20*100)</f>
        <v>#DIV/0!</v>
      </c>
      <c r="L20" s="168" t="e">
        <f>(K20+K21+K22)/3</f>
        <v>#DIV/0!</v>
      </c>
      <c r="M20" s="140" t="e">
        <f>(L20+L23)/2</f>
        <v>#DIV/0!</v>
      </c>
      <c r="N20" s="221"/>
      <c r="O20" s="199"/>
      <c r="P20" s="141"/>
    </row>
    <row r="21" spans="1:16" s="4" customFormat="1" ht="42" hidden="1" customHeight="1" x14ac:dyDescent="0.25">
      <c r="A21" s="141"/>
      <c r="B21" s="143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66"/>
      <c r="J21" s="137"/>
      <c r="K21" s="138" t="e">
        <f>IF(J21/I21*100&gt;100,100,J21/I21*100)</f>
        <v>#DIV/0!</v>
      </c>
      <c r="L21" s="170"/>
      <c r="M21" s="145"/>
      <c r="N21" s="221"/>
      <c r="O21" s="199"/>
      <c r="P21" s="141"/>
    </row>
    <row r="22" spans="1:16" s="4" customFormat="1" ht="36" hidden="1" customHeight="1" x14ac:dyDescent="0.25">
      <c r="A22" s="141"/>
      <c r="B22" s="143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66"/>
      <c r="J22" s="136"/>
      <c r="K22" s="138" t="e">
        <f>IF(J22/I22*100&gt;100,100,J22/I22*100)</f>
        <v>#DIV/0!</v>
      </c>
      <c r="L22" s="170"/>
      <c r="M22" s="145"/>
      <c r="N22" s="221"/>
      <c r="O22" s="199"/>
      <c r="P22" s="141"/>
    </row>
    <row r="23" spans="1:16" s="4" customFormat="1" ht="30.75" hidden="1" customHeight="1" x14ac:dyDescent="0.25">
      <c r="A23" s="141"/>
      <c r="B23" s="143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81"/>
      <c r="J23" s="78"/>
      <c r="K23" s="138" t="e">
        <f>IF(J23/I23*100&gt;100,100,J23/I23*100)</f>
        <v>#DIV/0!</v>
      </c>
      <c r="L23" s="172" t="e">
        <f>K23</f>
        <v>#DIV/0!</v>
      </c>
      <c r="M23" s="145"/>
      <c r="N23" s="221"/>
      <c r="O23" s="199"/>
      <c r="P23" s="141"/>
    </row>
    <row r="24" spans="1:16" s="4" customFormat="1" ht="42" customHeight="1" x14ac:dyDescent="0.25">
      <c r="A24" s="141"/>
      <c r="B24" s="143"/>
      <c r="C24" s="131" t="s">
        <v>188</v>
      </c>
      <c r="D24" s="131" t="s">
        <v>130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66">
        <v>10</v>
      </c>
      <c r="J24" s="137">
        <v>10</v>
      </c>
      <c r="K24" s="138">
        <f>IF(I24/J24*100&gt;100,100,I24/J24*100)</f>
        <v>100</v>
      </c>
      <c r="L24" s="168">
        <f>(K24+K25+K26)/3</f>
        <v>100</v>
      </c>
      <c r="M24" s="140">
        <f>(L24+L27)/2</f>
        <v>100</v>
      </c>
      <c r="N24" s="221"/>
      <c r="O24" s="199"/>
      <c r="P24" s="141"/>
    </row>
    <row r="25" spans="1:16" s="4" customFormat="1" ht="42" customHeight="1" x14ac:dyDescent="0.25">
      <c r="A25" s="141"/>
      <c r="B25" s="143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66">
        <v>100</v>
      </c>
      <c r="J25" s="137">
        <v>100</v>
      </c>
      <c r="K25" s="138">
        <f>IF(J25/I25*100&gt;100,100,J25/I25*100)</f>
        <v>100</v>
      </c>
      <c r="L25" s="170"/>
      <c r="M25" s="145"/>
      <c r="N25" s="221"/>
      <c r="O25" s="199"/>
      <c r="P25" s="141"/>
    </row>
    <row r="26" spans="1:16" s="4" customFormat="1" ht="36" customHeight="1" x14ac:dyDescent="0.25">
      <c r="A26" s="141"/>
      <c r="B26" s="143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66">
        <v>55</v>
      </c>
      <c r="J26" s="136">
        <v>55</v>
      </c>
      <c r="K26" s="138">
        <f>IF(J26/I26*100&gt;100,100,J26/I26*100)</f>
        <v>100</v>
      </c>
      <c r="L26" s="170"/>
      <c r="M26" s="145"/>
      <c r="N26" s="221"/>
      <c r="O26" s="199"/>
      <c r="P26" s="141"/>
    </row>
    <row r="27" spans="1:16" s="4" customFormat="1" ht="30.75" customHeight="1" x14ac:dyDescent="0.25">
      <c r="A27" s="141"/>
      <c r="B27" s="143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82">
        <v>1</v>
      </c>
      <c r="J27" s="222">
        <v>1</v>
      </c>
      <c r="K27" s="138">
        <f>IF(J27/I27*100&gt;100,100,J27/I27*100)</f>
        <v>100</v>
      </c>
      <c r="L27" s="172">
        <f>K27</f>
        <v>100</v>
      </c>
      <c r="M27" s="145"/>
      <c r="N27" s="221"/>
      <c r="O27" s="199"/>
      <c r="P27" s="141"/>
    </row>
    <row r="28" spans="1:16" s="4" customFormat="1" ht="42" hidden="1" customHeight="1" x14ac:dyDescent="0.25">
      <c r="A28" s="141"/>
      <c r="B28" s="143"/>
      <c r="C28" s="131" t="s">
        <v>189</v>
      </c>
      <c r="D28" s="131" t="s">
        <v>219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66"/>
      <c r="J28" s="137"/>
      <c r="K28" s="138" t="e">
        <f>IF(I28/J28*100&gt;100,100,I28/J28*100)</f>
        <v>#DIV/0!</v>
      </c>
      <c r="L28" s="168" t="e">
        <f>(K28+K29+K30)/3</f>
        <v>#DIV/0!</v>
      </c>
      <c r="M28" s="140" t="e">
        <f>(L28+L31)/2</f>
        <v>#DIV/0!</v>
      </c>
      <c r="N28" s="221"/>
      <c r="O28" s="199"/>
      <c r="P28" s="141"/>
    </row>
    <row r="29" spans="1:16" s="4" customFormat="1" ht="42" hidden="1" customHeight="1" x14ac:dyDescent="0.25">
      <c r="A29" s="141"/>
      <c r="B29" s="143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66"/>
      <c r="J29" s="137"/>
      <c r="K29" s="138" t="e">
        <f>IF(J29/I29*100&gt;100,100,J29/I29*100)</f>
        <v>#DIV/0!</v>
      </c>
      <c r="L29" s="170"/>
      <c r="M29" s="145"/>
      <c r="N29" s="221"/>
      <c r="O29" s="199"/>
      <c r="P29" s="141"/>
    </row>
    <row r="30" spans="1:16" s="4" customFormat="1" ht="36" hidden="1" customHeight="1" x14ac:dyDescent="0.25">
      <c r="A30" s="141"/>
      <c r="B30" s="143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66"/>
      <c r="J30" s="136"/>
      <c r="K30" s="138" t="e">
        <f>IF(J30/I30*100&gt;100,100,J30/I30*100)</f>
        <v>#DIV/0!</v>
      </c>
      <c r="L30" s="170"/>
      <c r="M30" s="145"/>
      <c r="N30" s="221"/>
      <c r="O30" s="199"/>
      <c r="P30" s="141"/>
    </row>
    <row r="31" spans="1:16" s="4" customFormat="1" ht="30.75" hidden="1" customHeight="1" x14ac:dyDescent="0.25">
      <c r="A31" s="141"/>
      <c r="B31" s="143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81"/>
      <c r="J31" s="78"/>
      <c r="K31" s="138" t="e">
        <f>IF(J31/I31*100&gt;100,100,J31/I31*100)</f>
        <v>#DIV/0!</v>
      </c>
      <c r="L31" s="172" t="e">
        <f>K31</f>
        <v>#DIV/0!</v>
      </c>
      <c r="M31" s="145"/>
      <c r="N31" s="221"/>
      <c r="O31" s="199"/>
      <c r="P31" s="141"/>
    </row>
    <row r="32" spans="1:16" s="4" customFormat="1" ht="41.25" customHeight="1" x14ac:dyDescent="0.25">
      <c r="A32" s="141"/>
      <c r="B32" s="143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66">
        <v>10</v>
      </c>
      <c r="J32" s="137">
        <v>7.2</v>
      </c>
      <c r="K32" s="138">
        <f>IF(I32/J32*100&gt;100,100,I32/J32*100)</f>
        <v>100</v>
      </c>
      <c r="L32" s="139">
        <f>(K32+K33+K34)/3</f>
        <v>100</v>
      </c>
      <c r="M32" s="140">
        <f>(L32+L35)/2</f>
        <v>100</v>
      </c>
      <c r="N32" s="221"/>
      <c r="O32" s="199"/>
      <c r="P32" s="141"/>
    </row>
    <row r="33" spans="1:16" s="4" customFormat="1" ht="42" customHeight="1" x14ac:dyDescent="0.25">
      <c r="A33" s="141"/>
      <c r="B33" s="143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66">
        <v>100</v>
      </c>
      <c r="J33" s="137">
        <v>100</v>
      </c>
      <c r="K33" s="138">
        <f>IF(J33/I33*100&gt;100,100,J33/I33*100)</f>
        <v>100</v>
      </c>
      <c r="L33" s="144"/>
      <c r="M33" s="145"/>
      <c r="N33" s="221"/>
      <c r="O33" s="199"/>
      <c r="P33" s="141"/>
    </row>
    <row r="34" spans="1:16" s="4" customFormat="1" ht="36" customHeight="1" x14ac:dyDescent="0.25">
      <c r="A34" s="141"/>
      <c r="B34" s="143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66">
        <v>55</v>
      </c>
      <c r="J34" s="136">
        <v>60.7</v>
      </c>
      <c r="K34" s="138">
        <f>IF(J34/I34*100&gt;100,100,J34/I34*100)</f>
        <v>100</v>
      </c>
      <c r="L34" s="144"/>
      <c r="M34" s="145"/>
      <c r="N34" s="221"/>
      <c r="O34" s="199"/>
      <c r="P34" s="141"/>
    </row>
    <row r="35" spans="1:16" s="4" customFormat="1" ht="30.75" customHeight="1" x14ac:dyDescent="0.25">
      <c r="A35" s="141"/>
      <c r="B35" s="143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83">
        <v>116</v>
      </c>
      <c r="J35" s="83">
        <v>122</v>
      </c>
      <c r="K35" s="138">
        <f>IF(J35/I35*100&gt;100,100,J35/I35*100)</f>
        <v>100</v>
      </c>
      <c r="L35" s="150">
        <f>K35</f>
        <v>100</v>
      </c>
      <c r="M35" s="145"/>
      <c r="N35" s="221"/>
      <c r="O35" s="199"/>
      <c r="P35" s="141"/>
    </row>
    <row r="36" spans="1:16" s="4" customFormat="1" ht="42" hidden="1" customHeight="1" x14ac:dyDescent="0.25">
      <c r="A36" s="141"/>
      <c r="B36" s="143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6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221"/>
      <c r="O36" s="199"/>
      <c r="P36" s="141"/>
    </row>
    <row r="37" spans="1:16" s="4" customFormat="1" ht="42" hidden="1" customHeight="1" x14ac:dyDescent="0.25">
      <c r="A37" s="141"/>
      <c r="B37" s="143"/>
      <c r="C37" s="143"/>
      <c r="D37" s="142"/>
      <c r="E37" s="143"/>
      <c r="F37" s="167" t="s">
        <v>18</v>
      </c>
      <c r="G37" s="134" t="s">
        <v>119</v>
      </c>
      <c r="H37" s="135" t="s">
        <v>20</v>
      </c>
      <c r="I37" s="66"/>
      <c r="J37" s="137"/>
      <c r="K37" s="138" t="e">
        <f>IF(J37/I37*100&gt;100,100,J37/I37*100)</f>
        <v>#DIV/0!</v>
      </c>
      <c r="L37" s="144"/>
      <c r="M37" s="145"/>
      <c r="N37" s="221"/>
      <c r="O37" s="199"/>
      <c r="P37" s="141"/>
    </row>
    <row r="38" spans="1:16" s="4" customFormat="1" ht="36" hidden="1" customHeight="1" x14ac:dyDescent="0.25">
      <c r="A38" s="141"/>
      <c r="B38" s="143"/>
      <c r="C38" s="143"/>
      <c r="D38" s="142"/>
      <c r="E38" s="143"/>
      <c r="F38" s="167" t="s">
        <v>18</v>
      </c>
      <c r="G38" s="134" t="s">
        <v>120</v>
      </c>
      <c r="H38" s="135" t="s">
        <v>20</v>
      </c>
      <c r="I38" s="66"/>
      <c r="J38" s="136"/>
      <c r="K38" s="138" t="e">
        <f>IF(J38/I38*100&gt;100,100,J38/I38*100)</f>
        <v>#DIV/0!</v>
      </c>
      <c r="L38" s="144"/>
      <c r="M38" s="145"/>
      <c r="N38" s="221"/>
      <c r="O38" s="199"/>
      <c r="P38" s="141"/>
    </row>
    <row r="39" spans="1:16" s="4" customFormat="1" ht="30.75" hidden="1" customHeight="1" x14ac:dyDescent="0.25">
      <c r="A39" s="141"/>
      <c r="B39" s="143"/>
      <c r="C39" s="146"/>
      <c r="D39" s="147"/>
      <c r="E39" s="146"/>
      <c r="F39" s="167" t="s">
        <v>24</v>
      </c>
      <c r="G39" s="148" t="s">
        <v>25</v>
      </c>
      <c r="H39" s="135" t="s">
        <v>26</v>
      </c>
      <c r="I39" s="81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221"/>
      <c r="O39" s="199"/>
      <c r="P39" s="141"/>
    </row>
    <row r="40" spans="1:16" s="4" customFormat="1" ht="42" hidden="1" customHeight="1" x14ac:dyDescent="0.25">
      <c r="A40" s="141"/>
      <c r="B40" s="143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6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221"/>
      <c r="O40" s="199"/>
      <c r="P40" s="141"/>
    </row>
    <row r="41" spans="1:16" s="4" customFormat="1" ht="42" hidden="1" customHeight="1" x14ac:dyDescent="0.25">
      <c r="A41" s="141"/>
      <c r="B41" s="143"/>
      <c r="C41" s="143"/>
      <c r="D41" s="142"/>
      <c r="E41" s="143"/>
      <c r="F41" s="167" t="s">
        <v>18</v>
      </c>
      <c r="G41" s="134" t="s">
        <v>119</v>
      </c>
      <c r="H41" s="135" t="s">
        <v>20</v>
      </c>
      <c r="I41" s="66"/>
      <c r="J41" s="137"/>
      <c r="K41" s="138" t="e">
        <f>IF(J41/I41*100&gt;100,100,J41/I41*100)</f>
        <v>#DIV/0!</v>
      </c>
      <c r="L41" s="144"/>
      <c r="M41" s="145"/>
      <c r="N41" s="221"/>
      <c r="O41" s="199"/>
      <c r="P41" s="141"/>
    </row>
    <row r="42" spans="1:16" s="4" customFormat="1" ht="36" hidden="1" customHeight="1" x14ac:dyDescent="0.25">
      <c r="A42" s="141"/>
      <c r="B42" s="143"/>
      <c r="C42" s="143"/>
      <c r="D42" s="142"/>
      <c r="E42" s="143"/>
      <c r="F42" s="167" t="s">
        <v>18</v>
      </c>
      <c r="G42" s="134" t="s">
        <v>120</v>
      </c>
      <c r="H42" s="135" t="s">
        <v>20</v>
      </c>
      <c r="I42" s="66"/>
      <c r="J42" s="136"/>
      <c r="K42" s="138" t="e">
        <f>IF(J42/I42*100&gt;100,100,J42/I42*100)</f>
        <v>#DIV/0!</v>
      </c>
      <c r="L42" s="144"/>
      <c r="M42" s="145"/>
      <c r="N42" s="221"/>
      <c r="O42" s="199"/>
      <c r="P42" s="141"/>
    </row>
    <row r="43" spans="1:16" s="4" customFormat="1" ht="30.75" hidden="1" customHeight="1" x14ac:dyDescent="0.25">
      <c r="A43" s="141"/>
      <c r="B43" s="143"/>
      <c r="C43" s="146"/>
      <c r="D43" s="147"/>
      <c r="E43" s="146"/>
      <c r="F43" s="167" t="s">
        <v>24</v>
      </c>
      <c r="G43" s="148" t="s">
        <v>25</v>
      </c>
      <c r="H43" s="135" t="s">
        <v>26</v>
      </c>
      <c r="I43" s="81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221"/>
      <c r="O43" s="199"/>
      <c r="P43" s="141"/>
    </row>
    <row r="44" spans="1:16" s="4" customFormat="1" ht="42" hidden="1" customHeight="1" x14ac:dyDescent="0.25">
      <c r="A44" s="141"/>
      <c r="B44" s="143"/>
      <c r="C44" s="153" t="s">
        <v>192</v>
      </c>
      <c r="D44" s="13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66"/>
      <c r="J44" s="137"/>
      <c r="K44" s="138" t="e">
        <f>IF(I44/J44*100&gt;100,100,I44/J44*100)</f>
        <v>#DIV/0!</v>
      </c>
      <c r="L44" s="139" t="e">
        <f>(K44+K45+K46)/3</f>
        <v>#DIV/0!</v>
      </c>
      <c r="M44" s="140" t="e">
        <f>(L44+L47)/2</f>
        <v>#DIV/0!</v>
      </c>
      <c r="N44" s="221"/>
      <c r="O44" s="199"/>
      <c r="P44" s="141"/>
    </row>
    <row r="45" spans="1:16" s="4" customFormat="1" ht="42" hidden="1" customHeight="1" x14ac:dyDescent="0.25">
      <c r="A45" s="141"/>
      <c r="B45" s="143"/>
      <c r="C45" s="154"/>
      <c r="D45" s="142"/>
      <c r="E45" s="143"/>
      <c r="F45" s="167" t="s">
        <v>18</v>
      </c>
      <c r="G45" s="134" t="s">
        <v>119</v>
      </c>
      <c r="H45" s="135" t="s">
        <v>20</v>
      </c>
      <c r="I45" s="66"/>
      <c r="J45" s="137"/>
      <c r="K45" s="138" t="e">
        <f>IF(J45/I45*100&gt;100,100,J45/I45*100)</f>
        <v>#DIV/0!</v>
      </c>
      <c r="L45" s="144"/>
      <c r="M45" s="145"/>
      <c r="N45" s="221"/>
      <c r="O45" s="199"/>
      <c r="P45" s="141"/>
    </row>
    <row r="46" spans="1:16" s="4" customFormat="1" ht="36" hidden="1" customHeight="1" x14ac:dyDescent="0.25">
      <c r="A46" s="141"/>
      <c r="B46" s="143"/>
      <c r="C46" s="154"/>
      <c r="D46" s="142"/>
      <c r="E46" s="143"/>
      <c r="F46" s="167" t="s">
        <v>18</v>
      </c>
      <c r="G46" s="134" t="s">
        <v>120</v>
      </c>
      <c r="H46" s="135" t="s">
        <v>20</v>
      </c>
      <c r="I46" s="66"/>
      <c r="J46" s="136"/>
      <c r="K46" s="138" t="e">
        <f>IF(J46/I46*100&gt;100,100,J46/I46*100)</f>
        <v>#DIV/0!</v>
      </c>
      <c r="L46" s="144"/>
      <c r="M46" s="145"/>
      <c r="N46" s="221"/>
      <c r="O46" s="199"/>
      <c r="P46" s="141"/>
    </row>
    <row r="47" spans="1:16" s="4" customFormat="1" ht="30.75" hidden="1" customHeight="1" x14ac:dyDescent="0.25">
      <c r="A47" s="141"/>
      <c r="B47" s="143"/>
      <c r="C47" s="155"/>
      <c r="D47" s="147"/>
      <c r="E47" s="146"/>
      <c r="F47" s="167" t="s">
        <v>24</v>
      </c>
      <c r="G47" s="148" t="s">
        <v>25</v>
      </c>
      <c r="H47" s="135" t="s">
        <v>26</v>
      </c>
      <c r="I47" s="81"/>
      <c r="J47" s="149"/>
      <c r="K47" s="138" t="e">
        <f>IF(J47/I47*100&gt;100,100,J47/I47*100)</f>
        <v>#DIV/0!</v>
      </c>
      <c r="L47" s="150" t="e">
        <f>K47</f>
        <v>#DIV/0!</v>
      </c>
      <c r="M47" s="145"/>
      <c r="N47" s="221"/>
      <c r="O47" s="199"/>
      <c r="P47" s="141"/>
    </row>
    <row r="48" spans="1:16" s="4" customFormat="1" ht="42" hidden="1" customHeight="1" x14ac:dyDescent="0.25">
      <c r="A48" s="141"/>
      <c r="B48" s="143"/>
      <c r="C48" s="153" t="s">
        <v>193</v>
      </c>
      <c r="D48" s="131" t="s">
        <v>229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66"/>
      <c r="J48" s="137"/>
      <c r="K48" s="138" t="e">
        <f>IF(I48/J48*100&gt;100,100,I48/J48*100)</f>
        <v>#DIV/0!</v>
      </c>
      <c r="L48" s="139" t="e">
        <f>(K48+K49+K50)/3</f>
        <v>#DIV/0!</v>
      </c>
      <c r="M48" s="140" t="e">
        <f>(L48+L51)/2</f>
        <v>#DIV/0!</v>
      </c>
      <c r="N48" s="221"/>
      <c r="O48" s="199"/>
      <c r="P48" s="141"/>
    </row>
    <row r="49" spans="1:16" s="4" customFormat="1" ht="42" hidden="1" customHeight="1" x14ac:dyDescent="0.25">
      <c r="A49" s="141"/>
      <c r="B49" s="143"/>
      <c r="C49" s="154"/>
      <c r="D49" s="142"/>
      <c r="E49" s="143"/>
      <c r="F49" s="167" t="s">
        <v>18</v>
      </c>
      <c r="G49" s="134" t="s">
        <v>142</v>
      </c>
      <c r="H49" s="135" t="s">
        <v>20</v>
      </c>
      <c r="I49" s="66"/>
      <c r="J49" s="137"/>
      <c r="K49" s="138" t="e">
        <f>IF(J49/I49*100&gt;100,100,J49/I49*100)</f>
        <v>#DIV/0!</v>
      </c>
      <c r="L49" s="144"/>
      <c r="M49" s="145"/>
      <c r="N49" s="221"/>
      <c r="O49" s="199"/>
      <c r="P49" s="141"/>
    </row>
    <row r="50" spans="1:16" s="4" customFormat="1" ht="36" hidden="1" customHeight="1" x14ac:dyDescent="0.25">
      <c r="A50" s="141"/>
      <c r="B50" s="143"/>
      <c r="C50" s="154"/>
      <c r="D50" s="142"/>
      <c r="E50" s="143"/>
      <c r="F50" s="167" t="s">
        <v>18</v>
      </c>
      <c r="G50" s="134" t="s">
        <v>120</v>
      </c>
      <c r="H50" s="135" t="s">
        <v>20</v>
      </c>
      <c r="I50" s="66"/>
      <c r="J50" s="136"/>
      <c r="K50" s="138" t="e">
        <f>IF(J50/I50*100&gt;100,100,J50/I50*100)</f>
        <v>#DIV/0!</v>
      </c>
      <c r="L50" s="144"/>
      <c r="M50" s="145"/>
      <c r="N50" s="221"/>
      <c r="O50" s="199"/>
      <c r="P50" s="141"/>
    </row>
    <row r="51" spans="1:16" s="4" customFormat="1" ht="30.75" hidden="1" customHeight="1" x14ac:dyDescent="0.25">
      <c r="A51" s="141"/>
      <c r="B51" s="143"/>
      <c r="C51" s="155"/>
      <c r="D51" s="147"/>
      <c r="E51" s="146"/>
      <c r="F51" s="167" t="s">
        <v>24</v>
      </c>
      <c r="G51" s="148" t="s">
        <v>25</v>
      </c>
      <c r="H51" s="135" t="s">
        <v>26</v>
      </c>
      <c r="I51" s="81"/>
      <c r="J51" s="78"/>
      <c r="K51" s="138" t="e">
        <f>IF(J51/I51*100&gt;100,100,J51/I51*100)</f>
        <v>#DIV/0!</v>
      </c>
      <c r="L51" s="150" t="e">
        <f>K51</f>
        <v>#DIV/0!</v>
      </c>
      <c r="M51" s="145"/>
      <c r="N51" s="221"/>
      <c r="O51" s="199"/>
      <c r="P51" s="141"/>
    </row>
    <row r="52" spans="1:16" s="159" customFormat="1" ht="42" hidden="1" customHeight="1" x14ac:dyDescent="0.25">
      <c r="A52" s="141"/>
      <c r="B52" s="143"/>
      <c r="C52" s="131" t="s">
        <v>194</v>
      </c>
      <c r="D52" s="131" t="s">
        <v>221</v>
      </c>
      <c r="E52" s="157" t="s">
        <v>117</v>
      </c>
      <c r="F52" s="135" t="s">
        <v>18</v>
      </c>
      <c r="G52" s="158" t="s">
        <v>145</v>
      </c>
      <c r="H52" s="135" t="s">
        <v>20</v>
      </c>
      <c r="I52" s="66"/>
      <c r="J52" s="137"/>
      <c r="K52" s="138" t="e">
        <f t="shared" ref="K52:K87" si="0">IF(J52/I52*100&gt;100,100,J52/I52*100)</f>
        <v>#DIV/0!</v>
      </c>
      <c r="L52" s="139" t="e">
        <f>(K52+K53+K54)/3</f>
        <v>#DIV/0!</v>
      </c>
      <c r="M52" s="140" t="e">
        <f>(L52+L55)/2</f>
        <v>#DIV/0!</v>
      </c>
      <c r="N52" s="221"/>
      <c r="O52" s="199"/>
      <c r="P52" s="141"/>
    </row>
    <row r="53" spans="1:16" s="159" customFormat="1" ht="42" hidden="1" customHeight="1" x14ac:dyDescent="0.25">
      <c r="A53" s="141"/>
      <c r="B53" s="143"/>
      <c r="C53" s="143"/>
      <c r="D53" s="142"/>
      <c r="E53" s="161"/>
      <c r="F53" s="135" t="s">
        <v>18</v>
      </c>
      <c r="G53" s="158" t="s">
        <v>146</v>
      </c>
      <c r="H53" s="135" t="s">
        <v>20</v>
      </c>
      <c r="I53" s="66"/>
      <c r="J53" s="137"/>
      <c r="K53" s="138" t="e">
        <f>IF(I53/J53*100&gt;100,100,I53/J53*100)</f>
        <v>#DIV/0!</v>
      </c>
      <c r="L53" s="144"/>
      <c r="M53" s="145"/>
      <c r="N53" s="221"/>
      <c r="O53" s="199"/>
      <c r="P53" s="141"/>
    </row>
    <row r="54" spans="1:16" s="159" customFormat="1" ht="36" hidden="1" customHeight="1" x14ac:dyDescent="0.25">
      <c r="A54" s="141"/>
      <c r="B54" s="143"/>
      <c r="C54" s="143"/>
      <c r="D54" s="142"/>
      <c r="E54" s="161"/>
      <c r="F54" s="135" t="s">
        <v>18</v>
      </c>
      <c r="G54" s="158" t="s">
        <v>147</v>
      </c>
      <c r="H54" s="135" t="s">
        <v>20</v>
      </c>
      <c r="I54" s="66"/>
      <c r="J54" s="136"/>
      <c r="K54" s="138" t="e">
        <f t="shared" si="0"/>
        <v>#DIV/0!</v>
      </c>
      <c r="L54" s="144"/>
      <c r="M54" s="145"/>
      <c r="N54" s="221"/>
      <c r="O54" s="199"/>
      <c r="P54" s="141"/>
    </row>
    <row r="55" spans="1:16" s="159" customFormat="1" ht="30.75" hidden="1" customHeight="1" x14ac:dyDescent="0.25">
      <c r="A55" s="141"/>
      <c r="B55" s="143"/>
      <c r="C55" s="146"/>
      <c r="D55" s="147"/>
      <c r="E55" s="163"/>
      <c r="F55" s="135" t="s">
        <v>24</v>
      </c>
      <c r="G55" s="164" t="s">
        <v>25</v>
      </c>
      <c r="H55" s="135" t="s">
        <v>26</v>
      </c>
      <c r="I55" s="81"/>
      <c r="J55" s="78"/>
      <c r="K55" s="138" t="e">
        <f t="shared" si="0"/>
        <v>#DIV/0!</v>
      </c>
      <c r="L55" s="150" t="e">
        <f>K55</f>
        <v>#DIV/0!</v>
      </c>
      <c r="M55" s="145"/>
      <c r="N55" s="221"/>
      <c r="O55" s="199"/>
      <c r="P55" s="141"/>
    </row>
    <row r="56" spans="1:16" s="159" customFormat="1" ht="42" customHeight="1" x14ac:dyDescent="0.25">
      <c r="A56" s="141"/>
      <c r="B56" s="143"/>
      <c r="C56" s="131" t="s">
        <v>195</v>
      </c>
      <c r="D56" s="131" t="s">
        <v>222</v>
      </c>
      <c r="E56" s="157" t="s">
        <v>117</v>
      </c>
      <c r="F56" s="135" t="s">
        <v>18</v>
      </c>
      <c r="G56" s="158" t="s">
        <v>145</v>
      </c>
      <c r="H56" s="135" t="s">
        <v>20</v>
      </c>
      <c r="I56" s="66">
        <v>100</v>
      </c>
      <c r="J56" s="67">
        <v>100</v>
      </c>
      <c r="K56" s="138">
        <f t="shared" si="0"/>
        <v>100</v>
      </c>
      <c r="L56" s="139">
        <f>(K56+K57+K58)/3</f>
        <v>100</v>
      </c>
      <c r="M56" s="140">
        <f>(L56+L59)/2</f>
        <v>100</v>
      </c>
      <c r="N56" s="221"/>
      <c r="O56" s="199"/>
      <c r="P56" s="141"/>
    </row>
    <row r="57" spans="1:16" s="159" customFormat="1" ht="42" customHeight="1" x14ac:dyDescent="0.25">
      <c r="A57" s="141"/>
      <c r="B57" s="143"/>
      <c r="C57" s="143"/>
      <c r="D57" s="142"/>
      <c r="E57" s="161"/>
      <c r="F57" s="135" t="s">
        <v>18</v>
      </c>
      <c r="G57" s="158" t="s">
        <v>146</v>
      </c>
      <c r="H57" s="135" t="s">
        <v>20</v>
      </c>
      <c r="I57" s="66">
        <v>10</v>
      </c>
      <c r="J57" s="67">
        <v>10</v>
      </c>
      <c r="K57" s="138">
        <f>IF(I57/J57*100&gt;100,100,I57/J57*100)</f>
        <v>100</v>
      </c>
      <c r="L57" s="144"/>
      <c r="M57" s="145"/>
      <c r="N57" s="221"/>
      <c r="O57" s="199"/>
      <c r="P57" s="141"/>
    </row>
    <row r="58" spans="1:16" s="159" customFormat="1" ht="36" customHeight="1" x14ac:dyDescent="0.25">
      <c r="A58" s="141"/>
      <c r="B58" s="143"/>
      <c r="C58" s="143"/>
      <c r="D58" s="142"/>
      <c r="E58" s="161"/>
      <c r="F58" s="135" t="s">
        <v>18</v>
      </c>
      <c r="G58" s="158" t="s">
        <v>147</v>
      </c>
      <c r="H58" s="135" t="s">
        <v>20</v>
      </c>
      <c r="I58" s="66">
        <v>100</v>
      </c>
      <c r="J58" s="66">
        <v>100</v>
      </c>
      <c r="K58" s="138">
        <f t="shared" si="0"/>
        <v>100</v>
      </c>
      <c r="L58" s="144"/>
      <c r="M58" s="145"/>
      <c r="N58" s="221"/>
      <c r="O58" s="199"/>
      <c r="P58" s="141"/>
    </row>
    <row r="59" spans="1:16" s="159" customFormat="1" ht="30.75" customHeight="1" x14ac:dyDescent="0.25">
      <c r="A59" s="141"/>
      <c r="B59" s="143"/>
      <c r="C59" s="146"/>
      <c r="D59" s="147"/>
      <c r="E59" s="163"/>
      <c r="F59" s="135" t="s">
        <v>24</v>
      </c>
      <c r="G59" s="164" t="s">
        <v>25</v>
      </c>
      <c r="H59" s="135" t="s">
        <v>26</v>
      </c>
      <c r="I59" s="83">
        <v>1</v>
      </c>
      <c r="J59" s="83">
        <v>1</v>
      </c>
      <c r="K59" s="138">
        <f t="shared" si="0"/>
        <v>100</v>
      </c>
      <c r="L59" s="150">
        <f>K59</f>
        <v>100</v>
      </c>
      <c r="M59" s="145"/>
      <c r="N59" s="221"/>
      <c r="O59" s="199"/>
      <c r="P59" s="141"/>
    </row>
    <row r="60" spans="1:16" s="159" customFormat="1" ht="42" hidden="1" customHeight="1" x14ac:dyDescent="0.25">
      <c r="A60" s="141"/>
      <c r="B60" s="143"/>
      <c r="C60" s="131" t="s">
        <v>196</v>
      </c>
      <c r="D60" s="131" t="s">
        <v>151</v>
      </c>
      <c r="E60" s="157" t="s">
        <v>117</v>
      </c>
      <c r="F60" s="135" t="s">
        <v>18</v>
      </c>
      <c r="G60" s="158" t="s">
        <v>145</v>
      </c>
      <c r="H60" s="135" t="s">
        <v>20</v>
      </c>
      <c r="I60" s="66"/>
      <c r="J60" s="67"/>
      <c r="K60" s="138" t="e">
        <f t="shared" si="0"/>
        <v>#DIV/0!</v>
      </c>
      <c r="L60" s="139" t="e">
        <f>(K60+K61+K62)/3</f>
        <v>#DIV/0!</v>
      </c>
      <c r="M60" s="140" t="e">
        <f>(L60+L63)/2</f>
        <v>#DIV/0!</v>
      </c>
      <c r="N60" s="221"/>
      <c r="O60" s="199"/>
      <c r="P60" s="141"/>
    </row>
    <row r="61" spans="1:16" s="159" customFormat="1" ht="42" hidden="1" customHeight="1" x14ac:dyDescent="0.25">
      <c r="A61" s="141"/>
      <c r="B61" s="143"/>
      <c r="C61" s="143"/>
      <c r="D61" s="142"/>
      <c r="E61" s="161"/>
      <c r="F61" s="135" t="s">
        <v>18</v>
      </c>
      <c r="G61" s="158" t="s">
        <v>146</v>
      </c>
      <c r="H61" s="135" t="s">
        <v>20</v>
      </c>
      <c r="I61" s="66"/>
      <c r="J61" s="67"/>
      <c r="K61" s="138" t="e">
        <f>IF(I61/J61*100&gt;100,100,I61/J61*100)</f>
        <v>#DIV/0!</v>
      </c>
      <c r="L61" s="144"/>
      <c r="M61" s="145"/>
      <c r="N61" s="221"/>
      <c r="O61" s="199"/>
      <c r="P61" s="141"/>
    </row>
    <row r="62" spans="1:16" s="159" customFormat="1" ht="36" hidden="1" customHeight="1" x14ac:dyDescent="0.25">
      <c r="A62" s="141"/>
      <c r="B62" s="143"/>
      <c r="C62" s="143"/>
      <c r="D62" s="142"/>
      <c r="E62" s="161"/>
      <c r="F62" s="135" t="s">
        <v>18</v>
      </c>
      <c r="G62" s="158" t="s">
        <v>147</v>
      </c>
      <c r="H62" s="135" t="s">
        <v>20</v>
      </c>
      <c r="I62" s="66"/>
      <c r="J62" s="66"/>
      <c r="K62" s="138" t="e">
        <f t="shared" si="0"/>
        <v>#DIV/0!</v>
      </c>
      <c r="L62" s="144"/>
      <c r="M62" s="145"/>
      <c r="N62" s="221"/>
      <c r="O62" s="199"/>
      <c r="P62" s="141"/>
    </row>
    <row r="63" spans="1:16" s="159" customFormat="1" ht="30.75" hidden="1" customHeight="1" x14ac:dyDescent="0.25">
      <c r="A63" s="141"/>
      <c r="B63" s="143"/>
      <c r="C63" s="146"/>
      <c r="D63" s="147"/>
      <c r="E63" s="163"/>
      <c r="F63" s="135" t="s">
        <v>24</v>
      </c>
      <c r="G63" s="164" t="s">
        <v>25</v>
      </c>
      <c r="H63" s="135" t="s">
        <v>26</v>
      </c>
      <c r="I63" s="81"/>
      <c r="J63" s="78"/>
      <c r="K63" s="138" t="e">
        <f t="shared" si="0"/>
        <v>#DIV/0!</v>
      </c>
      <c r="L63" s="150" t="e">
        <f>K63</f>
        <v>#DIV/0!</v>
      </c>
      <c r="M63" s="145"/>
      <c r="N63" s="221"/>
      <c r="O63" s="199"/>
      <c r="P63" s="141"/>
    </row>
    <row r="64" spans="1:16" s="141" customFormat="1" ht="42" customHeight="1" x14ac:dyDescent="0.25">
      <c r="B64" s="143"/>
      <c r="C64" s="131" t="s">
        <v>197</v>
      </c>
      <c r="D64" s="131" t="s">
        <v>153</v>
      </c>
      <c r="E64" s="223" t="s">
        <v>117</v>
      </c>
      <c r="F64" s="135" t="s">
        <v>18</v>
      </c>
      <c r="G64" s="158" t="s">
        <v>145</v>
      </c>
      <c r="H64" s="135" t="s">
        <v>20</v>
      </c>
      <c r="I64" s="66">
        <v>100</v>
      </c>
      <c r="J64" s="137">
        <v>100</v>
      </c>
      <c r="K64" s="138">
        <f t="shared" si="0"/>
        <v>100</v>
      </c>
      <c r="L64" s="139">
        <f>(K64+K65+K66)/3</f>
        <v>100</v>
      </c>
      <c r="M64" s="140">
        <f>(L64+L67)/2</f>
        <v>100</v>
      </c>
      <c r="N64" s="221"/>
      <c r="O64" s="199"/>
    </row>
    <row r="65" spans="1:16" s="141" customFormat="1" ht="42" customHeight="1" x14ac:dyDescent="0.25">
      <c r="B65" s="143"/>
      <c r="C65" s="143"/>
      <c r="D65" s="142"/>
      <c r="E65" s="224"/>
      <c r="F65" s="135" t="s">
        <v>18</v>
      </c>
      <c r="G65" s="158" t="s">
        <v>146</v>
      </c>
      <c r="H65" s="135" t="s">
        <v>20</v>
      </c>
      <c r="I65" s="66">
        <v>10</v>
      </c>
      <c r="J65" s="137">
        <v>7.2</v>
      </c>
      <c r="K65" s="138">
        <f>IF(I65/J65*100&gt;100,100,I65/J65*100)</f>
        <v>100</v>
      </c>
      <c r="L65" s="144"/>
      <c r="M65" s="145"/>
      <c r="N65" s="221"/>
      <c r="O65" s="199"/>
    </row>
    <row r="66" spans="1:16" s="141" customFormat="1" ht="36" customHeight="1" x14ac:dyDescent="0.25">
      <c r="B66" s="143"/>
      <c r="C66" s="143"/>
      <c r="D66" s="142"/>
      <c r="E66" s="224"/>
      <c r="F66" s="135" t="s">
        <v>18</v>
      </c>
      <c r="G66" s="158" t="s">
        <v>147</v>
      </c>
      <c r="H66" s="135" t="s">
        <v>20</v>
      </c>
      <c r="I66" s="66">
        <v>100</v>
      </c>
      <c r="J66" s="136">
        <v>100</v>
      </c>
      <c r="K66" s="138">
        <f t="shared" si="0"/>
        <v>100</v>
      </c>
      <c r="L66" s="144"/>
      <c r="M66" s="145"/>
      <c r="N66" s="221"/>
      <c r="O66" s="199"/>
    </row>
    <row r="67" spans="1:16" s="141" customFormat="1" ht="30.75" customHeight="1" x14ac:dyDescent="0.25">
      <c r="B67" s="143"/>
      <c r="C67" s="146"/>
      <c r="D67" s="147"/>
      <c r="E67" s="225"/>
      <c r="F67" s="135" t="s">
        <v>24</v>
      </c>
      <c r="G67" s="164" t="s">
        <v>25</v>
      </c>
      <c r="H67" s="135" t="s">
        <v>26</v>
      </c>
      <c r="I67" s="83">
        <v>116</v>
      </c>
      <c r="J67" s="83">
        <v>122</v>
      </c>
      <c r="K67" s="138">
        <f t="shared" si="0"/>
        <v>100</v>
      </c>
      <c r="L67" s="150">
        <f>K67</f>
        <v>100</v>
      </c>
      <c r="M67" s="145"/>
      <c r="N67" s="226"/>
      <c r="O67" s="199"/>
    </row>
    <row r="68" spans="1:16" s="159" customFormat="1" ht="42" hidden="1" customHeight="1" x14ac:dyDescent="0.25">
      <c r="A68" s="141"/>
      <c r="B68" s="143"/>
      <c r="C68" s="156" t="s">
        <v>194</v>
      </c>
      <c r="D68" s="131" t="s">
        <v>154</v>
      </c>
      <c r="E68" s="157" t="s">
        <v>117</v>
      </c>
      <c r="F68" s="135" t="s">
        <v>18</v>
      </c>
      <c r="G68" s="158" t="s">
        <v>145</v>
      </c>
      <c r="H68" s="135" t="s">
        <v>20</v>
      </c>
      <c r="I68" s="66"/>
      <c r="J68" s="137"/>
      <c r="K68" s="138" t="e">
        <f t="shared" si="0"/>
        <v>#DIV/0!</v>
      </c>
      <c r="L68" s="168" t="e">
        <f>(K68+K69+K70)/3</f>
        <v>#DIV/0!</v>
      </c>
      <c r="M68" s="140" t="e">
        <f>(L68+L71)/2</f>
        <v>#DIV/0!</v>
      </c>
      <c r="N68" s="141"/>
      <c r="O68" s="199"/>
      <c r="P68" s="141"/>
    </row>
    <row r="69" spans="1:16" s="159" customFormat="1" ht="42" hidden="1" customHeight="1" x14ac:dyDescent="0.25">
      <c r="A69" s="141"/>
      <c r="B69" s="143"/>
      <c r="C69" s="160"/>
      <c r="D69" s="142"/>
      <c r="E69" s="161"/>
      <c r="F69" s="135" t="s">
        <v>18</v>
      </c>
      <c r="G69" s="158" t="s">
        <v>146</v>
      </c>
      <c r="H69" s="135" t="s">
        <v>20</v>
      </c>
      <c r="I69" s="66"/>
      <c r="J69" s="137"/>
      <c r="K69" s="138" t="e">
        <f>IF(I69/J69*100&gt;100,100,I69/J69*100)</f>
        <v>#DIV/0!</v>
      </c>
      <c r="L69" s="170"/>
      <c r="M69" s="145"/>
      <c r="N69" s="141"/>
      <c r="O69" s="199"/>
      <c r="P69" s="141"/>
    </row>
    <row r="70" spans="1:16" s="159" customFormat="1" ht="36" hidden="1" customHeight="1" x14ac:dyDescent="0.25">
      <c r="A70" s="141"/>
      <c r="B70" s="143"/>
      <c r="C70" s="160"/>
      <c r="D70" s="142"/>
      <c r="E70" s="161"/>
      <c r="F70" s="135" t="s">
        <v>18</v>
      </c>
      <c r="G70" s="158" t="s">
        <v>147</v>
      </c>
      <c r="H70" s="135" t="s">
        <v>20</v>
      </c>
      <c r="I70" s="66"/>
      <c r="J70" s="136"/>
      <c r="K70" s="138" t="e">
        <f t="shared" si="0"/>
        <v>#DIV/0!</v>
      </c>
      <c r="L70" s="170"/>
      <c r="M70" s="145"/>
      <c r="N70" s="141"/>
      <c r="O70" s="199"/>
      <c r="P70" s="141"/>
    </row>
    <row r="71" spans="1:16" s="159" customFormat="1" ht="30.75" hidden="1" customHeight="1" x14ac:dyDescent="0.25">
      <c r="A71" s="141"/>
      <c r="B71" s="143"/>
      <c r="C71" s="162"/>
      <c r="D71" s="147"/>
      <c r="E71" s="163"/>
      <c r="F71" s="135" t="s">
        <v>24</v>
      </c>
      <c r="G71" s="164" t="s">
        <v>25</v>
      </c>
      <c r="H71" s="135" t="s">
        <v>26</v>
      </c>
      <c r="I71" s="81"/>
      <c r="J71" s="149"/>
      <c r="K71" s="138" t="e">
        <f t="shared" si="0"/>
        <v>#DIV/0!</v>
      </c>
      <c r="L71" s="172" t="e">
        <f>K71</f>
        <v>#DIV/0!</v>
      </c>
      <c r="M71" s="145"/>
      <c r="N71" s="141"/>
      <c r="O71" s="199"/>
      <c r="P71" s="141"/>
    </row>
    <row r="72" spans="1:16" s="159" customFormat="1" ht="42" hidden="1" customHeight="1" x14ac:dyDescent="0.25">
      <c r="A72" s="141"/>
      <c r="B72" s="143"/>
      <c r="C72" s="131" t="s">
        <v>198</v>
      </c>
      <c r="D72" s="131" t="s">
        <v>156</v>
      </c>
      <c r="E72" s="157" t="s">
        <v>117</v>
      </c>
      <c r="F72" s="135" t="s">
        <v>18</v>
      </c>
      <c r="G72" s="158" t="s">
        <v>145</v>
      </c>
      <c r="H72" s="135" t="s">
        <v>20</v>
      </c>
      <c r="I72" s="66"/>
      <c r="J72" s="137"/>
      <c r="K72" s="138" t="e">
        <f t="shared" si="0"/>
        <v>#DIV/0!</v>
      </c>
      <c r="L72" s="168" t="e">
        <f>(K72+K73+K74)/3</f>
        <v>#DIV/0!</v>
      </c>
      <c r="M72" s="140" t="e">
        <f>(L72+L75)/2</f>
        <v>#DIV/0!</v>
      </c>
      <c r="N72" s="141"/>
      <c r="O72" s="199"/>
      <c r="P72" s="141"/>
    </row>
    <row r="73" spans="1:16" s="159" customFormat="1" ht="42" hidden="1" customHeight="1" x14ac:dyDescent="0.25">
      <c r="A73" s="141"/>
      <c r="B73" s="143"/>
      <c r="C73" s="143"/>
      <c r="D73" s="142"/>
      <c r="E73" s="161"/>
      <c r="F73" s="135" t="s">
        <v>18</v>
      </c>
      <c r="G73" s="158" t="s">
        <v>146</v>
      </c>
      <c r="H73" s="135" t="s">
        <v>20</v>
      </c>
      <c r="I73" s="66"/>
      <c r="J73" s="137"/>
      <c r="K73" s="138" t="e">
        <f>IF(I73/J73*100&gt;100,100,I73/J73*100)</f>
        <v>#DIV/0!</v>
      </c>
      <c r="L73" s="170"/>
      <c r="M73" s="145"/>
      <c r="N73" s="141"/>
      <c r="O73" s="199"/>
      <c r="P73" s="141"/>
    </row>
    <row r="74" spans="1:16" s="159" customFormat="1" ht="36" hidden="1" customHeight="1" x14ac:dyDescent="0.25">
      <c r="A74" s="141"/>
      <c r="B74" s="143"/>
      <c r="C74" s="143"/>
      <c r="D74" s="142"/>
      <c r="E74" s="161"/>
      <c r="F74" s="135" t="s">
        <v>18</v>
      </c>
      <c r="G74" s="158" t="s">
        <v>147</v>
      </c>
      <c r="H74" s="135" t="s">
        <v>20</v>
      </c>
      <c r="I74" s="66"/>
      <c r="J74" s="136"/>
      <c r="K74" s="138" t="e">
        <f t="shared" si="0"/>
        <v>#DIV/0!</v>
      </c>
      <c r="L74" s="170"/>
      <c r="M74" s="145"/>
      <c r="N74" s="141"/>
      <c r="O74" s="199"/>
      <c r="P74" s="141"/>
    </row>
    <row r="75" spans="1:16" s="159" customFormat="1" ht="30.75" hidden="1" customHeight="1" x14ac:dyDescent="0.25">
      <c r="A75" s="141"/>
      <c r="B75" s="143"/>
      <c r="C75" s="146"/>
      <c r="D75" s="147"/>
      <c r="E75" s="163"/>
      <c r="F75" s="135" t="s">
        <v>24</v>
      </c>
      <c r="G75" s="164" t="s">
        <v>25</v>
      </c>
      <c r="H75" s="135" t="s">
        <v>26</v>
      </c>
      <c r="I75" s="81"/>
      <c r="J75" s="149"/>
      <c r="K75" s="138" t="e">
        <f t="shared" si="0"/>
        <v>#DIV/0!</v>
      </c>
      <c r="L75" s="172" t="e">
        <f>K75</f>
        <v>#DIV/0!</v>
      </c>
      <c r="M75" s="145"/>
      <c r="N75" s="141"/>
      <c r="O75" s="199"/>
      <c r="P75" s="141"/>
    </row>
    <row r="76" spans="1:16" s="159" customFormat="1" ht="42" hidden="1" customHeight="1" x14ac:dyDescent="0.25">
      <c r="A76" s="141"/>
      <c r="B76" s="143"/>
      <c r="C76" s="131" t="s">
        <v>199</v>
      </c>
      <c r="D76" s="131" t="s">
        <v>158</v>
      </c>
      <c r="E76" s="157" t="s">
        <v>117</v>
      </c>
      <c r="F76" s="135" t="s">
        <v>18</v>
      </c>
      <c r="G76" s="158" t="s">
        <v>145</v>
      </c>
      <c r="H76" s="135" t="s">
        <v>20</v>
      </c>
      <c r="I76" s="66"/>
      <c r="J76" s="137"/>
      <c r="K76" s="138" t="e">
        <f t="shared" si="0"/>
        <v>#DIV/0!</v>
      </c>
      <c r="L76" s="168" t="e">
        <f>(K76+K77+K78)/3</f>
        <v>#DIV/0!</v>
      </c>
      <c r="M76" s="140" t="e">
        <f>(L76+L79)/2</f>
        <v>#DIV/0!</v>
      </c>
      <c r="N76" s="141"/>
      <c r="O76" s="199"/>
      <c r="P76" s="141"/>
    </row>
    <row r="77" spans="1:16" s="159" customFormat="1" ht="42" hidden="1" customHeight="1" x14ac:dyDescent="0.25">
      <c r="A77" s="141"/>
      <c r="B77" s="143"/>
      <c r="C77" s="143"/>
      <c r="D77" s="142"/>
      <c r="E77" s="161"/>
      <c r="F77" s="135" t="s">
        <v>18</v>
      </c>
      <c r="G77" s="158" t="s">
        <v>146</v>
      </c>
      <c r="H77" s="135" t="s">
        <v>20</v>
      </c>
      <c r="I77" s="66"/>
      <c r="J77" s="137"/>
      <c r="K77" s="138" t="e">
        <f>IF(I77/J77*100&gt;100,100,I77/J77*100)</f>
        <v>#DIV/0!</v>
      </c>
      <c r="L77" s="170"/>
      <c r="M77" s="145"/>
      <c r="N77" s="141"/>
      <c r="O77" s="199"/>
      <c r="P77" s="141"/>
    </row>
    <row r="78" spans="1:16" s="159" customFormat="1" ht="36" hidden="1" customHeight="1" x14ac:dyDescent="0.25">
      <c r="A78" s="141"/>
      <c r="B78" s="143"/>
      <c r="C78" s="143"/>
      <c r="D78" s="142"/>
      <c r="E78" s="161"/>
      <c r="F78" s="135" t="s">
        <v>18</v>
      </c>
      <c r="G78" s="158" t="s">
        <v>147</v>
      </c>
      <c r="H78" s="135" t="s">
        <v>20</v>
      </c>
      <c r="I78" s="66"/>
      <c r="J78" s="136"/>
      <c r="K78" s="138" t="e">
        <f t="shared" si="0"/>
        <v>#DIV/0!</v>
      </c>
      <c r="L78" s="170"/>
      <c r="M78" s="145"/>
      <c r="N78" s="141"/>
      <c r="O78" s="199"/>
      <c r="P78" s="141"/>
    </row>
    <row r="79" spans="1:16" s="159" customFormat="1" ht="30.75" hidden="1" customHeight="1" x14ac:dyDescent="0.25">
      <c r="A79" s="141"/>
      <c r="B79" s="143"/>
      <c r="C79" s="146"/>
      <c r="D79" s="147"/>
      <c r="E79" s="163"/>
      <c r="F79" s="135" t="s">
        <v>24</v>
      </c>
      <c r="G79" s="164" t="s">
        <v>25</v>
      </c>
      <c r="H79" s="135" t="s">
        <v>26</v>
      </c>
      <c r="I79" s="81"/>
      <c r="J79" s="149"/>
      <c r="K79" s="138" t="e">
        <f t="shared" si="0"/>
        <v>#DIV/0!</v>
      </c>
      <c r="L79" s="172" t="e">
        <f>K79</f>
        <v>#DIV/0!</v>
      </c>
      <c r="M79" s="145"/>
      <c r="N79" s="141"/>
      <c r="O79" s="199"/>
      <c r="P79" s="141"/>
    </row>
    <row r="80" spans="1:16" s="159" customFormat="1" ht="42" hidden="1" customHeight="1" x14ac:dyDescent="0.25">
      <c r="A80" s="141"/>
      <c r="B80" s="143"/>
      <c r="C80" s="131" t="s">
        <v>194</v>
      </c>
      <c r="D80" s="131" t="s">
        <v>160</v>
      </c>
      <c r="E80" s="157" t="s">
        <v>117</v>
      </c>
      <c r="F80" s="135" t="s">
        <v>18</v>
      </c>
      <c r="G80" s="158" t="s">
        <v>145</v>
      </c>
      <c r="H80" s="135" t="s">
        <v>20</v>
      </c>
      <c r="I80" s="66"/>
      <c r="J80" s="137"/>
      <c r="K80" s="138" t="e">
        <f t="shared" si="0"/>
        <v>#DIV/0!</v>
      </c>
      <c r="L80" s="168" t="e">
        <f>(K80+K81+K82)/3</f>
        <v>#DIV/0!</v>
      </c>
      <c r="M80" s="140" t="e">
        <f>(L80+L83)/2</f>
        <v>#DIV/0!</v>
      </c>
      <c r="N80" s="141"/>
      <c r="O80" s="199"/>
      <c r="P80" s="141"/>
    </row>
    <row r="81" spans="1:16" s="159" customFormat="1" ht="42" hidden="1" customHeight="1" x14ac:dyDescent="0.25">
      <c r="A81" s="141"/>
      <c r="B81" s="143"/>
      <c r="C81" s="143"/>
      <c r="D81" s="142"/>
      <c r="E81" s="161"/>
      <c r="F81" s="135" t="s">
        <v>18</v>
      </c>
      <c r="G81" s="158" t="s">
        <v>146</v>
      </c>
      <c r="H81" s="135" t="s">
        <v>20</v>
      </c>
      <c r="I81" s="66"/>
      <c r="J81" s="137"/>
      <c r="K81" s="138" t="e">
        <f>IF(I81/J81*100&gt;100,100,I81/J81*100)</f>
        <v>#DIV/0!</v>
      </c>
      <c r="L81" s="170"/>
      <c r="M81" s="145"/>
      <c r="N81" s="141"/>
      <c r="O81" s="199"/>
      <c r="P81" s="141"/>
    </row>
    <row r="82" spans="1:16" s="159" customFormat="1" ht="36" hidden="1" customHeight="1" x14ac:dyDescent="0.25">
      <c r="A82" s="141"/>
      <c r="B82" s="143"/>
      <c r="C82" s="143"/>
      <c r="D82" s="142"/>
      <c r="E82" s="161"/>
      <c r="F82" s="135" t="s">
        <v>18</v>
      </c>
      <c r="G82" s="158" t="s">
        <v>147</v>
      </c>
      <c r="H82" s="135" t="s">
        <v>20</v>
      </c>
      <c r="I82" s="66"/>
      <c r="J82" s="136"/>
      <c r="K82" s="138" t="e">
        <f t="shared" si="0"/>
        <v>#DIV/0!</v>
      </c>
      <c r="L82" s="170"/>
      <c r="M82" s="145"/>
      <c r="N82" s="141"/>
      <c r="O82" s="199"/>
      <c r="P82" s="141"/>
    </row>
    <row r="83" spans="1:16" s="159" customFormat="1" ht="30.75" hidden="1" customHeight="1" x14ac:dyDescent="0.25">
      <c r="A83" s="141"/>
      <c r="B83" s="143"/>
      <c r="C83" s="146"/>
      <c r="D83" s="147"/>
      <c r="E83" s="163"/>
      <c r="F83" s="135" t="s">
        <v>24</v>
      </c>
      <c r="G83" s="164" t="s">
        <v>25</v>
      </c>
      <c r="H83" s="135" t="s">
        <v>26</v>
      </c>
      <c r="I83" s="81"/>
      <c r="J83" s="149"/>
      <c r="K83" s="138" t="e">
        <f t="shared" si="0"/>
        <v>#DIV/0!</v>
      </c>
      <c r="L83" s="172" t="e">
        <f>K83</f>
        <v>#DIV/0!</v>
      </c>
      <c r="M83" s="145"/>
      <c r="N83" s="141"/>
      <c r="O83" s="199"/>
      <c r="P83" s="141"/>
    </row>
    <row r="84" spans="1:16" s="159" customFormat="1" ht="42" hidden="1" customHeight="1" x14ac:dyDescent="0.25">
      <c r="A84" s="141"/>
      <c r="B84" s="143"/>
      <c r="C84" s="131" t="s">
        <v>200</v>
      </c>
      <c r="D84" s="131" t="s">
        <v>230</v>
      </c>
      <c r="E84" s="157" t="s">
        <v>117</v>
      </c>
      <c r="F84" s="135" t="s">
        <v>18</v>
      </c>
      <c r="G84" s="158" t="s">
        <v>145</v>
      </c>
      <c r="H84" s="135" t="s">
        <v>20</v>
      </c>
      <c r="I84" s="66"/>
      <c r="J84" s="137"/>
      <c r="K84" s="138" t="e">
        <f t="shared" si="0"/>
        <v>#DIV/0!</v>
      </c>
      <c r="L84" s="168" t="e">
        <f>(K84+K85+K86)/3</f>
        <v>#DIV/0!</v>
      </c>
      <c r="M84" s="140" t="e">
        <f>(L84+L87)/2</f>
        <v>#DIV/0!</v>
      </c>
      <c r="N84" s="141"/>
      <c r="O84" s="199"/>
      <c r="P84" s="141"/>
    </row>
    <row r="85" spans="1:16" s="159" customFormat="1" ht="42" hidden="1" customHeight="1" x14ac:dyDescent="0.25">
      <c r="A85" s="141"/>
      <c r="B85" s="143"/>
      <c r="C85" s="143"/>
      <c r="D85" s="142"/>
      <c r="E85" s="161"/>
      <c r="F85" s="135" t="s">
        <v>18</v>
      </c>
      <c r="G85" s="158" t="s">
        <v>146</v>
      </c>
      <c r="H85" s="135" t="s">
        <v>20</v>
      </c>
      <c r="I85" s="66"/>
      <c r="J85" s="137"/>
      <c r="K85" s="138" t="e">
        <f>IF(I85/J85*100&gt;100,100,I85/J85*100)</f>
        <v>#DIV/0!</v>
      </c>
      <c r="L85" s="170"/>
      <c r="M85" s="145"/>
      <c r="N85" s="141"/>
      <c r="O85" s="199"/>
      <c r="P85" s="141"/>
    </row>
    <row r="86" spans="1:16" s="159" customFormat="1" ht="36" hidden="1" customHeight="1" x14ac:dyDescent="0.25">
      <c r="A86" s="141"/>
      <c r="B86" s="143"/>
      <c r="C86" s="143"/>
      <c r="D86" s="142"/>
      <c r="E86" s="161"/>
      <c r="F86" s="135" t="s">
        <v>18</v>
      </c>
      <c r="G86" s="158" t="s">
        <v>147</v>
      </c>
      <c r="H86" s="135" t="s">
        <v>20</v>
      </c>
      <c r="I86" s="66"/>
      <c r="J86" s="136"/>
      <c r="K86" s="138" t="e">
        <f t="shared" si="0"/>
        <v>#DIV/0!</v>
      </c>
      <c r="L86" s="170"/>
      <c r="M86" s="145"/>
      <c r="N86" s="141"/>
      <c r="O86" s="199"/>
      <c r="P86" s="141"/>
    </row>
    <row r="87" spans="1:16" s="159" customFormat="1" ht="30.75" hidden="1" customHeight="1" x14ac:dyDescent="0.25">
      <c r="A87" s="141"/>
      <c r="B87" s="146"/>
      <c r="C87" s="146"/>
      <c r="D87" s="147"/>
      <c r="E87" s="163"/>
      <c r="F87" s="135" t="s">
        <v>24</v>
      </c>
      <c r="G87" s="164" t="s">
        <v>25</v>
      </c>
      <c r="H87" s="135" t="s">
        <v>26</v>
      </c>
      <c r="I87" s="81"/>
      <c r="J87" s="78"/>
      <c r="K87" s="138" t="e">
        <f t="shared" si="0"/>
        <v>#DIV/0!</v>
      </c>
      <c r="L87" s="172" t="e">
        <f>K87</f>
        <v>#DIV/0!</v>
      </c>
      <c r="M87" s="145"/>
      <c r="N87" s="141"/>
      <c r="O87" s="199"/>
      <c r="P87" s="141"/>
    </row>
    <row r="89" spans="1:16" x14ac:dyDescent="0.25">
      <c r="I89" s="4">
        <f>I7+I11+I15+I19+I23+I27+I31+I35+I39+I43+I47+I51</f>
        <v>117</v>
      </c>
      <c r="J89" s="216">
        <f>J7+J11+J15+J19+J23+J27+J31+J35+J39+J43+J47+J51</f>
        <v>123</v>
      </c>
      <c r="K89" s="217">
        <f>(116*8+120*4)/12</f>
        <v>117.33333333333333</v>
      </c>
      <c r="L89">
        <v>123</v>
      </c>
    </row>
    <row r="90" spans="1:16" x14ac:dyDescent="0.25">
      <c r="I90" s="4">
        <f>I55+I59+I63+I67+I71+I75+I79+I83+I87</f>
        <v>117</v>
      </c>
      <c r="J90" s="216">
        <f>J55+J59+J63+J67+J71+J75+J79+J83+J87</f>
        <v>123</v>
      </c>
      <c r="K90" s="217">
        <f>(116*8+120*4)/12</f>
        <v>117.33333333333333</v>
      </c>
      <c r="L90">
        <v>123</v>
      </c>
    </row>
    <row r="91" spans="1:16" ht="30.75" customHeight="1" x14ac:dyDescent="0.25">
      <c r="B91" s="210" t="s">
        <v>215</v>
      </c>
      <c r="H91" s="210" t="s">
        <v>216</v>
      </c>
    </row>
    <row r="92" spans="1:16" x14ac:dyDescent="0.25">
      <c r="B92" s="211" t="s">
        <v>217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6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2"/>
  <sheetViews>
    <sheetView view="pageBreakPreview" zoomScale="80" zoomScaleNormal="130" zoomScaleSheetLayoutView="80" workbookViewId="0">
      <selection activeCell="J81" sqref="J81"/>
    </sheetView>
  </sheetViews>
  <sheetFormatPr defaultRowHeight="15" x14ac:dyDescent="0.25"/>
  <cols>
    <col min="1" max="1" width="4.140625" customWidth="1"/>
    <col min="2" max="2" width="18.5703125" customWidth="1"/>
    <col min="3" max="3" width="23.42578125" customWidth="1"/>
    <col min="4" max="5" width="18.5703125" customWidth="1"/>
    <col min="6" max="6" width="18.5703125" style="206" customWidth="1"/>
    <col min="7" max="8" width="18.5703125" customWidth="1"/>
    <col min="9" max="9" width="18.5703125" style="4" customWidth="1"/>
    <col min="10" max="10" width="17.5703125" customWidth="1"/>
    <col min="11" max="15" width="18.5703125" customWidth="1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189" t="s">
        <v>5</v>
      </c>
      <c r="G2" s="189" t="s">
        <v>6</v>
      </c>
      <c r="H2" s="189" t="s">
        <v>7</v>
      </c>
      <c r="I2" s="191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15" s="212" customFormat="1" ht="20.25" customHeight="1" x14ac:dyDescent="0.2">
      <c r="B3" s="213">
        <v>1</v>
      </c>
      <c r="C3" s="193">
        <v>2</v>
      </c>
      <c r="D3" s="214">
        <v>2</v>
      </c>
      <c r="E3" s="213">
        <v>3</v>
      </c>
      <c r="F3" s="195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3">
        <v>12</v>
      </c>
      <c r="O3" s="213">
        <v>13</v>
      </c>
    </row>
    <row r="4" spans="1:15" s="4" customFormat="1" ht="42" hidden="1" customHeight="1" x14ac:dyDescent="0.25">
      <c r="A4" s="141"/>
      <c r="B4" s="132" t="s">
        <v>231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66"/>
      <c r="J4" s="137"/>
      <c r="K4" s="138" t="e">
        <f>IF(I4/J4*100&gt;100,100,I4/J4*100)</f>
        <v>#DIV/0!</v>
      </c>
      <c r="L4" s="168" t="e">
        <f>(K4+K5+K6)/3</f>
        <v>#DIV/0!</v>
      </c>
      <c r="M4" s="140" t="e">
        <f>(L4+L7)/2</f>
        <v>#DIV/0!</v>
      </c>
      <c r="N4" s="215" t="s">
        <v>170</v>
      </c>
      <c r="O4" s="199"/>
    </row>
    <row r="5" spans="1:15" s="4" customFormat="1" ht="42" hidden="1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66"/>
      <c r="J5" s="137"/>
      <c r="K5" s="138" t="e">
        <f>IF(J5/I5*100&gt;100,100,J5/I5*100)</f>
        <v>#DIV/0!</v>
      </c>
      <c r="L5" s="170"/>
      <c r="M5" s="145"/>
      <c r="N5" s="113"/>
      <c r="O5" s="199"/>
    </row>
    <row r="6" spans="1:15" s="4" customFormat="1" ht="36" hidden="1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66"/>
      <c r="J6" s="136"/>
      <c r="K6" s="138" t="e">
        <f>IF(J6/I6*100&gt;100,100,J6/I6*100)</f>
        <v>#DIV/0!</v>
      </c>
      <c r="L6" s="170"/>
      <c r="M6" s="145"/>
      <c r="N6" s="113"/>
      <c r="O6" s="199"/>
    </row>
    <row r="7" spans="1:15" s="4" customFormat="1" ht="30.75" hidden="1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81"/>
      <c r="J7" s="78"/>
      <c r="K7" s="138" t="e">
        <f>IF(J7/I7*100&gt;100,100,J7/I7*100)</f>
        <v>#DIV/0!</v>
      </c>
      <c r="L7" s="172" t="e">
        <f>K7</f>
        <v>#DIV/0!</v>
      </c>
      <c r="M7" s="145"/>
      <c r="N7" s="113"/>
      <c r="O7" s="199"/>
    </row>
    <row r="8" spans="1:15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66"/>
      <c r="J8" s="137"/>
      <c r="K8" s="138" t="e">
        <f>IF(I8/J8*100&gt;100,100,I8/J8*100)</f>
        <v>#DIV/0!</v>
      </c>
      <c r="L8" s="168" t="e">
        <f>(K8+K9+K10)/3</f>
        <v>#DIV/0!</v>
      </c>
      <c r="M8" s="140" t="e">
        <f>(L8+L11)/2</f>
        <v>#DIV/0!</v>
      </c>
      <c r="N8" s="113"/>
      <c r="O8" s="199"/>
    </row>
    <row r="9" spans="1:15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66"/>
      <c r="J9" s="137"/>
      <c r="K9" s="138" t="e">
        <f>IF(J9/I9*100&gt;100,100,J9/I9*100)</f>
        <v>#DIV/0!</v>
      </c>
      <c r="L9" s="170"/>
      <c r="M9" s="145"/>
      <c r="N9" s="113"/>
      <c r="O9" s="199"/>
    </row>
    <row r="10" spans="1:15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66"/>
      <c r="J10" s="136"/>
      <c r="K10" s="138" t="e">
        <f>IF(J10/I10*100&gt;100,100,J10/I10*100)</f>
        <v>#DIV/0!</v>
      </c>
      <c r="L10" s="170"/>
      <c r="M10" s="145"/>
      <c r="N10" s="113"/>
      <c r="O10" s="199"/>
    </row>
    <row r="11" spans="1:15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81"/>
      <c r="J11" s="149"/>
      <c r="K11" s="138" t="e">
        <f>IF(J11/I11*100&gt;100,100,J11/I11*100)</f>
        <v>#DIV/0!</v>
      </c>
      <c r="L11" s="172" t="e">
        <f>K11</f>
        <v>#DIV/0!</v>
      </c>
      <c r="M11" s="145"/>
      <c r="N11" s="113"/>
      <c r="O11" s="199"/>
    </row>
    <row r="12" spans="1:15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66"/>
      <c r="J12" s="13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113"/>
      <c r="O12" s="199"/>
    </row>
    <row r="13" spans="1:15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66"/>
      <c r="J13" s="137"/>
      <c r="K13" s="138" t="e">
        <f>IF(J13/I13*100&gt;100,100,J13/I13*100)</f>
        <v>#DIV/0!</v>
      </c>
      <c r="L13" s="170"/>
      <c r="M13" s="145"/>
      <c r="N13" s="113"/>
      <c r="O13" s="199"/>
    </row>
    <row r="14" spans="1:15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66"/>
      <c r="J14" s="136"/>
      <c r="K14" s="138" t="e">
        <f>IF(J14/I14*100&gt;100,100,J14/I14*100)</f>
        <v>#DIV/0!</v>
      </c>
      <c r="L14" s="170"/>
      <c r="M14" s="145"/>
      <c r="N14" s="113"/>
      <c r="O14" s="199"/>
    </row>
    <row r="15" spans="1:15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81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113"/>
      <c r="O15" s="199"/>
    </row>
    <row r="16" spans="1:15" s="4" customFormat="1" ht="42" hidden="1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66"/>
      <c r="J16" s="13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113"/>
      <c r="O16" s="199"/>
    </row>
    <row r="17" spans="1:15" s="4" customFormat="1" ht="42" hidden="1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66"/>
      <c r="J17" s="137"/>
      <c r="K17" s="138" t="e">
        <f>IF(J17/I17*100&gt;100,100,J17/I17*100)</f>
        <v>#DIV/0!</v>
      </c>
      <c r="L17" s="170"/>
      <c r="M17" s="145"/>
      <c r="N17" s="113"/>
      <c r="O17" s="199"/>
    </row>
    <row r="18" spans="1:15" s="4" customFormat="1" ht="36" hidden="1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66"/>
      <c r="J18" s="136"/>
      <c r="K18" s="138" t="e">
        <f>IF(J18/I18*100&gt;100,100,J18/I18*100)</f>
        <v>#DIV/0!</v>
      </c>
      <c r="L18" s="170"/>
      <c r="M18" s="145"/>
      <c r="N18" s="113"/>
      <c r="O18" s="199"/>
    </row>
    <row r="19" spans="1:15" s="4" customFormat="1" ht="30.75" hidden="1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81"/>
      <c r="J19" s="149"/>
      <c r="K19" s="138" t="e">
        <f>IF(J19/I19*100&gt;100,100,J19/I19*100)</f>
        <v>#DIV/0!</v>
      </c>
      <c r="L19" s="172" t="e">
        <f>K19</f>
        <v>#DIV/0!</v>
      </c>
      <c r="M19" s="145"/>
      <c r="N19" s="113"/>
      <c r="O19" s="199"/>
    </row>
    <row r="20" spans="1:15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66"/>
      <c r="J20" s="137"/>
      <c r="K20" s="138" t="e">
        <f>IF(I20/J20*100&gt;100,100,I20/J20*100)</f>
        <v>#DIV/0!</v>
      </c>
      <c r="L20" s="168" t="e">
        <f>(K20+K21+K22)/3</f>
        <v>#DIV/0!</v>
      </c>
      <c r="M20" s="140" t="e">
        <f>(L20+L23)/2</f>
        <v>#DIV/0!</v>
      </c>
      <c r="N20" s="113"/>
      <c r="O20" s="199"/>
    </row>
    <row r="21" spans="1:15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66"/>
      <c r="J21" s="137"/>
      <c r="K21" s="138" t="e">
        <f>IF(J21/I21*100&gt;100,100,J21/I21*100)</f>
        <v>#DIV/0!</v>
      </c>
      <c r="L21" s="170"/>
      <c r="M21" s="145"/>
      <c r="N21" s="113"/>
      <c r="O21" s="199"/>
    </row>
    <row r="22" spans="1:15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66"/>
      <c r="J22" s="136"/>
      <c r="K22" s="138" t="e">
        <f>IF(J22/I22*100&gt;100,100,J22/I22*100)</f>
        <v>#DIV/0!</v>
      </c>
      <c r="L22" s="170"/>
      <c r="M22" s="145"/>
      <c r="N22" s="113"/>
      <c r="O22" s="199"/>
    </row>
    <row r="23" spans="1:15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81"/>
      <c r="J23" s="78"/>
      <c r="K23" s="138" t="e">
        <f>IF(J23/I23*100&gt;100,100,J23/I23*100)</f>
        <v>#DIV/0!</v>
      </c>
      <c r="L23" s="172" t="e">
        <f>K23</f>
        <v>#DIV/0!</v>
      </c>
      <c r="M23" s="145"/>
      <c r="N23" s="113"/>
      <c r="O23" s="199"/>
    </row>
    <row r="24" spans="1:15" s="4" customFormat="1" ht="42" hidden="1" customHeight="1" x14ac:dyDescent="0.25">
      <c r="A24" s="141"/>
      <c r="B24" s="142"/>
      <c r="C24" s="131" t="s">
        <v>188</v>
      </c>
      <c r="D24" s="131" t="s">
        <v>130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66"/>
      <c r="J24" s="137"/>
      <c r="K24" s="138" t="e">
        <f>IF(I24/J24*100&gt;100,100,I24/J24*100)</f>
        <v>#DIV/0!</v>
      </c>
      <c r="L24" s="168" t="e">
        <f>(K24+K25+K26)/3</f>
        <v>#DIV/0!</v>
      </c>
      <c r="M24" s="140" t="e">
        <f>(L24+L27)/2</f>
        <v>#DIV/0!</v>
      </c>
      <c r="N24" s="113"/>
      <c r="O24" s="199"/>
    </row>
    <row r="25" spans="1:15" s="4" customFormat="1" ht="42" hidden="1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66"/>
      <c r="J25" s="137"/>
      <c r="K25" s="138" t="e">
        <f>IF(J25/I25*100&gt;100,100,J25/I25*100)</f>
        <v>#DIV/0!</v>
      </c>
      <c r="L25" s="170"/>
      <c r="M25" s="145"/>
      <c r="N25" s="113"/>
      <c r="O25" s="199"/>
    </row>
    <row r="26" spans="1:15" s="4" customFormat="1" ht="36" hidden="1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66"/>
      <c r="J26" s="136"/>
      <c r="K26" s="138" t="e">
        <f>IF(J26/I26*100&gt;100,100,J26/I26*100)</f>
        <v>#DIV/0!</v>
      </c>
      <c r="L26" s="170"/>
      <c r="M26" s="145"/>
      <c r="N26" s="113"/>
      <c r="O26" s="199"/>
    </row>
    <row r="27" spans="1:15" s="4" customFormat="1" ht="30.75" hidden="1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81"/>
      <c r="J27" s="149"/>
      <c r="K27" s="138" t="e">
        <f>IF(J27/I27*100&gt;100,100,J27/I27*100)</f>
        <v>#DIV/0!</v>
      </c>
      <c r="L27" s="172" t="e">
        <f>K27</f>
        <v>#DIV/0!</v>
      </c>
      <c r="M27" s="145"/>
      <c r="N27" s="113"/>
      <c r="O27" s="199"/>
    </row>
    <row r="28" spans="1:15" s="4" customFormat="1" ht="42" hidden="1" customHeight="1" x14ac:dyDescent="0.25">
      <c r="A28" s="141"/>
      <c r="B28" s="142"/>
      <c r="C28" s="131" t="s">
        <v>189</v>
      </c>
      <c r="D28" s="131" t="s">
        <v>219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66"/>
      <c r="J28" s="137"/>
      <c r="K28" s="138" t="e">
        <f>IF(I28/J28*100&gt;100,100,I28/J28*100)</f>
        <v>#DIV/0!</v>
      </c>
      <c r="L28" s="168" t="e">
        <f>(K28+K29+K30)/3</f>
        <v>#DIV/0!</v>
      </c>
      <c r="M28" s="140" t="e">
        <f>(L28+L31)/2</f>
        <v>#DIV/0!</v>
      </c>
      <c r="N28" s="113"/>
      <c r="O28" s="199"/>
    </row>
    <row r="29" spans="1:15" s="4" customFormat="1" ht="42" hidden="1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66"/>
      <c r="J29" s="137"/>
      <c r="K29" s="138" t="e">
        <f>IF(J29/I29*100&gt;100,100,J29/I29*100)</f>
        <v>#DIV/0!</v>
      </c>
      <c r="L29" s="170"/>
      <c r="M29" s="145"/>
      <c r="N29" s="113"/>
      <c r="O29" s="199"/>
    </row>
    <row r="30" spans="1:15" s="4" customFormat="1" ht="36" hidden="1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66"/>
      <c r="J30" s="136"/>
      <c r="K30" s="138" t="e">
        <f>IF(J30/I30*100&gt;100,100,J30/I30*100)</f>
        <v>#DIV/0!</v>
      </c>
      <c r="L30" s="170"/>
      <c r="M30" s="145"/>
      <c r="N30" s="113"/>
      <c r="O30" s="199"/>
    </row>
    <row r="31" spans="1:15" s="4" customFormat="1" ht="30.75" hidden="1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81"/>
      <c r="J31" s="78"/>
      <c r="K31" s="138" t="e">
        <f>IF(J31/I31*100&gt;100,100,J31/I31*100)</f>
        <v>#DIV/0!</v>
      </c>
      <c r="L31" s="172" t="e">
        <f>K31</f>
        <v>#DIV/0!</v>
      </c>
      <c r="M31" s="145"/>
      <c r="N31" s="113"/>
      <c r="O31" s="199"/>
    </row>
    <row r="32" spans="1:15" s="4" customFormat="1" ht="42" customHeight="1" x14ac:dyDescent="0.25">
      <c r="A32" s="141"/>
      <c r="B32" s="142"/>
      <c r="C32" s="131" t="s">
        <v>190</v>
      </c>
      <c r="D32" s="131" t="s">
        <v>134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66">
        <v>10</v>
      </c>
      <c r="J32" s="137">
        <v>8.9</v>
      </c>
      <c r="K32" s="138">
        <f>IF(I32/J32*100&gt;100,100,I32/J32*100)</f>
        <v>100</v>
      </c>
      <c r="L32" s="139">
        <f>(K32+K33+K34)/3</f>
        <v>100</v>
      </c>
      <c r="M32" s="140">
        <f>(L32+L35)/2</f>
        <v>99.619771863117876</v>
      </c>
      <c r="N32" s="113"/>
      <c r="O32" s="199"/>
    </row>
    <row r="33" spans="1:15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66">
        <v>100</v>
      </c>
      <c r="J33" s="137">
        <v>100</v>
      </c>
      <c r="K33" s="138">
        <f>IF(J33/I33*100&gt;100,100,J33/I33*100)</f>
        <v>100</v>
      </c>
      <c r="L33" s="144"/>
      <c r="M33" s="145"/>
      <c r="N33" s="113"/>
      <c r="O33" s="199"/>
    </row>
    <row r="34" spans="1:15" s="4" customFormat="1" ht="36" customHeight="1" x14ac:dyDescent="0.25">
      <c r="A34" s="141"/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66">
        <v>55</v>
      </c>
      <c r="J34" s="136">
        <v>56.5</v>
      </c>
      <c r="K34" s="68">
        <f>IF(J34/I34*100&gt;100,100,J34/I34*100)</f>
        <v>100</v>
      </c>
      <c r="L34" s="144"/>
      <c r="M34" s="145"/>
      <c r="N34" s="113"/>
      <c r="O34" s="199"/>
    </row>
    <row r="35" spans="1:15" s="4" customFormat="1" ht="30.75" customHeight="1" x14ac:dyDescent="0.25">
      <c r="A35" s="141"/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83">
        <v>263</v>
      </c>
      <c r="J35" s="83">
        <v>261</v>
      </c>
      <c r="K35" s="68">
        <f>IF(J35/I35*100&gt;100,100,J35/I35*100)</f>
        <v>99.239543726235752</v>
      </c>
      <c r="L35" s="150">
        <f>K35</f>
        <v>99.239543726235752</v>
      </c>
      <c r="M35" s="145"/>
      <c r="N35" s="113"/>
      <c r="O35" s="199"/>
    </row>
    <row r="36" spans="1:15" s="4" customFormat="1" ht="42" hidden="1" customHeight="1" x14ac:dyDescent="0.25">
      <c r="A36" s="141"/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66"/>
      <c r="J36" s="137"/>
      <c r="K36" s="6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</row>
    <row r="37" spans="1:15" s="4" customFormat="1" ht="42" hidden="1" customHeight="1" x14ac:dyDescent="0.25">
      <c r="A37" s="141"/>
      <c r="B37" s="142"/>
      <c r="C37" s="143"/>
      <c r="D37" s="142"/>
      <c r="E37" s="143"/>
      <c r="F37" s="167" t="s">
        <v>18</v>
      </c>
      <c r="G37" s="134" t="s">
        <v>119</v>
      </c>
      <c r="H37" s="135" t="s">
        <v>20</v>
      </c>
      <c r="I37" s="66"/>
      <c r="J37" s="137"/>
      <c r="K37" s="68" t="e">
        <f>IF(J37/I37*100&gt;100,100,J37/I37*100)</f>
        <v>#DIV/0!</v>
      </c>
      <c r="L37" s="144"/>
      <c r="M37" s="145"/>
      <c r="N37" s="113"/>
      <c r="O37" s="199"/>
    </row>
    <row r="38" spans="1:15" s="4" customFormat="1" ht="36" hidden="1" customHeight="1" x14ac:dyDescent="0.25">
      <c r="A38" s="141"/>
      <c r="B38" s="142"/>
      <c r="C38" s="143"/>
      <c r="D38" s="142"/>
      <c r="E38" s="143"/>
      <c r="F38" s="167" t="s">
        <v>18</v>
      </c>
      <c r="G38" s="134" t="s">
        <v>120</v>
      </c>
      <c r="H38" s="135" t="s">
        <v>20</v>
      </c>
      <c r="I38" s="66"/>
      <c r="J38" s="136"/>
      <c r="K38" s="68" t="e">
        <f>IF(J38/I38*100&gt;100,100,J38/I38*100)</f>
        <v>#DIV/0!</v>
      </c>
      <c r="L38" s="144"/>
      <c r="M38" s="145"/>
      <c r="N38" s="113"/>
      <c r="O38" s="199"/>
    </row>
    <row r="39" spans="1:15" s="4" customFormat="1" ht="30.75" hidden="1" customHeight="1" x14ac:dyDescent="0.25">
      <c r="A39" s="141"/>
      <c r="B39" s="142"/>
      <c r="C39" s="146"/>
      <c r="D39" s="147"/>
      <c r="E39" s="146"/>
      <c r="F39" s="167" t="s">
        <v>24</v>
      </c>
      <c r="G39" s="148" t="s">
        <v>25</v>
      </c>
      <c r="H39" s="135" t="s">
        <v>26</v>
      </c>
      <c r="I39" s="81"/>
      <c r="J39" s="149"/>
      <c r="K39" s="68" t="e">
        <f>IF(J39/I39*100&gt;100,100,J39/I39*100)</f>
        <v>#DIV/0!</v>
      </c>
      <c r="L39" s="150" t="e">
        <f>K39</f>
        <v>#DIV/0!</v>
      </c>
      <c r="M39" s="145"/>
      <c r="N39" s="113"/>
      <c r="O39" s="199"/>
    </row>
    <row r="40" spans="1:15" s="4" customFormat="1" ht="42" hidden="1" customHeight="1" x14ac:dyDescent="0.25">
      <c r="A40" s="141"/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66"/>
      <c r="J40" s="137"/>
      <c r="K40" s="6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</row>
    <row r="41" spans="1:15" s="4" customFormat="1" ht="42" hidden="1" customHeight="1" x14ac:dyDescent="0.25">
      <c r="A41" s="141"/>
      <c r="B41" s="142"/>
      <c r="C41" s="143"/>
      <c r="D41" s="142"/>
      <c r="E41" s="143"/>
      <c r="F41" s="167" t="s">
        <v>18</v>
      </c>
      <c r="G41" s="134" t="s">
        <v>119</v>
      </c>
      <c r="H41" s="135" t="s">
        <v>20</v>
      </c>
      <c r="I41" s="66"/>
      <c r="J41" s="137"/>
      <c r="K41" s="68" t="e">
        <f>IF(J41/I41*100&gt;100,100,J41/I41*100)</f>
        <v>#DIV/0!</v>
      </c>
      <c r="L41" s="144"/>
      <c r="M41" s="145"/>
      <c r="N41" s="113"/>
      <c r="O41" s="199"/>
    </row>
    <row r="42" spans="1:15" s="4" customFormat="1" ht="36" hidden="1" customHeight="1" x14ac:dyDescent="0.25">
      <c r="A42" s="141"/>
      <c r="B42" s="142"/>
      <c r="C42" s="143"/>
      <c r="D42" s="142"/>
      <c r="E42" s="143"/>
      <c r="F42" s="167" t="s">
        <v>18</v>
      </c>
      <c r="G42" s="134" t="s">
        <v>120</v>
      </c>
      <c r="H42" s="135" t="s">
        <v>20</v>
      </c>
      <c r="I42" s="66"/>
      <c r="J42" s="136"/>
      <c r="K42" s="68" t="e">
        <f>IF(J42/I42*100&gt;100,100,J42/I42*100)</f>
        <v>#DIV/0!</v>
      </c>
      <c r="L42" s="144"/>
      <c r="M42" s="145"/>
      <c r="N42" s="113"/>
      <c r="O42" s="199"/>
    </row>
    <row r="43" spans="1:15" s="4" customFormat="1" ht="30.75" hidden="1" customHeight="1" x14ac:dyDescent="0.25">
      <c r="A43" s="141"/>
      <c r="B43" s="142"/>
      <c r="C43" s="146"/>
      <c r="D43" s="147"/>
      <c r="E43" s="146"/>
      <c r="F43" s="167" t="s">
        <v>24</v>
      </c>
      <c r="G43" s="148" t="s">
        <v>25</v>
      </c>
      <c r="H43" s="135" t="s">
        <v>26</v>
      </c>
      <c r="I43" s="81"/>
      <c r="J43" s="149"/>
      <c r="K43" s="68" t="e">
        <f>IF(J43/I43*100&gt;100,100,J43/I43*100)</f>
        <v>#DIV/0!</v>
      </c>
      <c r="L43" s="150" t="e">
        <f>K43</f>
        <v>#DIV/0!</v>
      </c>
      <c r="M43" s="145"/>
      <c r="N43" s="113"/>
      <c r="O43" s="199"/>
    </row>
    <row r="44" spans="1:15" s="4" customFormat="1" ht="42" customHeight="1" x14ac:dyDescent="0.25">
      <c r="A44" s="141"/>
      <c r="B44" s="142"/>
      <c r="C44" s="153" t="s">
        <v>192</v>
      </c>
      <c r="D44" s="13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66">
        <v>12</v>
      </c>
      <c r="J44" s="137">
        <v>3</v>
      </c>
      <c r="K44" s="68">
        <f>IF(I44/J44*100&gt;100,100,I44/J44*100)</f>
        <v>100</v>
      </c>
      <c r="L44" s="139">
        <f>(K44+K45+K46)/3</f>
        <v>100</v>
      </c>
      <c r="M44" s="140">
        <f>(L44+L47)/2</f>
        <v>100</v>
      </c>
      <c r="N44" s="113"/>
      <c r="O44" s="199"/>
    </row>
    <row r="45" spans="1:15" s="4" customFormat="1" ht="42" customHeight="1" x14ac:dyDescent="0.25">
      <c r="A45" s="141"/>
      <c r="B45" s="142"/>
      <c r="C45" s="154"/>
      <c r="D45" s="142"/>
      <c r="E45" s="143"/>
      <c r="F45" s="167" t="s">
        <v>18</v>
      </c>
      <c r="G45" s="134" t="s">
        <v>119</v>
      </c>
      <c r="H45" s="135" t="s">
        <v>20</v>
      </c>
      <c r="I45" s="66">
        <v>100</v>
      </c>
      <c r="J45" s="137">
        <v>100</v>
      </c>
      <c r="K45" s="68">
        <f>IF(J45/I45*100&gt;100,100,J45/I45*100)</f>
        <v>100</v>
      </c>
      <c r="L45" s="144"/>
      <c r="M45" s="145"/>
      <c r="N45" s="113"/>
      <c r="O45" s="199"/>
    </row>
    <row r="46" spans="1:15" s="4" customFormat="1" ht="36" customHeight="1" x14ac:dyDescent="0.25">
      <c r="A46" s="141"/>
      <c r="B46" s="142"/>
      <c r="C46" s="154"/>
      <c r="D46" s="142"/>
      <c r="E46" s="143"/>
      <c r="F46" s="167" t="s">
        <v>18</v>
      </c>
      <c r="G46" s="134" t="s">
        <v>120</v>
      </c>
      <c r="H46" s="135" t="s">
        <v>20</v>
      </c>
      <c r="I46" s="66">
        <v>55</v>
      </c>
      <c r="J46" s="136">
        <v>55</v>
      </c>
      <c r="K46" s="68">
        <f>IF(J46/I46*100&gt;100,100,J46/I46*100)</f>
        <v>100</v>
      </c>
      <c r="L46" s="144"/>
      <c r="M46" s="145"/>
      <c r="N46" s="113"/>
      <c r="O46" s="199"/>
    </row>
    <row r="47" spans="1:15" s="4" customFormat="1" ht="30.75" customHeight="1" x14ac:dyDescent="0.25">
      <c r="A47" s="141"/>
      <c r="B47" s="142"/>
      <c r="C47" s="155"/>
      <c r="D47" s="147"/>
      <c r="E47" s="146"/>
      <c r="F47" s="167" t="s">
        <v>24</v>
      </c>
      <c r="G47" s="148" t="s">
        <v>25</v>
      </c>
      <c r="H47" s="135" t="s">
        <v>26</v>
      </c>
      <c r="I47" s="82">
        <v>1</v>
      </c>
      <c r="J47" s="149">
        <v>1</v>
      </c>
      <c r="K47" s="68">
        <f>IF(J47/I47*100&gt;100,100,J47/I47*100)</f>
        <v>100</v>
      </c>
      <c r="L47" s="150">
        <f>K47</f>
        <v>100</v>
      </c>
      <c r="M47" s="145"/>
      <c r="N47" s="113"/>
      <c r="O47" s="199"/>
    </row>
    <row r="48" spans="1:15" s="4" customFormat="1" ht="42" customHeight="1" x14ac:dyDescent="0.25">
      <c r="A48" s="141"/>
      <c r="B48" s="142"/>
      <c r="C48" s="153" t="s">
        <v>193</v>
      </c>
      <c r="D48" s="131" t="s">
        <v>141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66">
        <v>12</v>
      </c>
      <c r="J48" s="137">
        <v>12</v>
      </c>
      <c r="K48" s="68">
        <f>IF(I48/J48*100&gt;100,100,I48/J48*100)</f>
        <v>100</v>
      </c>
      <c r="L48" s="139">
        <f>(K48+K49+K50)/3</f>
        <v>100</v>
      </c>
      <c r="M48" s="140">
        <f>(L48+L51)/2</f>
        <v>98.840651208682786</v>
      </c>
      <c r="N48" s="113"/>
      <c r="O48" s="199"/>
    </row>
    <row r="49" spans="1:15" s="4" customFormat="1" ht="42" customHeight="1" x14ac:dyDescent="0.25">
      <c r="A49" s="141"/>
      <c r="B49" s="142"/>
      <c r="C49" s="154"/>
      <c r="D49" s="142"/>
      <c r="E49" s="143"/>
      <c r="F49" s="167" t="s">
        <v>18</v>
      </c>
      <c r="G49" s="134" t="s">
        <v>142</v>
      </c>
      <c r="H49" s="135" t="s">
        <v>20</v>
      </c>
      <c r="I49" s="66">
        <v>100</v>
      </c>
      <c r="J49" s="137">
        <v>100</v>
      </c>
      <c r="K49" s="68">
        <f>IF(J49/I49*100&gt;100,100,J49/I49*100)</f>
        <v>100</v>
      </c>
      <c r="L49" s="144"/>
      <c r="M49" s="145"/>
      <c r="N49" s="113"/>
      <c r="O49" s="199"/>
    </row>
    <row r="50" spans="1:15" s="4" customFormat="1" ht="36" customHeight="1" x14ac:dyDescent="0.25">
      <c r="A50" s="141"/>
      <c r="B50" s="142"/>
      <c r="C50" s="154"/>
      <c r="D50" s="142"/>
      <c r="E50" s="143"/>
      <c r="F50" s="167" t="s">
        <v>18</v>
      </c>
      <c r="G50" s="134" t="s">
        <v>120</v>
      </c>
      <c r="H50" s="135" t="s">
        <v>20</v>
      </c>
      <c r="I50" s="66">
        <v>55</v>
      </c>
      <c r="J50" s="136">
        <v>60</v>
      </c>
      <c r="K50" s="68">
        <f>IF(J50/I50*100&gt;100,100,J50/I50*100)</f>
        <v>100</v>
      </c>
      <c r="L50" s="144"/>
      <c r="M50" s="145"/>
      <c r="N50" s="113"/>
      <c r="O50" s="199"/>
    </row>
    <row r="51" spans="1:15" s="141" customFormat="1" ht="30.75" customHeight="1" x14ac:dyDescent="0.25">
      <c r="B51" s="142"/>
      <c r="C51" s="155"/>
      <c r="D51" s="147"/>
      <c r="E51" s="146"/>
      <c r="F51" s="167" t="s">
        <v>24</v>
      </c>
      <c r="G51" s="148" t="s">
        <v>25</v>
      </c>
      <c r="H51" s="135" t="s">
        <v>26</v>
      </c>
      <c r="I51" s="83">
        <f>(49+48*7+24)/9-0.4</f>
        <v>45.044444444444444</v>
      </c>
      <c r="J51" s="83">
        <v>44</v>
      </c>
      <c r="K51" s="68">
        <f>IF(J51/I51*100&gt;100,100,J51/I51*100)</f>
        <v>97.681302417365572</v>
      </c>
      <c r="L51" s="150">
        <f>K51</f>
        <v>97.681302417365572</v>
      </c>
      <c r="M51" s="145"/>
      <c r="N51" s="113"/>
      <c r="O51" s="199"/>
    </row>
    <row r="52" spans="1:15" s="141" customFormat="1" ht="42" hidden="1" customHeight="1" x14ac:dyDescent="0.25">
      <c r="B52" s="143"/>
      <c r="C52" s="131" t="s">
        <v>194</v>
      </c>
      <c r="D52" s="131" t="s">
        <v>221</v>
      </c>
      <c r="E52" s="223" t="s">
        <v>117</v>
      </c>
      <c r="F52" s="135" t="s">
        <v>18</v>
      </c>
      <c r="G52" s="158" t="s">
        <v>145</v>
      </c>
      <c r="H52" s="135" t="s">
        <v>20</v>
      </c>
      <c r="I52" s="6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</row>
    <row r="53" spans="1:15" s="141" customFormat="1" ht="42" hidden="1" customHeight="1" x14ac:dyDescent="0.25">
      <c r="B53" s="143"/>
      <c r="C53" s="143"/>
      <c r="D53" s="142"/>
      <c r="E53" s="224"/>
      <c r="F53" s="135" t="s">
        <v>18</v>
      </c>
      <c r="G53" s="158" t="s">
        <v>146</v>
      </c>
      <c r="H53" s="135" t="s">
        <v>20</v>
      </c>
      <c r="I53" s="66"/>
      <c r="J53" s="137"/>
      <c r="K53" s="138" t="e">
        <f>IF(J53/I53*100&gt;100,100,J53/I53*100)</f>
        <v>#DIV/0!</v>
      </c>
      <c r="L53" s="144"/>
      <c r="M53" s="145"/>
      <c r="N53" s="113"/>
      <c r="O53" s="199"/>
    </row>
    <row r="54" spans="1:15" s="141" customFormat="1" ht="36" hidden="1" customHeight="1" x14ac:dyDescent="0.25">
      <c r="B54" s="143"/>
      <c r="C54" s="143"/>
      <c r="D54" s="142"/>
      <c r="E54" s="224"/>
      <c r="F54" s="135" t="s">
        <v>18</v>
      </c>
      <c r="G54" s="158" t="s">
        <v>147</v>
      </c>
      <c r="H54" s="135" t="s">
        <v>20</v>
      </c>
      <c r="I54" s="66"/>
      <c r="J54" s="136"/>
      <c r="K54" s="138" t="e">
        <f>IF(J54/I54*100&gt;100,100,J54/I54*100)</f>
        <v>#DIV/0!</v>
      </c>
      <c r="L54" s="144"/>
      <c r="M54" s="145"/>
      <c r="N54" s="113"/>
      <c r="O54" s="199"/>
    </row>
    <row r="55" spans="1:15" s="141" customFormat="1" ht="30.75" hidden="1" customHeight="1" x14ac:dyDescent="0.25">
      <c r="B55" s="143"/>
      <c r="C55" s="146"/>
      <c r="D55" s="147"/>
      <c r="E55" s="225"/>
      <c r="F55" s="135" t="s">
        <v>24</v>
      </c>
      <c r="G55" s="164" t="s">
        <v>25</v>
      </c>
      <c r="H55" s="135" t="s">
        <v>26</v>
      </c>
      <c r="I55" s="81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</row>
    <row r="56" spans="1:15" s="141" customFormat="1" ht="42" hidden="1" customHeight="1" x14ac:dyDescent="0.25">
      <c r="B56" s="143"/>
      <c r="C56" s="131" t="s">
        <v>195</v>
      </c>
      <c r="D56" s="131" t="s">
        <v>222</v>
      </c>
      <c r="E56" s="223" t="s">
        <v>117</v>
      </c>
      <c r="F56" s="135" t="s">
        <v>18</v>
      </c>
      <c r="G56" s="158" t="s">
        <v>145</v>
      </c>
      <c r="H56" s="135" t="s">
        <v>20</v>
      </c>
      <c r="I56" s="66"/>
      <c r="J56" s="67"/>
      <c r="K56" s="138" t="e">
        <f>IF(I56/J56*100&gt;100,100,I56/J56*100)</f>
        <v>#DIV/0!</v>
      </c>
      <c r="L56" s="139" t="e">
        <f>(K56+K57+K58)/3</f>
        <v>#DIV/0!</v>
      </c>
      <c r="M56" s="140" t="e">
        <f>(L56+L59)/2</f>
        <v>#DIV/0!</v>
      </c>
      <c r="N56" s="113"/>
      <c r="O56" s="199"/>
    </row>
    <row r="57" spans="1:15" s="141" customFormat="1" ht="42" hidden="1" customHeight="1" x14ac:dyDescent="0.25">
      <c r="B57" s="143"/>
      <c r="C57" s="143"/>
      <c r="D57" s="142"/>
      <c r="E57" s="224"/>
      <c r="F57" s="135" t="s">
        <v>18</v>
      </c>
      <c r="G57" s="158" t="s">
        <v>146</v>
      </c>
      <c r="H57" s="135" t="s">
        <v>20</v>
      </c>
      <c r="I57" s="66"/>
      <c r="J57" s="67"/>
      <c r="K57" s="138" t="e">
        <f>IF(J57/I57*100&gt;100,100,J57/I57*100)</f>
        <v>#DIV/0!</v>
      </c>
      <c r="L57" s="144"/>
      <c r="M57" s="145"/>
      <c r="N57" s="113"/>
      <c r="O57" s="199"/>
    </row>
    <row r="58" spans="1:15" s="141" customFormat="1" ht="36" hidden="1" customHeight="1" x14ac:dyDescent="0.25">
      <c r="B58" s="143"/>
      <c r="C58" s="143"/>
      <c r="D58" s="142"/>
      <c r="E58" s="224"/>
      <c r="F58" s="135" t="s">
        <v>18</v>
      </c>
      <c r="G58" s="158" t="s">
        <v>147</v>
      </c>
      <c r="H58" s="135" t="s">
        <v>20</v>
      </c>
      <c r="I58" s="66"/>
      <c r="J58" s="66"/>
      <c r="K58" s="138" t="e">
        <f>IF(J58/I58*100&gt;100,100,J58/I58*100)</f>
        <v>#DIV/0!</v>
      </c>
      <c r="L58" s="144"/>
      <c r="M58" s="145"/>
      <c r="N58" s="113"/>
      <c r="O58" s="199"/>
    </row>
    <row r="59" spans="1:15" s="141" customFormat="1" ht="30.75" hidden="1" customHeight="1" x14ac:dyDescent="0.25">
      <c r="B59" s="143"/>
      <c r="C59" s="146"/>
      <c r="D59" s="147"/>
      <c r="E59" s="225"/>
      <c r="F59" s="135" t="s">
        <v>24</v>
      </c>
      <c r="G59" s="164" t="s">
        <v>25</v>
      </c>
      <c r="H59" s="135" t="s">
        <v>26</v>
      </c>
      <c r="I59" s="81"/>
      <c r="J59" s="78"/>
      <c r="K59" s="138" t="e">
        <f>IF(J59/I59*100&gt;100,100,J59/I59*100)</f>
        <v>#DIV/0!</v>
      </c>
      <c r="L59" s="150" t="e">
        <f>K59</f>
        <v>#DIV/0!</v>
      </c>
      <c r="M59" s="145"/>
      <c r="N59" s="113"/>
      <c r="O59" s="199"/>
    </row>
    <row r="60" spans="1:15" s="141" customFormat="1" ht="42" hidden="1" customHeight="1" x14ac:dyDescent="0.25">
      <c r="B60" s="143"/>
      <c r="C60" s="131" t="s">
        <v>196</v>
      </c>
      <c r="D60" s="131" t="s">
        <v>151</v>
      </c>
      <c r="E60" s="223" t="s">
        <v>117</v>
      </c>
      <c r="F60" s="135" t="s">
        <v>18</v>
      </c>
      <c r="G60" s="158" t="s">
        <v>145</v>
      </c>
      <c r="H60" s="135" t="s">
        <v>20</v>
      </c>
      <c r="I60" s="66"/>
      <c r="J60" s="67"/>
      <c r="K60" s="138" t="e">
        <f>IF(I60/J60*100&gt;100,100,I60/J60*100)</f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</row>
    <row r="61" spans="1:15" s="141" customFormat="1" ht="42" hidden="1" customHeight="1" x14ac:dyDescent="0.25">
      <c r="B61" s="143"/>
      <c r="C61" s="143"/>
      <c r="D61" s="142"/>
      <c r="E61" s="224"/>
      <c r="F61" s="135" t="s">
        <v>18</v>
      </c>
      <c r="G61" s="158" t="s">
        <v>146</v>
      </c>
      <c r="H61" s="135" t="s">
        <v>20</v>
      </c>
      <c r="I61" s="66"/>
      <c r="J61" s="67"/>
      <c r="K61" s="138" t="e">
        <f>IF(J61/I61*100&gt;100,100,J61/I61*100)</f>
        <v>#DIV/0!</v>
      </c>
      <c r="L61" s="144"/>
      <c r="M61" s="145"/>
      <c r="N61" s="113"/>
      <c r="O61" s="199"/>
    </row>
    <row r="62" spans="1:15" s="141" customFormat="1" ht="36" hidden="1" customHeight="1" x14ac:dyDescent="0.25">
      <c r="B62" s="143"/>
      <c r="C62" s="143"/>
      <c r="D62" s="142"/>
      <c r="E62" s="224"/>
      <c r="F62" s="135" t="s">
        <v>18</v>
      </c>
      <c r="G62" s="158" t="s">
        <v>147</v>
      </c>
      <c r="H62" s="135" t="s">
        <v>20</v>
      </c>
      <c r="I62" s="66"/>
      <c r="J62" s="66"/>
      <c r="K62" s="138" t="e">
        <f>IF(J62/I62*100&gt;100,100,J62/I62*100)</f>
        <v>#DIV/0!</v>
      </c>
      <c r="L62" s="144"/>
      <c r="M62" s="145"/>
      <c r="N62" s="113"/>
      <c r="O62" s="199"/>
    </row>
    <row r="63" spans="1:15" s="141" customFormat="1" ht="30.75" hidden="1" customHeight="1" x14ac:dyDescent="0.25">
      <c r="B63" s="143"/>
      <c r="C63" s="146"/>
      <c r="D63" s="147"/>
      <c r="E63" s="225"/>
      <c r="F63" s="135" t="s">
        <v>24</v>
      </c>
      <c r="G63" s="164" t="s">
        <v>25</v>
      </c>
      <c r="H63" s="135" t="s">
        <v>26</v>
      </c>
      <c r="I63" s="81"/>
      <c r="J63" s="78"/>
      <c r="K63" s="138" t="e">
        <f>IF(J63/I63*100&gt;100,100,J63/I63*100)</f>
        <v>#DIV/0!</v>
      </c>
      <c r="L63" s="150" t="e">
        <f>K63</f>
        <v>#DIV/0!</v>
      </c>
      <c r="M63" s="145"/>
      <c r="N63" s="113"/>
      <c r="O63" s="199"/>
    </row>
    <row r="64" spans="1:15" s="141" customFormat="1" ht="42" customHeight="1" x14ac:dyDescent="0.25">
      <c r="B64" s="143"/>
      <c r="C64" s="131" t="s">
        <v>197</v>
      </c>
      <c r="D64" s="131" t="s">
        <v>153</v>
      </c>
      <c r="E64" s="223" t="s">
        <v>117</v>
      </c>
      <c r="F64" s="135" t="s">
        <v>18</v>
      </c>
      <c r="G64" s="158" t="s">
        <v>145</v>
      </c>
      <c r="H64" s="135" t="s">
        <v>20</v>
      </c>
      <c r="I64" s="66">
        <v>100</v>
      </c>
      <c r="J64" s="137">
        <v>100</v>
      </c>
      <c r="K64" s="138">
        <f>IF(J64/I64*100&gt;100,100,J64/I64*100)</f>
        <v>100</v>
      </c>
      <c r="L64" s="139">
        <f>(K64+K65+K66)/3</f>
        <v>100</v>
      </c>
      <c r="M64" s="140">
        <f>(L64+L67)/2</f>
        <v>99.619771863117876</v>
      </c>
      <c r="N64" s="113"/>
      <c r="O64" s="199"/>
    </row>
    <row r="65" spans="2:15" s="141" customFormat="1" ht="42" customHeight="1" x14ac:dyDescent="0.25">
      <c r="B65" s="143"/>
      <c r="C65" s="143"/>
      <c r="D65" s="142"/>
      <c r="E65" s="224"/>
      <c r="F65" s="135" t="s">
        <v>18</v>
      </c>
      <c r="G65" s="158" t="s">
        <v>146</v>
      </c>
      <c r="H65" s="135" t="s">
        <v>20</v>
      </c>
      <c r="I65" s="66">
        <v>10</v>
      </c>
      <c r="J65" s="137">
        <v>8.9</v>
      </c>
      <c r="K65" s="138">
        <f>IF(I65/J65*100&gt;100,100,I65/J65*100)</f>
        <v>100</v>
      </c>
      <c r="L65" s="144"/>
      <c r="M65" s="145"/>
      <c r="N65" s="113"/>
      <c r="O65" s="199"/>
    </row>
    <row r="66" spans="2:15" s="141" customFormat="1" ht="36" customHeight="1" x14ac:dyDescent="0.25">
      <c r="B66" s="143"/>
      <c r="C66" s="143"/>
      <c r="D66" s="142"/>
      <c r="E66" s="224"/>
      <c r="F66" s="135" t="s">
        <v>18</v>
      </c>
      <c r="G66" s="158" t="s">
        <v>147</v>
      </c>
      <c r="H66" s="135" t="s">
        <v>20</v>
      </c>
      <c r="I66" s="66">
        <v>100</v>
      </c>
      <c r="J66" s="136">
        <v>100</v>
      </c>
      <c r="K66" s="138">
        <f>IF(J66/I66*100&gt;100,100,J66/I66*100)</f>
        <v>100</v>
      </c>
      <c r="L66" s="144"/>
      <c r="M66" s="145"/>
      <c r="N66" s="113"/>
      <c r="O66" s="199"/>
    </row>
    <row r="67" spans="2:15" s="141" customFormat="1" ht="30.75" customHeight="1" x14ac:dyDescent="0.25">
      <c r="B67" s="143"/>
      <c r="C67" s="146"/>
      <c r="D67" s="147"/>
      <c r="E67" s="225"/>
      <c r="F67" s="135" t="s">
        <v>24</v>
      </c>
      <c r="G67" s="164" t="s">
        <v>25</v>
      </c>
      <c r="H67" s="135" t="s">
        <v>26</v>
      </c>
      <c r="I67" s="83">
        <v>263</v>
      </c>
      <c r="J67" s="83">
        <v>261</v>
      </c>
      <c r="K67" s="138">
        <f>IF(J67/I67*100&gt;100,100,J67/I67*100)</f>
        <v>99.239543726235752</v>
      </c>
      <c r="L67" s="150">
        <f>K67</f>
        <v>99.239543726235752</v>
      </c>
      <c r="M67" s="145"/>
      <c r="N67" s="113"/>
      <c r="O67" s="199"/>
    </row>
    <row r="68" spans="2:15" s="141" customFormat="1" ht="42" hidden="1" customHeight="1" x14ac:dyDescent="0.25">
      <c r="B68" s="143"/>
      <c r="C68" s="156" t="s">
        <v>194</v>
      </c>
      <c r="D68" s="131" t="s">
        <v>154</v>
      </c>
      <c r="E68" s="223" t="s">
        <v>117</v>
      </c>
      <c r="F68" s="135" t="s">
        <v>18</v>
      </c>
      <c r="G68" s="158" t="s">
        <v>145</v>
      </c>
      <c r="H68" s="135" t="s">
        <v>20</v>
      </c>
      <c r="I68" s="66"/>
      <c r="J68" s="137"/>
      <c r="K68" s="138" t="e">
        <f>IF(I68/J68*100&gt;100,100,I68/J68*100)</f>
        <v>#DIV/0!</v>
      </c>
      <c r="L68" s="139" t="e">
        <f>(K68+K69+K70)/3</f>
        <v>#DIV/0!</v>
      </c>
      <c r="M68" s="140" t="e">
        <f>(L68+L71)/2</f>
        <v>#DIV/0!</v>
      </c>
      <c r="N68" s="113"/>
      <c r="O68" s="199"/>
    </row>
    <row r="69" spans="2:15" s="141" customFormat="1" ht="42" hidden="1" customHeight="1" x14ac:dyDescent="0.25">
      <c r="B69" s="143"/>
      <c r="C69" s="160"/>
      <c r="D69" s="142"/>
      <c r="E69" s="224"/>
      <c r="F69" s="135" t="s">
        <v>18</v>
      </c>
      <c r="G69" s="158" t="s">
        <v>146</v>
      </c>
      <c r="H69" s="135" t="s">
        <v>20</v>
      </c>
      <c r="I69" s="66"/>
      <c r="J69" s="137"/>
      <c r="K69" s="138" t="e">
        <f>IF(J69/I69*100&gt;100,100,J69/I69*100)</f>
        <v>#DIV/0!</v>
      </c>
      <c r="L69" s="144"/>
      <c r="M69" s="145"/>
      <c r="N69" s="113"/>
      <c r="O69" s="199"/>
    </row>
    <row r="70" spans="2:15" s="141" customFormat="1" ht="36" hidden="1" customHeight="1" x14ac:dyDescent="0.25">
      <c r="B70" s="143"/>
      <c r="C70" s="160"/>
      <c r="D70" s="142"/>
      <c r="E70" s="224"/>
      <c r="F70" s="135" t="s">
        <v>18</v>
      </c>
      <c r="G70" s="158" t="s">
        <v>147</v>
      </c>
      <c r="H70" s="135" t="s">
        <v>20</v>
      </c>
      <c r="I70" s="66"/>
      <c r="J70" s="136"/>
      <c r="K70" s="138" t="e">
        <f>IF(J70/I70*100&gt;100,100,J70/I70*100)</f>
        <v>#DIV/0!</v>
      </c>
      <c r="L70" s="144"/>
      <c r="M70" s="145"/>
      <c r="N70" s="113"/>
      <c r="O70" s="199"/>
    </row>
    <row r="71" spans="2:15" s="141" customFormat="1" ht="30.75" hidden="1" customHeight="1" x14ac:dyDescent="0.25">
      <c r="B71" s="143"/>
      <c r="C71" s="162"/>
      <c r="D71" s="147"/>
      <c r="E71" s="225"/>
      <c r="F71" s="135" t="s">
        <v>24</v>
      </c>
      <c r="G71" s="164" t="s">
        <v>25</v>
      </c>
      <c r="H71" s="135" t="s">
        <v>26</v>
      </c>
      <c r="I71" s="81"/>
      <c r="J71" s="149"/>
      <c r="K71" s="138" t="e">
        <f>IF(J71/I71*100&gt;100,100,J71/I71*100)</f>
        <v>#DIV/0!</v>
      </c>
      <c r="L71" s="150" t="e">
        <f>K71</f>
        <v>#DIV/0!</v>
      </c>
      <c r="M71" s="145"/>
      <c r="N71" s="113"/>
      <c r="O71" s="199"/>
    </row>
    <row r="72" spans="2:15" s="141" customFormat="1" ht="42" hidden="1" customHeight="1" x14ac:dyDescent="0.25">
      <c r="B72" s="143"/>
      <c r="C72" s="131" t="s">
        <v>198</v>
      </c>
      <c r="D72" s="131" t="s">
        <v>156</v>
      </c>
      <c r="E72" s="223" t="s">
        <v>117</v>
      </c>
      <c r="F72" s="135" t="s">
        <v>18</v>
      </c>
      <c r="G72" s="158" t="s">
        <v>145</v>
      </c>
      <c r="H72" s="135" t="s">
        <v>20</v>
      </c>
      <c r="I72" s="66"/>
      <c r="J72" s="137"/>
      <c r="K72" s="138" t="e">
        <f>IF(I72/J72*100&gt;100,100,I72/J72*100)</f>
        <v>#DIV/0!</v>
      </c>
      <c r="L72" s="139" t="e">
        <f>(K72+K73+K74)/3</f>
        <v>#DIV/0!</v>
      </c>
      <c r="M72" s="140" t="e">
        <f>(L72+L75)/2</f>
        <v>#DIV/0!</v>
      </c>
      <c r="N72" s="113"/>
      <c r="O72" s="199"/>
    </row>
    <row r="73" spans="2:15" s="141" customFormat="1" ht="42" hidden="1" customHeight="1" x14ac:dyDescent="0.25">
      <c r="B73" s="143"/>
      <c r="C73" s="143"/>
      <c r="D73" s="142"/>
      <c r="E73" s="224"/>
      <c r="F73" s="135" t="s">
        <v>18</v>
      </c>
      <c r="G73" s="158" t="s">
        <v>146</v>
      </c>
      <c r="H73" s="135" t="s">
        <v>20</v>
      </c>
      <c r="I73" s="66"/>
      <c r="J73" s="137"/>
      <c r="K73" s="138" t="e">
        <f>IF(J73/I73*100&gt;100,100,J73/I73*100)</f>
        <v>#DIV/0!</v>
      </c>
      <c r="L73" s="144"/>
      <c r="M73" s="145"/>
      <c r="N73" s="113"/>
      <c r="O73" s="199"/>
    </row>
    <row r="74" spans="2:15" s="141" customFormat="1" ht="36" hidden="1" customHeight="1" x14ac:dyDescent="0.25">
      <c r="B74" s="143"/>
      <c r="C74" s="143"/>
      <c r="D74" s="142"/>
      <c r="E74" s="224"/>
      <c r="F74" s="135" t="s">
        <v>18</v>
      </c>
      <c r="G74" s="158" t="s">
        <v>147</v>
      </c>
      <c r="H74" s="135" t="s">
        <v>20</v>
      </c>
      <c r="I74" s="66"/>
      <c r="J74" s="136"/>
      <c r="K74" s="138" t="e">
        <f>IF(J74/I74*100&gt;100,100,J74/I74*100)</f>
        <v>#DIV/0!</v>
      </c>
      <c r="L74" s="144"/>
      <c r="M74" s="145"/>
      <c r="N74" s="113"/>
      <c r="O74" s="199"/>
    </row>
    <row r="75" spans="2:15" s="141" customFormat="1" ht="30.75" hidden="1" customHeight="1" x14ac:dyDescent="0.25">
      <c r="B75" s="143"/>
      <c r="C75" s="146"/>
      <c r="D75" s="147"/>
      <c r="E75" s="225"/>
      <c r="F75" s="135" t="s">
        <v>24</v>
      </c>
      <c r="G75" s="164" t="s">
        <v>25</v>
      </c>
      <c r="H75" s="135" t="s">
        <v>26</v>
      </c>
      <c r="I75" s="81"/>
      <c r="J75" s="149"/>
      <c r="K75" s="138" t="e">
        <f>IF(J75/I75*100&gt;100,100,J75/I75*100)</f>
        <v>#DIV/0!</v>
      </c>
      <c r="L75" s="150" t="e">
        <f>K75</f>
        <v>#DIV/0!</v>
      </c>
      <c r="M75" s="145"/>
      <c r="N75" s="113"/>
      <c r="O75" s="199"/>
    </row>
    <row r="76" spans="2:15" s="141" customFormat="1" ht="42" hidden="1" customHeight="1" x14ac:dyDescent="0.25">
      <c r="B76" s="143"/>
      <c r="C76" s="131" t="s">
        <v>199</v>
      </c>
      <c r="D76" s="131" t="s">
        <v>158</v>
      </c>
      <c r="E76" s="223" t="s">
        <v>117</v>
      </c>
      <c r="F76" s="135" t="s">
        <v>18</v>
      </c>
      <c r="G76" s="158" t="s">
        <v>145</v>
      </c>
      <c r="H76" s="135" t="s">
        <v>20</v>
      </c>
      <c r="I76" s="66"/>
      <c r="J76" s="137"/>
      <c r="K76" s="138" t="e">
        <f>IF(I76/J76*100&gt;100,100,I76/J76*100)</f>
        <v>#DIV/0!</v>
      </c>
      <c r="L76" s="139" t="e">
        <f>(K76+K77+K78)/3</f>
        <v>#DIV/0!</v>
      </c>
      <c r="M76" s="140" t="e">
        <f>(L76+L79)/2</f>
        <v>#DIV/0!</v>
      </c>
      <c r="N76" s="113"/>
      <c r="O76" s="199"/>
    </row>
    <row r="77" spans="2:15" s="141" customFormat="1" ht="42" hidden="1" customHeight="1" x14ac:dyDescent="0.25">
      <c r="B77" s="143"/>
      <c r="C77" s="143"/>
      <c r="D77" s="142"/>
      <c r="E77" s="224"/>
      <c r="F77" s="135" t="s">
        <v>18</v>
      </c>
      <c r="G77" s="158" t="s">
        <v>146</v>
      </c>
      <c r="H77" s="135" t="s">
        <v>20</v>
      </c>
      <c r="I77" s="66"/>
      <c r="J77" s="137"/>
      <c r="K77" s="138" t="e">
        <f>IF(J77/I77*100&gt;100,100,J77/I77*100)</f>
        <v>#DIV/0!</v>
      </c>
      <c r="L77" s="144"/>
      <c r="M77" s="145"/>
      <c r="N77" s="113"/>
      <c r="O77" s="199"/>
    </row>
    <row r="78" spans="2:15" s="141" customFormat="1" ht="36" hidden="1" customHeight="1" x14ac:dyDescent="0.25">
      <c r="B78" s="143"/>
      <c r="C78" s="143"/>
      <c r="D78" s="142"/>
      <c r="E78" s="224"/>
      <c r="F78" s="135" t="s">
        <v>18</v>
      </c>
      <c r="G78" s="158" t="s">
        <v>147</v>
      </c>
      <c r="H78" s="135" t="s">
        <v>20</v>
      </c>
      <c r="I78" s="66"/>
      <c r="J78" s="136"/>
      <c r="K78" s="138" t="e">
        <f>IF(J78/I78*100&gt;100,100,J78/I78*100)</f>
        <v>#DIV/0!</v>
      </c>
      <c r="L78" s="144"/>
      <c r="M78" s="145"/>
      <c r="N78" s="113"/>
      <c r="O78" s="199"/>
    </row>
    <row r="79" spans="2:15" s="141" customFormat="1" ht="30.75" hidden="1" customHeight="1" x14ac:dyDescent="0.25">
      <c r="B79" s="143"/>
      <c r="C79" s="146"/>
      <c r="D79" s="147"/>
      <c r="E79" s="225"/>
      <c r="F79" s="135" t="s">
        <v>24</v>
      </c>
      <c r="G79" s="164" t="s">
        <v>25</v>
      </c>
      <c r="H79" s="135" t="s">
        <v>26</v>
      </c>
      <c r="I79" s="81"/>
      <c r="J79" s="149"/>
      <c r="K79" s="138" t="e">
        <f>IF(J79/I79*100&gt;100,100,J79/I79*100)</f>
        <v>#DIV/0!</v>
      </c>
      <c r="L79" s="150" t="e">
        <f>K79</f>
        <v>#DIV/0!</v>
      </c>
      <c r="M79" s="145"/>
      <c r="N79" s="113"/>
      <c r="O79" s="199"/>
    </row>
    <row r="80" spans="2:15" s="141" customFormat="1" ht="42" customHeight="1" x14ac:dyDescent="0.25">
      <c r="B80" s="143"/>
      <c r="C80" s="131" t="s">
        <v>194</v>
      </c>
      <c r="D80" s="131" t="s">
        <v>160</v>
      </c>
      <c r="E80" s="223" t="s">
        <v>117</v>
      </c>
      <c r="F80" s="135" t="s">
        <v>18</v>
      </c>
      <c r="G80" s="158" t="s">
        <v>145</v>
      </c>
      <c r="H80" s="135" t="s">
        <v>20</v>
      </c>
      <c r="I80" s="66">
        <v>100</v>
      </c>
      <c r="J80" s="137">
        <v>100</v>
      </c>
      <c r="K80" s="138">
        <f>IF(I80/J80*100&gt;100,100,I80/J80*100)</f>
        <v>100</v>
      </c>
      <c r="L80" s="139">
        <f>(K80+K81+K82)/3</f>
        <v>100</v>
      </c>
      <c r="M80" s="140">
        <f>(L80+L83)/2</f>
        <v>100</v>
      </c>
      <c r="N80" s="113"/>
      <c r="O80" s="199"/>
    </row>
    <row r="81" spans="2:15" s="141" customFormat="1" ht="42" customHeight="1" x14ac:dyDescent="0.25">
      <c r="B81" s="143"/>
      <c r="C81" s="143"/>
      <c r="D81" s="142"/>
      <c r="E81" s="224"/>
      <c r="F81" s="135" t="s">
        <v>18</v>
      </c>
      <c r="G81" s="158" t="s">
        <v>146</v>
      </c>
      <c r="H81" s="135" t="s">
        <v>20</v>
      </c>
      <c r="I81" s="66">
        <v>10</v>
      </c>
      <c r="J81" s="137">
        <v>3</v>
      </c>
      <c r="K81" s="138">
        <f>IF(I81/J81*100&gt;100,100,I81/J81*100)</f>
        <v>100</v>
      </c>
      <c r="L81" s="144"/>
      <c r="M81" s="145"/>
      <c r="N81" s="113"/>
      <c r="O81" s="199"/>
    </row>
    <row r="82" spans="2:15" s="141" customFormat="1" ht="36" customHeight="1" x14ac:dyDescent="0.25">
      <c r="B82" s="143"/>
      <c r="C82" s="143"/>
      <c r="D82" s="142"/>
      <c r="E82" s="224"/>
      <c r="F82" s="135" t="s">
        <v>18</v>
      </c>
      <c r="G82" s="158" t="s">
        <v>147</v>
      </c>
      <c r="H82" s="135" t="s">
        <v>20</v>
      </c>
      <c r="I82" s="66">
        <v>100</v>
      </c>
      <c r="J82" s="136">
        <v>100</v>
      </c>
      <c r="K82" s="138">
        <f>IF(J82/I82*100&gt;100,100,J82/I82*100)</f>
        <v>100</v>
      </c>
      <c r="L82" s="144"/>
      <c r="M82" s="145"/>
      <c r="N82" s="113"/>
      <c r="O82" s="199"/>
    </row>
    <row r="83" spans="2:15" s="141" customFormat="1" ht="30.75" customHeight="1" x14ac:dyDescent="0.25">
      <c r="B83" s="143"/>
      <c r="C83" s="146"/>
      <c r="D83" s="147"/>
      <c r="E83" s="225"/>
      <c r="F83" s="135" t="s">
        <v>24</v>
      </c>
      <c r="G83" s="164" t="s">
        <v>25</v>
      </c>
      <c r="H83" s="135" t="s">
        <v>26</v>
      </c>
      <c r="I83" s="82">
        <v>1</v>
      </c>
      <c r="J83" s="149">
        <v>1</v>
      </c>
      <c r="K83" s="138">
        <f>IF(J83/I83*100&gt;100,100,J83/I83*100)</f>
        <v>100</v>
      </c>
      <c r="L83" s="150">
        <f>K83</f>
        <v>100</v>
      </c>
      <c r="M83" s="145"/>
      <c r="N83" s="113"/>
      <c r="O83" s="199"/>
    </row>
    <row r="84" spans="2:15" s="141" customFormat="1" ht="42" customHeight="1" x14ac:dyDescent="0.25">
      <c r="B84" s="143"/>
      <c r="C84" s="131" t="s">
        <v>200</v>
      </c>
      <c r="D84" s="131" t="s">
        <v>162</v>
      </c>
      <c r="E84" s="223" t="s">
        <v>117</v>
      </c>
      <c r="F84" s="135" t="s">
        <v>18</v>
      </c>
      <c r="G84" s="158" t="s">
        <v>145</v>
      </c>
      <c r="H84" s="135" t="s">
        <v>20</v>
      </c>
      <c r="I84" s="66">
        <v>100</v>
      </c>
      <c r="J84" s="137">
        <v>100</v>
      </c>
      <c r="K84" s="138">
        <f>IF(J84/I84*100&gt;100,100,J84/I84*100)</f>
        <v>100</v>
      </c>
      <c r="L84" s="139">
        <f>(K84+K85+K86)/3</f>
        <v>100</v>
      </c>
      <c r="M84" s="140">
        <f>(L84+L87)/2</f>
        <v>98.840651208682786</v>
      </c>
      <c r="N84" s="113"/>
      <c r="O84" s="199"/>
    </row>
    <row r="85" spans="2:15" s="141" customFormat="1" ht="42" customHeight="1" x14ac:dyDescent="0.25">
      <c r="B85" s="143"/>
      <c r="C85" s="143"/>
      <c r="D85" s="142"/>
      <c r="E85" s="224"/>
      <c r="F85" s="135" t="s">
        <v>18</v>
      </c>
      <c r="G85" s="158" t="s">
        <v>146</v>
      </c>
      <c r="H85" s="135" t="s">
        <v>20</v>
      </c>
      <c r="I85" s="66">
        <v>12</v>
      </c>
      <c r="J85" s="137">
        <v>12</v>
      </c>
      <c r="K85" s="138">
        <f>IF(I85/J85*100&gt;100,100,I85/J85*100)</f>
        <v>100</v>
      </c>
      <c r="L85" s="144"/>
      <c r="M85" s="145"/>
      <c r="N85" s="113"/>
      <c r="O85" s="199"/>
    </row>
    <row r="86" spans="2:15" s="141" customFormat="1" ht="36" customHeight="1" x14ac:dyDescent="0.25">
      <c r="B86" s="143"/>
      <c r="C86" s="143"/>
      <c r="D86" s="142"/>
      <c r="E86" s="224"/>
      <c r="F86" s="135" t="s">
        <v>18</v>
      </c>
      <c r="G86" s="158" t="s">
        <v>147</v>
      </c>
      <c r="H86" s="135" t="s">
        <v>20</v>
      </c>
      <c r="I86" s="66">
        <v>100</v>
      </c>
      <c r="J86" s="136">
        <v>100</v>
      </c>
      <c r="K86" s="138">
        <f>IF(J86/I86*100&gt;100,100,J86/I86*100)</f>
        <v>100</v>
      </c>
      <c r="L86" s="144"/>
      <c r="M86" s="145"/>
      <c r="N86" s="113"/>
      <c r="O86" s="199"/>
    </row>
    <row r="87" spans="2:15" s="141" customFormat="1" ht="30.75" customHeight="1" x14ac:dyDescent="0.25">
      <c r="B87" s="146"/>
      <c r="C87" s="146"/>
      <c r="D87" s="147"/>
      <c r="E87" s="225"/>
      <c r="F87" s="135" t="s">
        <v>24</v>
      </c>
      <c r="G87" s="164" t="s">
        <v>25</v>
      </c>
      <c r="H87" s="135" t="s">
        <v>26</v>
      </c>
      <c r="I87" s="83">
        <f>(49+48*7+24)/9-0.4</f>
        <v>45.044444444444444</v>
      </c>
      <c r="J87" s="83">
        <v>44</v>
      </c>
      <c r="K87" s="138">
        <f>IF(J87/I87*100&gt;100,100,J87/I87*100)</f>
        <v>97.681302417365572</v>
      </c>
      <c r="L87" s="150">
        <f>K87</f>
        <v>97.681302417365572</v>
      </c>
      <c r="M87" s="145"/>
      <c r="N87" s="124"/>
      <c r="O87" s="199"/>
    </row>
    <row r="88" spans="2:15" s="141" customFormat="1" x14ac:dyDescent="0.25">
      <c r="C88"/>
      <c r="F88" s="227"/>
      <c r="I88" s="4"/>
      <c r="J88"/>
    </row>
    <row r="89" spans="2:15" x14ac:dyDescent="0.25">
      <c r="I89" s="4">
        <f>I7+I11+I15+I19+I23+I27+I31+I35+I39+I43+I47+I51</f>
        <v>309.04444444444442</v>
      </c>
      <c r="J89" s="216">
        <f>J7+J11+J15+J19+J23+J27+J31+J35+J39+J43+J47+J51</f>
        <v>306</v>
      </c>
      <c r="K89" s="217">
        <f>(309+309*7+309*4)/12</f>
        <v>309</v>
      </c>
      <c r="L89">
        <v>306</v>
      </c>
    </row>
    <row r="90" spans="2:15" x14ac:dyDescent="0.25">
      <c r="I90" s="4">
        <f>I55+I59+I63+I67+I71+I75+I79+I83+I87</f>
        <v>309.04444444444442</v>
      </c>
      <c r="J90" s="216">
        <f>J55+J59+J63+J67+J71+J75+J79+J83+J87</f>
        <v>306</v>
      </c>
      <c r="K90" s="217">
        <f>(309+309*7+309*4)/12</f>
        <v>309</v>
      </c>
      <c r="L90">
        <v>306</v>
      </c>
    </row>
    <row r="91" spans="2:15" ht="30.75" customHeight="1" x14ac:dyDescent="0.25">
      <c r="B91" s="210" t="s">
        <v>215</v>
      </c>
      <c r="H91" s="210" t="s">
        <v>216</v>
      </c>
    </row>
    <row r="92" spans="2:15" x14ac:dyDescent="0.25">
      <c r="B92" s="211" t="s">
        <v>217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8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2"/>
  <sheetViews>
    <sheetView view="pageBreakPreview" zoomScale="87" zoomScaleNormal="70" zoomScaleSheetLayoutView="87" workbookViewId="0">
      <selection activeCell="J81" sqref="J81"/>
    </sheetView>
  </sheetViews>
  <sheetFormatPr defaultRowHeight="15" x14ac:dyDescent="0.25"/>
  <cols>
    <col min="1" max="1" width="2.7109375" customWidth="1"/>
    <col min="2" max="2" width="16.5703125" customWidth="1"/>
    <col min="3" max="3" width="17.5703125" customWidth="1"/>
    <col min="4" max="5" width="16.5703125" customWidth="1"/>
    <col min="6" max="6" width="16.5703125" style="206" customWidth="1"/>
    <col min="7" max="9" width="16.5703125" customWidth="1"/>
    <col min="10" max="10" width="17.5703125" customWidth="1"/>
    <col min="11" max="14" width="16.5703125" customWidth="1"/>
    <col min="15" max="15" width="42.5703125" hidden="1" customWidth="1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189" t="s">
        <v>5</v>
      </c>
      <c r="G2" s="189" t="s">
        <v>6</v>
      </c>
      <c r="H2" s="189" t="s">
        <v>7</v>
      </c>
      <c r="I2" s="191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15" s="212" customFormat="1" ht="18.75" customHeight="1" x14ac:dyDescent="0.2">
      <c r="B3" s="213">
        <v>1</v>
      </c>
      <c r="C3" s="193">
        <v>2</v>
      </c>
      <c r="D3" s="214">
        <v>2</v>
      </c>
      <c r="E3" s="213">
        <v>3</v>
      </c>
      <c r="F3" s="195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3">
        <v>12</v>
      </c>
      <c r="O3" s="213">
        <v>13</v>
      </c>
    </row>
    <row r="4" spans="1:15" s="4" customFormat="1" ht="42" hidden="1" customHeight="1" x14ac:dyDescent="0.25">
      <c r="A4" s="141"/>
      <c r="B4" s="132" t="s">
        <v>232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/>
      <c r="J4" s="137"/>
      <c r="K4" s="138" t="e">
        <f>IF(I4/J4*100&gt;100,100,I4/J4*100)</f>
        <v>#DIV/0!</v>
      </c>
      <c r="L4" s="168" t="e">
        <f>(K4+K5+K6)/3</f>
        <v>#DIV/0!</v>
      </c>
      <c r="M4" s="140" t="e">
        <f>(L4+L7)/2</f>
        <v>#DIV/0!</v>
      </c>
      <c r="N4" s="215" t="s">
        <v>170</v>
      </c>
      <c r="O4" s="199"/>
    </row>
    <row r="5" spans="1:15" s="4" customFormat="1" ht="42" hidden="1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/>
      <c r="J5" s="137"/>
      <c r="K5" s="138" t="e">
        <f>IF(J5/I5*100&gt;100,100,J5/I5*100)</f>
        <v>#DIV/0!</v>
      </c>
      <c r="L5" s="170"/>
      <c r="M5" s="145"/>
      <c r="N5" s="113"/>
      <c r="O5" s="199"/>
    </row>
    <row r="6" spans="1:15" s="4" customFormat="1" ht="36" hidden="1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/>
      <c r="J6" s="136"/>
      <c r="K6" s="138" t="e">
        <f>IF(J6/I6*100&gt;100,100,J6/I6*100)</f>
        <v>#DIV/0!</v>
      </c>
      <c r="L6" s="170"/>
      <c r="M6" s="145"/>
      <c r="N6" s="113"/>
      <c r="O6" s="199"/>
    </row>
    <row r="7" spans="1:15" s="4" customFormat="1" ht="30.75" hidden="1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152"/>
      <c r="J7" s="78"/>
      <c r="K7" s="138" t="e">
        <f>IF(J7/I7*100&gt;100,100,J7/I7*100)</f>
        <v>#DIV/0!</v>
      </c>
      <c r="L7" s="172" t="e">
        <f>K7</f>
        <v>#DIV/0!</v>
      </c>
      <c r="M7" s="145"/>
      <c r="N7" s="113"/>
      <c r="O7" s="199"/>
    </row>
    <row r="8" spans="1:15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137"/>
      <c r="K8" s="138" t="e">
        <f>IF(I8/J8*100&gt;100,100,I8/J8*100)</f>
        <v>#DIV/0!</v>
      </c>
      <c r="L8" s="168" t="e">
        <f>(K8+K9+K10)/3</f>
        <v>#DIV/0!</v>
      </c>
      <c r="M8" s="140" t="e">
        <f>(L8+L11)/2</f>
        <v>#DIV/0!</v>
      </c>
      <c r="N8" s="113"/>
      <c r="O8" s="199"/>
    </row>
    <row r="9" spans="1:15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/>
      <c r="J9" s="137"/>
      <c r="K9" s="138" t="e">
        <f>IF(J9/I9*100&gt;100,100,J9/I9*100)</f>
        <v>#DIV/0!</v>
      </c>
      <c r="L9" s="170"/>
      <c r="M9" s="145"/>
      <c r="N9" s="113"/>
      <c r="O9" s="199"/>
    </row>
    <row r="10" spans="1:15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/>
      <c r="J10" s="136"/>
      <c r="K10" s="138" t="e">
        <f>IF(J10/I10*100&gt;100,100,J10/I10*100)</f>
        <v>#DIV/0!</v>
      </c>
      <c r="L10" s="170"/>
      <c r="M10" s="145"/>
      <c r="N10" s="113"/>
      <c r="O10" s="199"/>
    </row>
    <row r="11" spans="1:15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52"/>
      <c r="J11" s="149"/>
      <c r="K11" s="138" t="e">
        <f>IF(J11/I11*100&gt;100,100,J11/I11*100)</f>
        <v>#DIV/0!</v>
      </c>
      <c r="L11" s="172" t="e">
        <f>K11</f>
        <v>#DIV/0!</v>
      </c>
      <c r="M11" s="145"/>
      <c r="N11" s="113"/>
      <c r="O11" s="199"/>
    </row>
    <row r="12" spans="1:15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/>
      <c r="J12" s="13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113"/>
      <c r="O12" s="199"/>
    </row>
    <row r="13" spans="1:15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/>
      <c r="J13" s="137"/>
      <c r="K13" s="138" t="e">
        <f>IF(J13/I13*100&gt;100,100,J13/I13*100)</f>
        <v>#DIV/0!</v>
      </c>
      <c r="L13" s="170"/>
      <c r="M13" s="145"/>
      <c r="N13" s="113"/>
      <c r="O13" s="199"/>
    </row>
    <row r="14" spans="1:15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/>
      <c r="J14" s="136"/>
      <c r="K14" s="138" t="e">
        <f>IF(J14/I14*100&gt;100,100,J14/I14*100)</f>
        <v>#DIV/0!</v>
      </c>
      <c r="L14" s="170"/>
      <c r="M14" s="145"/>
      <c r="N14" s="113"/>
      <c r="O14" s="199"/>
    </row>
    <row r="15" spans="1:15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113"/>
      <c r="O15" s="199"/>
    </row>
    <row r="16" spans="1:15" s="4" customFormat="1" ht="42" hidden="1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/>
      <c r="J16" s="13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113"/>
      <c r="O16" s="199"/>
    </row>
    <row r="17" spans="1:15" s="4" customFormat="1" ht="42" hidden="1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/>
      <c r="J17" s="137"/>
      <c r="K17" s="138" t="e">
        <f>IF(J17/I17*100&gt;100,100,J17/I17*100)</f>
        <v>#DIV/0!</v>
      </c>
      <c r="L17" s="170"/>
      <c r="M17" s="145"/>
      <c r="N17" s="113"/>
      <c r="O17" s="199"/>
    </row>
    <row r="18" spans="1:15" s="4" customFormat="1" ht="36" hidden="1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/>
      <c r="J18" s="136"/>
      <c r="K18" s="138" t="e">
        <f>IF(J18/I18*100&gt;100,100,J18/I18*100)</f>
        <v>#DIV/0!</v>
      </c>
      <c r="L18" s="170"/>
      <c r="M18" s="145"/>
      <c r="N18" s="113"/>
      <c r="O18" s="199"/>
    </row>
    <row r="19" spans="1:15" s="4" customFormat="1" ht="30.75" hidden="1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152"/>
      <c r="J19" s="149"/>
      <c r="K19" s="138" t="e">
        <f>IF(J19/I19*100&gt;100,100,J19/I19*100)</f>
        <v>#DIV/0!</v>
      </c>
      <c r="L19" s="172" t="e">
        <f>K19</f>
        <v>#DIV/0!</v>
      </c>
      <c r="M19" s="145"/>
      <c r="N19" s="113"/>
      <c r="O19" s="199"/>
    </row>
    <row r="20" spans="1:15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168" t="e">
        <f>(K20+K21+K22)/3</f>
        <v>#DIV/0!</v>
      </c>
      <c r="M20" s="140" t="e">
        <f>(L20+L23)/2</f>
        <v>#DIV/0!</v>
      </c>
      <c r="N20" s="113"/>
      <c r="O20" s="199"/>
    </row>
    <row r="21" spans="1:15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170"/>
      <c r="M21" s="145"/>
      <c r="N21" s="113"/>
      <c r="O21" s="199"/>
    </row>
    <row r="22" spans="1:15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170"/>
      <c r="M22" s="145"/>
      <c r="N22" s="113"/>
      <c r="O22" s="199"/>
    </row>
    <row r="23" spans="1:15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72" t="e">
        <f>K23</f>
        <v>#DIV/0!</v>
      </c>
      <c r="M23" s="145"/>
      <c r="N23" s="113"/>
      <c r="O23" s="199"/>
    </row>
    <row r="24" spans="1:15" s="4" customFormat="1" ht="42" hidden="1" customHeight="1" x14ac:dyDescent="0.25">
      <c r="A24" s="141"/>
      <c r="B24" s="142"/>
      <c r="C24" s="131" t="s">
        <v>188</v>
      </c>
      <c r="D24" s="131" t="s">
        <v>130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/>
      <c r="J24" s="137"/>
      <c r="K24" s="138" t="e">
        <f>IF(I24/J24*100&gt;100,100,I24/J24*100)</f>
        <v>#DIV/0!</v>
      </c>
      <c r="L24" s="168" t="e">
        <f>(K24+K25+K26)/3</f>
        <v>#DIV/0!</v>
      </c>
      <c r="M24" s="140" t="e">
        <f>(L24+L27)/2</f>
        <v>#DIV/0!</v>
      </c>
      <c r="N24" s="113"/>
      <c r="O24" s="199"/>
    </row>
    <row r="25" spans="1:15" s="4" customFormat="1" ht="42" hidden="1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36"/>
      <c r="J25" s="137"/>
      <c r="K25" s="138" t="e">
        <f>IF(J25/I25*100&gt;100,100,J25/I25*100)</f>
        <v>#DIV/0!</v>
      </c>
      <c r="L25" s="170"/>
      <c r="M25" s="145"/>
      <c r="N25" s="113"/>
      <c r="O25" s="199"/>
    </row>
    <row r="26" spans="1:15" s="4" customFormat="1" ht="36" hidden="1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36"/>
      <c r="J26" s="136"/>
      <c r="K26" s="138" t="e">
        <f>IF(J26/I26*100&gt;100,100,J26/I26*100)</f>
        <v>#DIV/0!</v>
      </c>
      <c r="L26" s="170"/>
      <c r="M26" s="145"/>
      <c r="N26" s="113"/>
      <c r="O26" s="199"/>
    </row>
    <row r="27" spans="1:15" s="4" customFormat="1" ht="30.75" hidden="1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152"/>
      <c r="J27" s="149"/>
      <c r="K27" s="138" t="e">
        <f>IF(J27/I27*100&gt;100,100,J27/I27*100)</f>
        <v>#DIV/0!</v>
      </c>
      <c r="L27" s="172" t="e">
        <f>K27</f>
        <v>#DIV/0!</v>
      </c>
      <c r="M27" s="145"/>
      <c r="N27" s="113"/>
      <c r="O27" s="199"/>
    </row>
    <row r="28" spans="1:15" s="4" customFormat="1" ht="42" hidden="1" customHeight="1" x14ac:dyDescent="0.25">
      <c r="A28" s="141"/>
      <c r="B28" s="142"/>
      <c r="C28" s="131" t="s">
        <v>189</v>
      </c>
      <c r="D28" s="131" t="s">
        <v>219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/>
      <c r="J28" s="137"/>
      <c r="K28" s="138" t="e">
        <f>IF(I28/J28*100&gt;100,100,I28/J28*100)</f>
        <v>#DIV/0!</v>
      </c>
      <c r="L28" s="168" t="e">
        <f>(K28+K29+K30)/3</f>
        <v>#DIV/0!</v>
      </c>
      <c r="M28" s="140" t="e">
        <f>(L28+L31)/2</f>
        <v>#DIV/0!</v>
      </c>
      <c r="N28" s="113"/>
      <c r="O28" s="199"/>
    </row>
    <row r="29" spans="1:15" s="4" customFormat="1" ht="42" hidden="1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36"/>
      <c r="J29" s="137"/>
      <c r="K29" s="138" t="e">
        <f>IF(J29/I29*100&gt;100,100,J29/I29*100)</f>
        <v>#DIV/0!</v>
      </c>
      <c r="L29" s="170"/>
      <c r="M29" s="145"/>
      <c r="N29" s="113"/>
      <c r="O29" s="199"/>
    </row>
    <row r="30" spans="1:15" s="4" customFormat="1" ht="36" hidden="1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36"/>
      <c r="J30" s="136"/>
      <c r="K30" s="138" t="e">
        <f>IF(J30/I30*100&gt;100,100,J30/I30*100)</f>
        <v>#DIV/0!</v>
      </c>
      <c r="L30" s="170"/>
      <c r="M30" s="145"/>
      <c r="N30" s="113"/>
      <c r="O30" s="199"/>
    </row>
    <row r="31" spans="1:15" s="4" customFormat="1" ht="30.75" hidden="1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152"/>
      <c r="J31" s="78"/>
      <c r="K31" s="138" t="e">
        <f>IF(J31/I31*100&gt;100,100,J31/I31*100)</f>
        <v>#DIV/0!</v>
      </c>
      <c r="L31" s="172" t="e">
        <f>K31</f>
        <v>#DIV/0!</v>
      </c>
      <c r="M31" s="145"/>
      <c r="N31" s="113"/>
      <c r="O31" s="199"/>
    </row>
    <row r="32" spans="1:15" s="4" customFormat="1" ht="42" customHeight="1" x14ac:dyDescent="0.25">
      <c r="A32" s="141"/>
      <c r="B32" s="142"/>
      <c r="C32" s="131" t="s">
        <v>190</v>
      </c>
      <c r="D32" s="131" t="s">
        <v>134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137">
        <v>8.5</v>
      </c>
      <c r="K32" s="138">
        <f>IF(I32/J32*100&gt;100,100,I32/J32*100)</f>
        <v>100</v>
      </c>
      <c r="L32" s="139">
        <f>(K32+K33+K34)/3</f>
        <v>94.987878787878799</v>
      </c>
      <c r="M32" s="140">
        <f>(L32+L35)/2</f>
        <v>97.493939393939399</v>
      </c>
      <c r="N32" s="113"/>
      <c r="O32" s="199"/>
    </row>
    <row r="33" spans="1:15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137">
        <v>94.6</v>
      </c>
      <c r="K33" s="138">
        <f>IF(J33/I33*100&gt;100,100,J33/I33*100)</f>
        <v>94.6</v>
      </c>
      <c r="L33" s="144"/>
      <c r="M33" s="145"/>
      <c r="N33" s="113"/>
      <c r="O33" s="199"/>
    </row>
    <row r="34" spans="1:15" s="4" customFormat="1" ht="72.75" customHeight="1" x14ac:dyDescent="0.25">
      <c r="A34" s="141"/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66">
        <v>49.7</v>
      </c>
      <c r="K34" s="138">
        <f>IF(J34/I34*100&gt;100,100,J34/I34*100)</f>
        <v>90.363636363636374</v>
      </c>
      <c r="L34" s="144"/>
      <c r="M34" s="145"/>
      <c r="N34" s="113"/>
      <c r="O34" s="228"/>
    </row>
    <row r="35" spans="1:15" s="141" customFormat="1" ht="30.75" customHeight="1" x14ac:dyDescent="0.25"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152">
        <v>138</v>
      </c>
      <c r="J35" s="83">
        <v>140</v>
      </c>
      <c r="K35" s="138">
        <f>IF(J35/I35*100&gt;100,100,J35/I35*100)</f>
        <v>100</v>
      </c>
      <c r="L35" s="150">
        <f>K35</f>
        <v>100</v>
      </c>
      <c r="M35" s="145"/>
      <c r="N35" s="113"/>
      <c r="O35" s="199"/>
    </row>
    <row r="36" spans="1:15" s="141" customFormat="1" ht="42" hidden="1" customHeight="1" x14ac:dyDescent="0.25"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</row>
    <row r="37" spans="1:15" s="141" customFormat="1" ht="42" hidden="1" customHeight="1" x14ac:dyDescent="0.25">
      <c r="B37" s="142"/>
      <c r="C37" s="143"/>
      <c r="D37" s="142"/>
      <c r="E37" s="142"/>
      <c r="F37" s="167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113"/>
      <c r="O37" s="199"/>
    </row>
    <row r="38" spans="1:15" s="141" customFormat="1" ht="36" hidden="1" customHeight="1" x14ac:dyDescent="0.25">
      <c r="B38" s="142"/>
      <c r="C38" s="143"/>
      <c r="D38" s="142"/>
      <c r="E38" s="142"/>
      <c r="F38" s="167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113"/>
      <c r="O38" s="199"/>
    </row>
    <row r="39" spans="1:15" s="141" customFormat="1" ht="30.75" hidden="1" customHeight="1" x14ac:dyDescent="0.25">
      <c r="B39" s="142"/>
      <c r="C39" s="146"/>
      <c r="D39" s="147"/>
      <c r="E39" s="147"/>
      <c r="F39" s="167" t="s">
        <v>24</v>
      </c>
      <c r="G39" s="148" t="s">
        <v>25</v>
      </c>
      <c r="H39" s="135" t="s">
        <v>26</v>
      </c>
      <c r="I39" s="152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</row>
    <row r="40" spans="1:15" s="141" customFormat="1" ht="42" hidden="1" customHeight="1" x14ac:dyDescent="0.25"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</row>
    <row r="41" spans="1:15" s="141" customFormat="1" ht="42" hidden="1" customHeight="1" x14ac:dyDescent="0.25">
      <c r="B41" s="142"/>
      <c r="C41" s="143"/>
      <c r="D41" s="142"/>
      <c r="E41" s="142"/>
      <c r="F41" s="167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113"/>
      <c r="O41" s="199"/>
    </row>
    <row r="42" spans="1:15" s="141" customFormat="1" ht="36" hidden="1" customHeight="1" x14ac:dyDescent="0.25">
      <c r="B42" s="142"/>
      <c r="C42" s="143"/>
      <c r="D42" s="142"/>
      <c r="E42" s="142"/>
      <c r="F42" s="167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113"/>
      <c r="O42" s="199"/>
    </row>
    <row r="43" spans="1:15" s="141" customFormat="1" ht="30.75" hidden="1" customHeight="1" x14ac:dyDescent="0.25">
      <c r="B43" s="142"/>
      <c r="C43" s="146"/>
      <c r="D43" s="147"/>
      <c r="E43" s="147"/>
      <c r="F43" s="167" t="s">
        <v>24</v>
      </c>
      <c r="G43" s="148" t="s">
        <v>25</v>
      </c>
      <c r="H43" s="135" t="s">
        <v>26</v>
      </c>
      <c r="I43" s="152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</row>
    <row r="44" spans="1:15" s="141" customFormat="1" ht="42" hidden="1" customHeight="1" x14ac:dyDescent="0.25">
      <c r="B44" s="142"/>
      <c r="C44" s="153" t="s">
        <v>192</v>
      </c>
      <c r="D44" s="13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/>
      <c r="J44" s="137"/>
      <c r="K44" s="138" t="e">
        <f>IF(I44/J44*100&gt;100,100,I44/J44*100)</f>
        <v>#DIV/0!</v>
      </c>
      <c r="L44" s="139" t="e">
        <f>(K44+K45+K46)/3</f>
        <v>#DIV/0!</v>
      </c>
      <c r="M44" s="140" t="e">
        <f>(L44+L47)/2</f>
        <v>#DIV/0!</v>
      </c>
      <c r="N44" s="113"/>
      <c r="O44" s="199"/>
    </row>
    <row r="45" spans="1:15" s="141" customFormat="1" ht="42" hidden="1" customHeight="1" x14ac:dyDescent="0.25">
      <c r="B45" s="142"/>
      <c r="C45" s="154"/>
      <c r="D45" s="142"/>
      <c r="E45" s="142"/>
      <c r="F45" s="167" t="s">
        <v>18</v>
      </c>
      <c r="G45" s="134" t="s">
        <v>119</v>
      </c>
      <c r="H45" s="135" t="s">
        <v>20</v>
      </c>
      <c r="I45" s="136"/>
      <c r="J45" s="137"/>
      <c r="K45" s="138" t="e">
        <f>IF(J45/I45*100&gt;100,100,J45/I45*100)</f>
        <v>#DIV/0!</v>
      </c>
      <c r="L45" s="144"/>
      <c r="M45" s="145"/>
      <c r="N45" s="113"/>
      <c r="O45" s="199"/>
    </row>
    <row r="46" spans="1:15" s="141" customFormat="1" ht="36" hidden="1" customHeight="1" x14ac:dyDescent="0.25">
      <c r="B46" s="142"/>
      <c r="C46" s="154"/>
      <c r="D46" s="142"/>
      <c r="E46" s="142"/>
      <c r="F46" s="167" t="s">
        <v>18</v>
      </c>
      <c r="G46" s="134" t="s">
        <v>120</v>
      </c>
      <c r="H46" s="135" t="s">
        <v>20</v>
      </c>
      <c r="I46" s="136"/>
      <c r="J46" s="136"/>
      <c r="K46" s="138" t="e">
        <f>IF(J46/I46*100&gt;100,100,J46/I46*100)</f>
        <v>#DIV/0!</v>
      </c>
      <c r="L46" s="144"/>
      <c r="M46" s="145"/>
      <c r="N46" s="113"/>
      <c r="O46" s="199"/>
    </row>
    <row r="47" spans="1:15" s="141" customFormat="1" ht="30.75" hidden="1" customHeight="1" x14ac:dyDescent="0.25">
      <c r="B47" s="142"/>
      <c r="C47" s="155"/>
      <c r="D47" s="147"/>
      <c r="E47" s="147"/>
      <c r="F47" s="167" t="s">
        <v>24</v>
      </c>
      <c r="G47" s="148" t="s">
        <v>25</v>
      </c>
      <c r="H47" s="135" t="s">
        <v>26</v>
      </c>
      <c r="I47" s="152"/>
      <c r="J47" s="149"/>
      <c r="K47" s="138" t="e">
        <f>IF(J47/I47*100&gt;100,100,J47/I47*100)</f>
        <v>#DIV/0!</v>
      </c>
      <c r="L47" s="150" t="e">
        <f>K47</f>
        <v>#DIV/0!</v>
      </c>
      <c r="M47" s="145"/>
      <c r="N47" s="113"/>
      <c r="O47" s="199"/>
    </row>
    <row r="48" spans="1:15" s="141" customFormat="1" ht="42" hidden="1" customHeight="1" x14ac:dyDescent="0.25">
      <c r="B48" s="142"/>
      <c r="C48" s="153" t="s">
        <v>193</v>
      </c>
      <c r="D48" s="131" t="s">
        <v>229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/>
      <c r="J48" s="137"/>
      <c r="K48" s="138" t="e">
        <f>IF(I48/J48*100&gt;100,100,I48/J48*100)</f>
        <v>#DIV/0!</v>
      </c>
      <c r="L48" s="139" t="e">
        <f>(K48+K49+K50)/3</f>
        <v>#DIV/0!</v>
      </c>
      <c r="M48" s="140" t="e">
        <f>(L48+L51)/2</f>
        <v>#DIV/0!</v>
      </c>
      <c r="N48" s="113"/>
      <c r="O48" s="199"/>
    </row>
    <row r="49" spans="2:15" s="141" customFormat="1" ht="42" hidden="1" customHeight="1" x14ac:dyDescent="0.25">
      <c r="B49" s="142"/>
      <c r="C49" s="154"/>
      <c r="D49" s="142"/>
      <c r="E49" s="142"/>
      <c r="F49" s="167" t="s">
        <v>18</v>
      </c>
      <c r="G49" s="134" t="s">
        <v>142</v>
      </c>
      <c r="H49" s="135" t="s">
        <v>20</v>
      </c>
      <c r="I49" s="136"/>
      <c r="J49" s="137"/>
      <c r="K49" s="138" t="e">
        <f>IF(J49/I49*100&gt;100,100,J49/I49*100)</f>
        <v>#DIV/0!</v>
      </c>
      <c r="L49" s="144"/>
      <c r="M49" s="145"/>
      <c r="N49" s="113"/>
      <c r="O49" s="199"/>
    </row>
    <row r="50" spans="2:15" s="141" customFormat="1" ht="36" hidden="1" customHeight="1" x14ac:dyDescent="0.25">
      <c r="B50" s="142"/>
      <c r="C50" s="154"/>
      <c r="D50" s="142"/>
      <c r="E50" s="142"/>
      <c r="F50" s="167" t="s">
        <v>18</v>
      </c>
      <c r="G50" s="134" t="s">
        <v>120</v>
      </c>
      <c r="H50" s="135" t="s">
        <v>20</v>
      </c>
      <c r="I50" s="136"/>
      <c r="J50" s="136"/>
      <c r="K50" s="138" t="e">
        <f>IF(J50/I50*100&gt;100,100,J50/I50*100)</f>
        <v>#DIV/0!</v>
      </c>
      <c r="L50" s="144"/>
      <c r="M50" s="145"/>
      <c r="N50" s="113"/>
      <c r="O50" s="199"/>
    </row>
    <row r="51" spans="2:15" s="141" customFormat="1" ht="30.75" hidden="1" customHeight="1" x14ac:dyDescent="0.25">
      <c r="B51" s="142"/>
      <c r="C51" s="155"/>
      <c r="D51" s="147"/>
      <c r="E51" s="147"/>
      <c r="F51" s="167" t="s">
        <v>24</v>
      </c>
      <c r="G51" s="148" t="s">
        <v>25</v>
      </c>
      <c r="H51" s="135" t="s">
        <v>26</v>
      </c>
      <c r="I51" s="152"/>
      <c r="J51" s="78"/>
      <c r="K51" s="138" t="e">
        <f>IF(J51/I51*100&gt;100,100,J51/I51*100)</f>
        <v>#DIV/0!</v>
      </c>
      <c r="L51" s="150" t="e">
        <f>K51</f>
        <v>#DIV/0!</v>
      </c>
      <c r="M51" s="145"/>
      <c r="N51" s="113"/>
      <c r="O51" s="199"/>
    </row>
    <row r="52" spans="2:15" s="141" customFormat="1" ht="42" hidden="1" customHeight="1" x14ac:dyDescent="0.25">
      <c r="B52" s="142"/>
      <c r="C52" s="131" t="s">
        <v>194</v>
      </c>
      <c r="D52" s="131" t="s">
        <v>221</v>
      </c>
      <c r="E52" s="223" t="s">
        <v>117</v>
      </c>
      <c r="F52" s="135" t="s">
        <v>18</v>
      </c>
      <c r="G52" s="158" t="s">
        <v>145</v>
      </c>
      <c r="H52" s="135" t="s">
        <v>20</v>
      </c>
      <c r="I52" s="13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</row>
    <row r="53" spans="2:15" s="141" customFormat="1" ht="42" hidden="1" customHeight="1" x14ac:dyDescent="0.25">
      <c r="B53" s="142"/>
      <c r="C53" s="143"/>
      <c r="D53" s="142"/>
      <c r="E53" s="224"/>
      <c r="F53" s="135" t="s">
        <v>18</v>
      </c>
      <c r="G53" s="158" t="s">
        <v>146</v>
      </c>
      <c r="H53" s="135" t="s">
        <v>20</v>
      </c>
      <c r="I53" s="136"/>
      <c r="J53" s="137"/>
      <c r="K53" s="138" t="e">
        <f>IF(J53/I53*100&gt;100,100,J53/I53*100)</f>
        <v>#DIV/0!</v>
      </c>
      <c r="L53" s="144"/>
      <c r="M53" s="145"/>
      <c r="N53" s="113"/>
      <c r="O53" s="199"/>
    </row>
    <row r="54" spans="2:15" s="141" customFormat="1" ht="36" hidden="1" customHeight="1" x14ac:dyDescent="0.25">
      <c r="B54" s="142"/>
      <c r="C54" s="143"/>
      <c r="D54" s="142"/>
      <c r="E54" s="224"/>
      <c r="F54" s="135" t="s">
        <v>18</v>
      </c>
      <c r="G54" s="158" t="s">
        <v>147</v>
      </c>
      <c r="H54" s="135" t="s">
        <v>20</v>
      </c>
      <c r="I54" s="136"/>
      <c r="J54" s="136"/>
      <c r="K54" s="138" t="e">
        <f>IF(J54/I54*100&gt;100,100,J54/I54*100)</f>
        <v>#DIV/0!</v>
      </c>
      <c r="L54" s="144"/>
      <c r="M54" s="145"/>
      <c r="N54" s="113"/>
      <c r="O54" s="199"/>
    </row>
    <row r="55" spans="2:15" s="141" customFormat="1" ht="30.75" hidden="1" customHeight="1" x14ac:dyDescent="0.25">
      <c r="B55" s="142"/>
      <c r="C55" s="146"/>
      <c r="D55" s="147"/>
      <c r="E55" s="225"/>
      <c r="F55" s="135" t="s">
        <v>24</v>
      </c>
      <c r="G55" s="164" t="s">
        <v>25</v>
      </c>
      <c r="H55" s="135" t="s">
        <v>26</v>
      </c>
      <c r="I55" s="152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</row>
    <row r="56" spans="2:15" s="141" customFormat="1" ht="42" hidden="1" customHeight="1" x14ac:dyDescent="0.25">
      <c r="B56" s="142"/>
      <c r="C56" s="131" t="s">
        <v>195</v>
      </c>
      <c r="D56" s="131" t="s">
        <v>222</v>
      </c>
      <c r="E56" s="223" t="s">
        <v>117</v>
      </c>
      <c r="F56" s="135" t="s">
        <v>18</v>
      </c>
      <c r="G56" s="158" t="s">
        <v>145</v>
      </c>
      <c r="H56" s="135" t="s">
        <v>20</v>
      </c>
      <c r="I56" s="136"/>
      <c r="J56" s="67"/>
      <c r="K56" s="138" t="e">
        <f>IF(I56/J56*100&gt;100,100,I56/J56*100)</f>
        <v>#DIV/0!</v>
      </c>
      <c r="L56" s="139" t="e">
        <f>(K56+K57+K58)/3</f>
        <v>#DIV/0!</v>
      </c>
      <c r="M56" s="140" t="e">
        <f>(L56+L59)/2</f>
        <v>#DIV/0!</v>
      </c>
      <c r="N56" s="113"/>
      <c r="O56" s="199"/>
    </row>
    <row r="57" spans="2:15" s="141" customFormat="1" ht="42" hidden="1" customHeight="1" x14ac:dyDescent="0.25">
      <c r="B57" s="142"/>
      <c r="C57" s="143"/>
      <c r="D57" s="142"/>
      <c r="E57" s="224"/>
      <c r="F57" s="135" t="s">
        <v>18</v>
      </c>
      <c r="G57" s="158" t="s">
        <v>146</v>
      </c>
      <c r="H57" s="135" t="s">
        <v>20</v>
      </c>
      <c r="I57" s="136"/>
      <c r="J57" s="67"/>
      <c r="K57" s="138" t="e">
        <f>IF(J57/I57*100&gt;100,100,J57/I57*100)</f>
        <v>#DIV/0!</v>
      </c>
      <c r="L57" s="144"/>
      <c r="M57" s="145"/>
      <c r="N57" s="113"/>
      <c r="O57" s="199"/>
    </row>
    <row r="58" spans="2:15" s="141" customFormat="1" ht="36" hidden="1" customHeight="1" x14ac:dyDescent="0.25">
      <c r="B58" s="142"/>
      <c r="C58" s="143"/>
      <c r="D58" s="142"/>
      <c r="E58" s="224"/>
      <c r="F58" s="135" t="s">
        <v>18</v>
      </c>
      <c r="G58" s="158" t="s">
        <v>147</v>
      </c>
      <c r="H58" s="135" t="s">
        <v>20</v>
      </c>
      <c r="I58" s="136"/>
      <c r="J58" s="66"/>
      <c r="K58" s="138" t="e">
        <f>IF(J58/I58*100&gt;100,100,J58/I58*100)</f>
        <v>#DIV/0!</v>
      </c>
      <c r="L58" s="144"/>
      <c r="M58" s="145"/>
      <c r="N58" s="113"/>
      <c r="O58" s="199"/>
    </row>
    <row r="59" spans="2:15" s="141" customFormat="1" ht="30.75" hidden="1" customHeight="1" x14ac:dyDescent="0.25">
      <c r="B59" s="142"/>
      <c r="C59" s="146"/>
      <c r="D59" s="147"/>
      <c r="E59" s="225"/>
      <c r="F59" s="135" t="s">
        <v>24</v>
      </c>
      <c r="G59" s="164" t="s">
        <v>25</v>
      </c>
      <c r="H59" s="135" t="s">
        <v>26</v>
      </c>
      <c r="I59" s="152"/>
      <c r="J59" s="78"/>
      <c r="K59" s="138" t="e">
        <f>IF(J59/I59*100&gt;100,100,J59/I59*100)</f>
        <v>#DIV/0!</v>
      </c>
      <c r="L59" s="150" t="e">
        <f>K59</f>
        <v>#DIV/0!</v>
      </c>
      <c r="M59" s="145"/>
      <c r="N59" s="113"/>
      <c r="O59" s="199"/>
    </row>
    <row r="60" spans="2:15" s="141" customFormat="1" ht="42" hidden="1" customHeight="1" x14ac:dyDescent="0.25">
      <c r="B60" s="142"/>
      <c r="C60" s="131" t="s">
        <v>196</v>
      </c>
      <c r="D60" s="131" t="s">
        <v>151</v>
      </c>
      <c r="E60" s="223" t="s">
        <v>117</v>
      </c>
      <c r="F60" s="135" t="s">
        <v>18</v>
      </c>
      <c r="G60" s="158" t="s">
        <v>145</v>
      </c>
      <c r="H60" s="135" t="s">
        <v>20</v>
      </c>
      <c r="I60" s="136"/>
      <c r="J60" s="67"/>
      <c r="K60" s="138" t="e">
        <f>IF(I60/J60*100&gt;100,100,I60/J60*100)</f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</row>
    <row r="61" spans="2:15" s="141" customFormat="1" ht="42" hidden="1" customHeight="1" x14ac:dyDescent="0.25">
      <c r="B61" s="142"/>
      <c r="C61" s="143"/>
      <c r="D61" s="142"/>
      <c r="E61" s="224"/>
      <c r="F61" s="135" t="s">
        <v>18</v>
      </c>
      <c r="G61" s="158" t="s">
        <v>146</v>
      </c>
      <c r="H61" s="135" t="s">
        <v>20</v>
      </c>
      <c r="I61" s="136"/>
      <c r="J61" s="67"/>
      <c r="K61" s="138" t="e">
        <f>IF(J61/I61*100&gt;100,100,J61/I61*100)</f>
        <v>#DIV/0!</v>
      </c>
      <c r="L61" s="144"/>
      <c r="M61" s="145"/>
      <c r="N61" s="113"/>
      <c r="O61" s="199"/>
    </row>
    <row r="62" spans="2:15" s="141" customFormat="1" ht="36" hidden="1" customHeight="1" x14ac:dyDescent="0.25">
      <c r="B62" s="142"/>
      <c r="C62" s="143"/>
      <c r="D62" s="142"/>
      <c r="E62" s="224"/>
      <c r="F62" s="135" t="s">
        <v>18</v>
      </c>
      <c r="G62" s="158" t="s">
        <v>147</v>
      </c>
      <c r="H62" s="135" t="s">
        <v>20</v>
      </c>
      <c r="I62" s="136"/>
      <c r="J62" s="66"/>
      <c r="K62" s="138" t="e">
        <f>IF(J62/I62*100&gt;100,100,J62/I62*100)</f>
        <v>#DIV/0!</v>
      </c>
      <c r="L62" s="144"/>
      <c r="M62" s="145"/>
      <c r="N62" s="113"/>
      <c r="O62" s="199"/>
    </row>
    <row r="63" spans="2:15" s="141" customFormat="1" ht="30.75" hidden="1" customHeight="1" x14ac:dyDescent="0.25">
      <c r="B63" s="142"/>
      <c r="C63" s="146"/>
      <c r="D63" s="147"/>
      <c r="E63" s="225"/>
      <c r="F63" s="135" t="s">
        <v>24</v>
      </c>
      <c r="G63" s="164" t="s">
        <v>25</v>
      </c>
      <c r="H63" s="135" t="s">
        <v>26</v>
      </c>
      <c r="I63" s="152"/>
      <c r="J63" s="78"/>
      <c r="K63" s="138" t="e">
        <f>IF(J63/I63*100&gt;100,100,J63/I63*100)</f>
        <v>#DIV/0!</v>
      </c>
      <c r="L63" s="150" t="e">
        <f>K63</f>
        <v>#DIV/0!</v>
      </c>
      <c r="M63" s="145"/>
      <c r="N63" s="113"/>
      <c r="O63" s="199"/>
    </row>
    <row r="64" spans="2:15" s="141" customFormat="1" ht="42" customHeight="1" x14ac:dyDescent="0.25">
      <c r="B64" s="142"/>
      <c r="C64" s="131" t="s">
        <v>197</v>
      </c>
      <c r="D64" s="131" t="s">
        <v>223</v>
      </c>
      <c r="E64" s="223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99.3</v>
      </c>
      <c r="K64" s="138">
        <f>IF(J64/I64*100&gt;100,100,J64/I64*100)</f>
        <v>99.3</v>
      </c>
      <c r="L64" s="139">
        <f>(K64+K65+K66)/3</f>
        <v>99.766666666666666</v>
      </c>
      <c r="M64" s="140">
        <f>(L64+L67)/2</f>
        <v>99.883333333333326</v>
      </c>
      <c r="N64" s="113"/>
      <c r="O64" s="199"/>
    </row>
    <row r="65" spans="2:15" s="141" customFormat="1" ht="42" customHeight="1" x14ac:dyDescent="0.25">
      <c r="B65" s="142"/>
      <c r="C65" s="143"/>
      <c r="D65" s="142"/>
      <c r="E65" s="224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8.5</v>
      </c>
      <c r="K65" s="138">
        <f>IF(I65/J65*100&gt;100,100,I65/J65*100)</f>
        <v>100</v>
      </c>
      <c r="L65" s="144"/>
      <c r="M65" s="145"/>
      <c r="N65" s="113"/>
      <c r="O65" s="199"/>
    </row>
    <row r="66" spans="2:15" s="141" customFormat="1" ht="36" customHeight="1" x14ac:dyDescent="0.25">
      <c r="B66" s="142"/>
      <c r="C66" s="143"/>
      <c r="D66" s="142"/>
      <c r="E66" s="224"/>
      <c r="F66" s="135" t="s">
        <v>18</v>
      </c>
      <c r="G66" s="158" t="s">
        <v>147</v>
      </c>
      <c r="H66" s="135" t="s">
        <v>20</v>
      </c>
      <c r="I66" s="136">
        <v>100</v>
      </c>
      <c r="J66" s="136">
        <v>100</v>
      </c>
      <c r="K66" s="138">
        <f>IF(J66/I66*100&gt;100,100,J66/I66*100)</f>
        <v>100</v>
      </c>
      <c r="L66" s="144"/>
      <c r="M66" s="145"/>
      <c r="N66" s="113"/>
      <c r="O66" s="199"/>
    </row>
    <row r="67" spans="2:15" s="141" customFormat="1" ht="30.75" customHeight="1" x14ac:dyDescent="0.25">
      <c r="B67" s="142"/>
      <c r="C67" s="146"/>
      <c r="D67" s="147"/>
      <c r="E67" s="225"/>
      <c r="F67" s="135" t="s">
        <v>24</v>
      </c>
      <c r="G67" s="164" t="s">
        <v>25</v>
      </c>
      <c r="H67" s="135" t="s">
        <v>26</v>
      </c>
      <c r="I67" s="152">
        <v>138</v>
      </c>
      <c r="J67" s="78">
        <v>140</v>
      </c>
      <c r="K67" s="138">
        <f>IF(J67/I67*100&gt;100,100,J67/I67*100)</f>
        <v>100</v>
      </c>
      <c r="L67" s="150">
        <f>K67</f>
        <v>100</v>
      </c>
      <c r="M67" s="145"/>
      <c r="N67" s="124"/>
      <c r="O67" s="199"/>
    </row>
    <row r="68" spans="2:15" s="141" customFormat="1" ht="42" hidden="1" customHeight="1" x14ac:dyDescent="0.25">
      <c r="B68" s="142"/>
      <c r="C68" s="156" t="s">
        <v>194</v>
      </c>
      <c r="D68" s="131" t="s">
        <v>154</v>
      </c>
      <c r="E68" s="223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68" t="e">
        <f>(K68+K69+K70)/3</f>
        <v>#DIV/0!</v>
      </c>
      <c r="M68" s="140" t="e">
        <f>(L68+L71)/2</f>
        <v>#DIV/0!</v>
      </c>
      <c r="O68" s="199"/>
    </row>
    <row r="69" spans="2:15" s="141" customFormat="1" ht="42" hidden="1" customHeight="1" x14ac:dyDescent="0.25">
      <c r="B69" s="142"/>
      <c r="C69" s="160"/>
      <c r="D69" s="142"/>
      <c r="E69" s="224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70"/>
      <c r="M69" s="145"/>
      <c r="O69" s="199"/>
    </row>
    <row r="70" spans="2:15" s="141" customFormat="1" ht="36" hidden="1" customHeight="1" x14ac:dyDescent="0.25">
      <c r="B70" s="142"/>
      <c r="C70" s="160"/>
      <c r="D70" s="142"/>
      <c r="E70" s="224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70"/>
      <c r="M70" s="145"/>
      <c r="O70" s="199"/>
    </row>
    <row r="71" spans="2:15" s="141" customFormat="1" ht="30.75" hidden="1" customHeight="1" x14ac:dyDescent="0.25">
      <c r="B71" s="142"/>
      <c r="C71" s="162"/>
      <c r="D71" s="147"/>
      <c r="E71" s="225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72" t="e">
        <f>K71</f>
        <v>#DIV/0!</v>
      </c>
      <c r="M71" s="145"/>
      <c r="O71" s="199"/>
    </row>
    <row r="72" spans="2:15" s="141" customFormat="1" ht="42" hidden="1" customHeight="1" x14ac:dyDescent="0.25">
      <c r="B72" s="142"/>
      <c r="C72" s="131" t="s">
        <v>198</v>
      </c>
      <c r="D72" s="131" t="s">
        <v>156</v>
      </c>
      <c r="E72" s="223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68" t="e">
        <f>(K72+K73+K74)/3</f>
        <v>#DIV/0!</v>
      </c>
      <c r="M72" s="140" t="e">
        <f>(L72+L75)/2</f>
        <v>#DIV/0!</v>
      </c>
      <c r="O72" s="199"/>
    </row>
    <row r="73" spans="2:15" s="141" customFormat="1" ht="42" hidden="1" customHeight="1" x14ac:dyDescent="0.25">
      <c r="B73" s="142"/>
      <c r="C73" s="143"/>
      <c r="D73" s="142"/>
      <c r="E73" s="224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70"/>
      <c r="M73" s="145"/>
      <c r="O73" s="199"/>
    </row>
    <row r="74" spans="2:15" s="141" customFormat="1" ht="36" hidden="1" customHeight="1" x14ac:dyDescent="0.25">
      <c r="B74" s="142"/>
      <c r="C74" s="143"/>
      <c r="D74" s="142"/>
      <c r="E74" s="224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70"/>
      <c r="M74" s="145"/>
      <c r="O74" s="199"/>
    </row>
    <row r="75" spans="2:15" s="141" customFormat="1" ht="30.75" hidden="1" customHeight="1" x14ac:dyDescent="0.25">
      <c r="B75" s="142"/>
      <c r="C75" s="146"/>
      <c r="D75" s="147"/>
      <c r="E75" s="225"/>
      <c r="F75" s="135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72" t="e">
        <f>K75</f>
        <v>#DIV/0!</v>
      </c>
      <c r="M75" s="145"/>
      <c r="O75" s="199"/>
    </row>
    <row r="76" spans="2:15" s="141" customFormat="1" ht="42" hidden="1" customHeight="1" x14ac:dyDescent="0.25">
      <c r="B76" s="142"/>
      <c r="C76" s="131" t="s">
        <v>199</v>
      </c>
      <c r="D76" s="131" t="s">
        <v>158</v>
      </c>
      <c r="E76" s="223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>IF(I76/J76*100&gt;100,100,I76/J76*100)</f>
        <v>#DIV/0!</v>
      </c>
      <c r="L76" s="168" t="e">
        <f>(K76+K77+K78)/3</f>
        <v>#DIV/0!</v>
      </c>
      <c r="M76" s="140" t="e">
        <f>(L76+L79)/2</f>
        <v>#DIV/0!</v>
      </c>
      <c r="O76" s="199"/>
    </row>
    <row r="77" spans="2:15" s="141" customFormat="1" ht="42" hidden="1" customHeight="1" x14ac:dyDescent="0.25">
      <c r="B77" s="142"/>
      <c r="C77" s="143"/>
      <c r="D77" s="142"/>
      <c r="E77" s="224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IF(J77/I77*100&gt;100,100,J77/I77*100)</f>
        <v>#DIV/0!</v>
      </c>
      <c r="L77" s="170"/>
      <c r="M77" s="145"/>
      <c r="O77" s="199"/>
    </row>
    <row r="78" spans="2:15" s="141" customFormat="1" ht="36" hidden="1" customHeight="1" x14ac:dyDescent="0.25">
      <c r="B78" s="142"/>
      <c r="C78" s="143"/>
      <c r="D78" s="142"/>
      <c r="E78" s="224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>IF(J78/I78*100&gt;100,100,J78/I78*100)</f>
        <v>#DIV/0!</v>
      </c>
      <c r="L78" s="170"/>
      <c r="M78" s="145"/>
      <c r="O78" s="199"/>
    </row>
    <row r="79" spans="2:15" s="141" customFormat="1" ht="30.75" hidden="1" customHeight="1" x14ac:dyDescent="0.25">
      <c r="B79" s="142"/>
      <c r="C79" s="146"/>
      <c r="D79" s="147"/>
      <c r="E79" s="225"/>
      <c r="F79" s="135" t="s">
        <v>24</v>
      </c>
      <c r="G79" s="164" t="s">
        <v>25</v>
      </c>
      <c r="H79" s="135" t="s">
        <v>26</v>
      </c>
      <c r="I79" s="152"/>
      <c r="J79" s="149"/>
      <c r="K79" s="138" t="e">
        <f>IF(J79/I79*100&gt;100,100,J79/I79*100)</f>
        <v>#DIV/0!</v>
      </c>
      <c r="L79" s="172" t="e">
        <f>K79</f>
        <v>#DIV/0!</v>
      </c>
      <c r="M79" s="145"/>
      <c r="O79" s="199"/>
    </row>
    <row r="80" spans="2:15" s="141" customFormat="1" ht="42" hidden="1" customHeight="1" x14ac:dyDescent="0.25">
      <c r="B80" s="142"/>
      <c r="C80" s="131" t="s">
        <v>194</v>
      </c>
      <c r="D80" s="131" t="s">
        <v>160</v>
      </c>
      <c r="E80" s="223" t="s">
        <v>117</v>
      </c>
      <c r="F80" s="135" t="s">
        <v>18</v>
      </c>
      <c r="G80" s="158" t="s">
        <v>145</v>
      </c>
      <c r="H80" s="135" t="s">
        <v>20</v>
      </c>
      <c r="I80" s="136"/>
      <c r="J80" s="137"/>
      <c r="K80" s="138" t="e">
        <f>IF(I80/J80*100&gt;100,100,I80/J80*100)</f>
        <v>#DIV/0!</v>
      </c>
      <c r="L80" s="168" t="e">
        <f>(K80+K81+K82)/3</f>
        <v>#DIV/0!</v>
      </c>
      <c r="M80" s="140" t="e">
        <f>(L80+L83)/2</f>
        <v>#DIV/0!</v>
      </c>
      <c r="O80" s="199"/>
    </row>
    <row r="81" spans="2:15" s="141" customFormat="1" ht="42" hidden="1" customHeight="1" x14ac:dyDescent="0.25">
      <c r="B81" s="142"/>
      <c r="C81" s="143"/>
      <c r="D81" s="142"/>
      <c r="E81" s="224"/>
      <c r="F81" s="135" t="s">
        <v>18</v>
      </c>
      <c r="G81" s="158" t="s">
        <v>146</v>
      </c>
      <c r="H81" s="135" t="s">
        <v>20</v>
      </c>
      <c r="I81" s="136"/>
      <c r="J81" s="137"/>
      <c r="K81" s="138" t="e">
        <f>IF(J81/I81*100&gt;100,100,J81/I81*100)</f>
        <v>#DIV/0!</v>
      </c>
      <c r="L81" s="170"/>
      <c r="M81" s="145"/>
      <c r="O81" s="199"/>
    </row>
    <row r="82" spans="2:15" s="141" customFormat="1" ht="36" hidden="1" customHeight="1" x14ac:dyDescent="0.25">
      <c r="B82" s="142"/>
      <c r="C82" s="143"/>
      <c r="D82" s="142"/>
      <c r="E82" s="224"/>
      <c r="F82" s="135" t="s">
        <v>18</v>
      </c>
      <c r="G82" s="158" t="s">
        <v>147</v>
      </c>
      <c r="H82" s="135" t="s">
        <v>20</v>
      </c>
      <c r="I82" s="136"/>
      <c r="J82" s="136"/>
      <c r="K82" s="138" t="e">
        <f>IF(J82/I82*100&gt;100,100,J82/I82*100)</f>
        <v>#DIV/0!</v>
      </c>
      <c r="L82" s="170"/>
      <c r="M82" s="145"/>
      <c r="O82" s="199"/>
    </row>
    <row r="83" spans="2:15" s="141" customFormat="1" ht="30.75" hidden="1" customHeight="1" x14ac:dyDescent="0.25">
      <c r="B83" s="142"/>
      <c r="C83" s="146"/>
      <c r="D83" s="147"/>
      <c r="E83" s="225"/>
      <c r="F83" s="135" t="s">
        <v>24</v>
      </c>
      <c r="G83" s="164" t="s">
        <v>25</v>
      </c>
      <c r="H83" s="135" t="s">
        <v>26</v>
      </c>
      <c r="I83" s="152"/>
      <c r="J83" s="149"/>
      <c r="K83" s="138" t="e">
        <f>IF(J83/I83*100&gt;100,100,J83/I83*100)</f>
        <v>#DIV/0!</v>
      </c>
      <c r="L83" s="172" t="e">
        <f>K83</f>
        <v>#DIV/0!</v>
      </c>
      <c r="M83" s="145"/>
      <c r="O83" s="199"/>
    </row>
    <row r="84" spans="2:15" s="141" customFormat="1" ht="42" hidden="1" customHeight="1" x14ac:dyDescent="0.25">
      <c r="B84" s="142"/>
      <c r="C84" s="131" t="s">
        <v>200</v>
      </c>
      <c r="D84" s="131" t="s">
        <v>230</v>
      </c>
      <c r="E84" s="223" t="s">
        <v>117</v>
      </c>
      <c r="F84" s="135" t="s">
        <v>18</v>
      </c>
      <c r="G84" s="158" t="s">
        <v>145</v>
      </c>
      <c r="H84" s="135" t="s">
        <v>20</v>
      </c>
      <c r="I84" s="136"/>
      <c r="J84" s="137"/>
      <c r="K84" s="138" t="e">
        <f>IF(I84/J84*100&gt;100,100,I84/J84*100)</f>
        <v>#DIV/0!</v>
      </c>
      <c r="L84" s="168" t="e">
        <f>(K84+K85+K86)/3</f>
        <v>#DIV/0!</v>
      </c>
      <c r="M84" s="140" t="e">
        <f>(L84+L87)/2</f>
        <v>#DIV/0!</v>
      </c>
      <c r="O84" s="199"/>
    </row>
    <row r="85" spans="2:15" s="141" customFormat="1" ht="42" hidden="1" customHeight="1" x14ac:dyDescent="0.25">
      <c r="B85" s="142"/>
      <c r="C85" s="143"/>
      <c r="D85" s="142"/>
      <c r="E85" s="224"/>
      <c r="F85" s="135" t="s">
        <v>18</v>
      </c>
      <c r="G85" s="158" t="s">
        <v>146</v>
      </c>
      <c r="H85" s="135" t="s">
        <v>20</v>
      </c>
      <c r="I85" s="136"/>
      <c r="J85" s="137"/>
      <c r="K85" s="138" t="e">
        <f>IF(J85/I85*100&gt;100,100,J85/I85*100)</f>
        <v>#DIV/0!</v>
      </c>
      <c r="L85" s="170"/>
      <c r="M85" s="145"/>
      <c r="O85" s="199"/>
    </row>
    <row r="86" spans="2:15" s="141" customFormat="1" ht="36" hidden="1" customHeight="1" x14ac:dyDescent="0.25">
      <c r="B86" s="142"/>
      <c r="C86" s="143"/>
      <c r="D86" s="142"/>
      <c r="E86" s="224"/>
      <c r="F86" s="135" t="s">
        <v>18</v>
      </c>
      <c r="G86" s="158" t="s">
        <v>147</v>
      </c>
      <c r="H86" s="135" t="s">
        <v>20</v>
      </c>
      <c r="I86" s="136"/>
      <c r="J86" s="136"/>
      <c r="K86" s="138" t="e">
        <f>IF(J86/I86*100&gt;100,100,J86/I86*100)</f>
        <v>#DIV/0!</v>
      </c>
      <c r="L86" s="170"/>
      <c r="M86" s="145"/>
      <c r="O86" s="199"/>
    </row>
    <row r="87" spans="2:15" s="141" customFormat="1" ht="30.75" hidden="1" customHeight="1" x14ac:dyDescent="0.25">
      <c r="B87" s="147"/>
      <c r="C87" s="146"/>
      <c r="D87" s="147"/>
      <c r="E87" s="225"/>
      <c r="F87" s="135" t="s">
        <v>24</v>
      </c>
      <c r="G87" s="164" t="s">
        <v>25</v>
      </c>
      <c r="H87" s="135" t="s">
        <v>26</v>
      </c>
      <c r="I87" s="152"/>
      <c r="J87" s="78"/>
      <c r="K87" s="138" t="e">
        <f>IF(J87/I87*100&gt;100,100,J87/I87*100)</f>
        <v>#DIV/0!</v>
      </c>
      <c r="L87" s="172" t="e">
        <f>K87</f>
        <v>#DIV/0!</v>
      </c>
      <c r="M87" s="145"/>
      <c r="O87" s="199"/>
    </row>
    <row r="88" spans="2:15" s="141" customFormat="1" x14ac:dyDescent="0.25">
      <c r="C88"/>
      <c r="F88" s="227"/>
      <c r="J88"/>
    </row>
    <row r="89" spans="2:15" s="141" customFormat="1" x14ac:dyDescent="0.25">
      <c r="C89"/>
      <c r="F89" s="227"/>
      <c r="I89" s="229">
        <f>I7+I11+I15+I19+I23+I27+I31+I35+I39+I43+I47+I51</f>
        <v>138</v>
      </c>
      <c r="J89" s="216">
        <f>J7+J11+J15+J19+J23+J27+J31+J35+J39+J43+J47+J51</f>
        <v>140</v>
      </c>
      <c r="K89" s="209">
        <f>(138*8+138)/9</f>
        <v>138</v>
      </c>
      <c r="L89" s="141">
        <v>140</v>
      </c>
    </row>
    <row r="90" spans="2:15" x14ac:dyDescent="0.25">
      <c r="I90" s="208">
        <f>I55+I59+I63+I67+I71+I75+I79+I83+I87</f>
        <v>138</v>
      </c>
      <c r="J90" s="216">
        <f>J55+J59+J63+J67+J71+J75+J79+J83+J87</f>
        <v>140</v>
      </c>
      <c r="K90" s="209">
        <f>(138*8+138)/9</f>
        <v>138</v>
      </c>
      <c r="L90">
        <v>140</v>
      </c>
    </row>
    <row r="91" spans="2:15" ht="30.75" customHeight="1" x14ac:dyDescent="0.25">
      <c r="B91" s="210" t="s">
        <v>215</v>
      </c>
      <c r="H91" s="210" t="s">
        <v>216</v>
      </c>
    </row>
    <row r="92" spans="2:15" x14ac:dyDescent="0.25">
      <c r="B92" s="211" t="s">
        <v>217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6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2"/>
  <sheetViews>
    <sheetView view="pageBreakPreview" zoomScale="84" zoomScaleNormal="70" zoomScaleSheetLayoutView="84" workbookViewId="0">
      <selection activeCell="J81" sqref="J81"/>
    </sheetView>
  </sheetViews>
  <sheetFormatPr defaultRowHeight="15" x14ac:dyDescent="0.25"/>
  <cols>
    <col min="1" max="1" width="3.85546875" customWidth="1"/>
    <col min="2" max="2" width="16.5703125" customWidth="1"/>
    <col min="3" max="3" width="17.5703125" customWidth="1"/>
    <col min="4" max="5" width="16.5703125" customWidth="1"/>
    <col min="6" max="6" width="16.5703125" style="206" customWidth="1"/>
    <col min="7" max="9" width="16.5703125" customWidth="1"/>
    <col min="10" max="10" width="17.5703125" customWidth="1"/>
    <col min="11" max="14" width="16.5703125" customWidth="1"/>
    <col min="15" max="15" width="31" hidden="1" customWidth="1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B2" s="65" t="s">
        <v>210</v>
      </c>
      <c r="C2" s="189" t="s">
        <v>2</v>
      </c>
      <c r="D2" s="230" t="s">
        <v>3</v>
      </c>
      <c r="E2" s="65" t="s">
        <v>4</v>
      </c>
      <c r="F2" s="230" t="s">
        <v>5</v>
      </c>
      <c r="G2" s="230" t="s">
        <v>6</v>
      </c>
      <c r="H2" s="230" t="s">
        <v>7</v>
      </c>
      <c r="I2" s="191" t="s">
        <v>8</v>
      </c>
      <c r="J2" s="191" t="s">
        <v>9</v>
      </c>
      <c r="K2" s="230" t="s">
        <v>10</v>
      </c>
      <c r="L2" s="230" t="s">
        <v>11</v>
      </c>
      <c r="M2" s="230" t="s">
        <v>12</v>
      </c>
      <c r="N2" s="65" t="s">
        <v>13</v>
      </c>
      <c r="O2" s="65" t="s">
        <v>170</v>
      </c>
    </row>
    <row r="3" spans="1:15" s="212" customFormat="1" ht="16.5" customHeight="1" x14ac:dyDescent="0.2">
      <c r="B3" s="213">
        <v>1</v>
      </c>
      <c r="C3" s="193">
        <v>2</v>
      </c>
      <c r="D3" s="193">
        <v>2</v>
      </c>
      <c r="E3" s="194">
        <v>3</v>
      </c>
      <c r="F3" s="195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3">
        <v>12</v>
      </c>
      <c r="O3" s="213">
        <v>13</v>
      </c>
    </row>
    <row r="4" spans="1:15" s="4" customFormat="1" ht="42" hidden="1" customHeight="1" x14ac:dyDescent="0.25">
      <c r="A4" s="141"/>
      <c r="B4" s="132" t="s">
        <v>233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/>
      <c r="J4" s="137"/>
      <c r="K4" s="138" t="e">
        <f>IF(I4/J4*100&gt;100,100,I4/J4*100)</f>
        <v>#DIV/0!</v>
      </c>
      <c r="L4" s="231" t="e">
        <f>(K4+K5+K6)/3</f>
        <v>#DIV/0!</v>
      </c>
      <c r="M4" s="232" t="e">
        <f>(L4+L7)/2</f>
        <v>#DIV/0!</v>
      </c>
      <c r="N4" s="233" t="s">
        <v>170</v>
      </c>
      <c r="O4" s="199"/>
    </row>
    <row r="5" spans="1:15" s="4" customFormat="1" ht="42" hidden="1" customHeight="1" x14ac:dyDescent="0.25">
      <c r="A5" s="141"/>
      <c r="B5" s="142"/>
      <c r="C5" s="143"/>
      <c r="D5" s="234"/>
      <c r="E5" s="235"/>
      <c r="F5" s="167" t="s">
        <v>18</v>
      </c>
      <c r="G5" s="134" t="s">
        <v>119</v>
      </c>
      <c r="H5" s="135" t="s">
        <v>20</v>
      </c>
      <c r="I5" s="136"/>
      <c r="J5" s="137"/>
      <c r="K5" s="138" t="e">
        <f>IF(J5/I5*100&gt;100,100,J5/I5*100)</f>
        <v>#DIV/0!</v>
      </c>
      <c r="L5" s="236"/>
      <c r="M5" s="237"/>
      <c r="N5" s="238"/>
      <c r="O5" s="199"/>
    </row>
    <row r="6" spans="1:15" s="4" customFormat="1" ht="36" hidden="1" customHeight="1" x14ac:dyDescent="0.25">
      <c r="A6" s="141"/>
      <c r="B6" s="142"/>
      <c r="C6" s="143"/>
      <c r="D6" s="234"/>
      <c r="E6" s="235"/>
      <c r="F6" s="167" t="s">
        <v>18</v>
      </c>
      <c r="G6" s="134" t="s">
        <v>120</v>
      </c>
      <c r="H6" s="135" t="s">
        <v>20</v>
      </c>
      <c r="I6" s="136"/>
      <c r="J6" s="136"/>
      <c r="K6" s="138" t="e">
        <f>IF(J6/I6*100&gt;100,100,J6/I6*100)</f>
        <v>#DIV/0!</v>
      </c>
      <c r="L6" s="239"/>
      <c r="M6" s="237"/>
      <c r="N6" s="238"/>
      <c r="O6" s="199"/>
    </row>
    <row r="7" spans="1:15" s="4" customFormat="1" ht="30.75" hidden="1" customHeight="1" x14ac:dyDescent="0.25">
      <c r="A7" s="141"/>
      <c r="B7" s="142"/>
      <c r="C7" s="146"/>
      <c r="D7" s="240"/>
      <c r="E7" s="241"/>
      <c r="F7" s="167" t="s">
        <v>24</v>
      </c>
      <c r="G7" s="148" t="s">
        <v>25</v>
      </c>
      <c r="H7" s="135" t="s">
        <v>26</v>
      </c>
      <c r="I7" s="152"/>
      <c r="J7" s="78"/>
      <c r="K7" s="138" t="e">
        <f>IF(J7/I7*100&gt;100,100,J7/I7*100)</f>
        <v>#DIV/0!</v>
      </c>
      <c r="L7" s="172" t="e">
        <f>K7</f>
        <v>#DIV/0!</v>
      </c>
      <c r="M7" s="242"/>
      <c r="N7" s="238"/>
      <c r="O7" s="199"/>
    </row>
    <row r="8" spans="1:15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137"/>
      <c r="K8" s="138" t="e">
        <f>IF(I8/J8*100&gt;100,100,I8/J8*100)</f>
        <v>#DIV/0!</v>
      </c>
      <c r="L8" s="231" t="e">
        <f>(K8+K9+K10)/3</f>
        <v>#DIV/0!</v>
      </c>
      <c r="M8" s="232" t="e">
        <f>(L8+L11)/2</f>
        <v>#DIV/0!</v>
      </c>
      <c r="N8" s="238"/>
      <c r="O8" s="199"/>
    </row>
    <row r="9" spans="1:15" s="4" customFormat="1" ht="42" hidden="1" customHeight="1" x14ac:dyDescent="0.25">
      <c r="A9" s="141"/>
      <c r="B9" s="142"/>
      <c r="C9" s="143"/>
      <c r="D9" s="234"/>
      <c r="E9" s="142"/>
      <c r="F9" s="167" t="s">
        <v>18</v>
      </c>
      <c r="G9" s="134" t="s">
        <v>119</v>
      </c>
      <c r="H9" s="135" t="s">
        <v>20</v>
      </c>
      <c r="I9" s="136"/>
      <c r="J9" s="137"/>
      <c r="K9" s="138" t="e">
        <f>IF(J9/I9*100&gt;100,100,J9/I9*100)</f>
        <v>#DIV/0!</v>
      </c>
      <c r="L9" s="236"/>
      <c r="M9" s="237"/>
      <c r="N9" s="238"/>
      <c r="O9" s="199"/>
    </row>
    <row r="10" spans="1:15" s="4" customFormat="1" ht="36" hidden="1" customHeight="1" x14ac:dyDescent="0.25">
      <c r="A10" s="141"/>
      <c r="B10" s="142"/>
      <c r="C10" s="143"/>
      <c r="D10" s="234"/>
      <c r="E10" s="142"/>
      <c r="F10" s="167" t="s">
        <v>18</v>
      </c>
      <c r="G10" s="134" t="s">
        <v>120</v>
      </c>
      <c r="H10" s="135" t="s">
        <v>20</v>
      </c>
      <c r="I10" s="136"/>
      <c r="J10" s="136"/>
      <c r="K10" s="138" t="e">
        <f>IF(J10/I10*100&gt;100,100,J10/I10*100)</f>
        <v>#DIV/0!</v>
      </c>
      <c r="L10" s="239"/>
      <c r="M10" s="237"/>
      <c r="N10" s="238"/>
      <c r="O10" s="199"/>
    </row>
    <row r="11" spans="1:15" s="4" customFormat="1" ht="30.75" hidden="1" customHeight="1" x14ac:dyDescent="0.25">
      <c r="A11" s="141"/>
      <c r="B11" s="142"/>
      <c r="C11" s="146"/>
      <c r="D11" s="240"/>
      <c r="E11" s="147"/>
      <c r="F11" s="167" t="s">
        <v>24</v>
      </c>
      <c r="G11" s="148" t="s">
        <v>25</v>
      </c>
      <c r="H11" s="135" t="s">
        <v>26</v>
      </c>
      <c r="I11" s="152"/>
      <c r="J11" s="149"/>
      <c r="K11" s="138" t="e">
        <f>IF(J11/I11*100&gt;100,100,J11/I11*100)</f>
        <v>#DIV/0!</v>
      </c>
      <c r="L11" s="172" t="e">
        <f>K11</f>
        <v>#DIV/0!</v>
      </c>
      <c r="M11" s="242"/>
      <c r="N11" s="238"/>
      <c r="O11" s="199"/>
    </row>
    <row r="12" spans="1:15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/>
      <c r="J12" s="137"/>
      <c r="K12" s="138" t="e">
        <f>IF(I12/J12*100&gt;100,100,I12/J12*100)</f>
        <v>#DIV/0!</v>
      </c>
      <c r="L12" s="231" t="e">
        <f>(K12+K13+K14)/3</f>
        <v>#DIV/0!</v>
      </c>
      <c r="M12" s="232" t="e">
        <f>(L12+L15)/2</f>
        <v>#DIV/0!</v>
      </c>
      <c r="N12" s="238"/>
      <c r="O12" s="199"/>
    </row>
    <row r="13" spans="1:15" s="4" customFormat="1" ht="42" hidden="1" customHeight="1" x14ac:dyDescent="0.25">
      <c r="A13" s="141"/>
      <c r="B13" s="142"/>
      <c r="C13" s="143"/>
      <c r="D13" s="234"/>
      <c r="E13" s="142"/>
      <c r="F13" s="167" t="s">
        <v>18</v>
      </c>
      <c r="G13" s="134" t="s">
        <v>119</v>
      </c>
      <c r="H13" s="135" t="s">
        <v>20</v>
      </c>
      <c r="I13" s="136"/>
      <c r="J13" s="137"/>
      <c r="K13" s="138" t="e">
        <f>IF(J13/I13*100&gt;100,100,J13/I13*100)</f>
        <v>#DIV/0!</v>
      </c>
      <c r="L13" s="236"/>
      <c r="M13" s="237"/>
      <c r="N13" s="238"/>
      <c r="O13" s="199"/>
    </row>
    <row r="14" spans="1:15" s="4" customFormat="1" ht="36" hidden="1" customHeight="1" x14ac:dyDescent="0.25">
      <c r="A14" s="141"/>
      <c r="B14" s="142"/>
      <c r="C14" s="143"/>
      <c r="D14" s="234"/>
      <c r="E14" s="142"/>
      <c r="F14" s="167" t="s">
        <v>18</v>
      </c>
      <c r="G14" s="134" t="s">
        <v>120</v>
      </c>
      <c r="H14" s="135" t="s">
        <v>20</v>
      </c>
      <c r="I14" s="136"/>
      <c r="J14" s="136"/>
      <c r="K14" s="138" t="e">
        <f>IF(J14/I14*100&gt;100,100,J14/I14*100)</f>
        <v>#DIV/0!</v>
      </c>
      <c r="L14" s="239"/>
      <c r="M14" s="237"/>
      <c r="N14" s="238"/>
      <c r="O14" s="199"/>
    </row>
    <row r="15" spans="1:15" s="4" customFormat="1" ht="30.75" hidden="1" customHeight="1" x14ac:dyDescent="0.25">
      <c r="A15" s="141"/>
      <c r="B15" s="142"/>
      <c r="C15" s="146"/>
      <c r="D15" s="240"/>
      <c r="E15" s="147"/>
      <c r="F15" s="167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72" t="e">
        <f>K15</f>
        <v>#DIV/0!</v>
      </c>
      <c r="M15" s="242"/>
      <c r="N15" s="238"/>
      <c r="O15" s="199"/>
    </row>
    <row r="16" spans="1:15" s="4" customFormat="1" ht="42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>
        <v>10</v>
      </c>
      <c r="J16" s="137">
        <v>9.5</v>
      </c>
      <c r="K16" s="138">
        <f>IF(I16/J16*100&gt;100,100,I16/J16*100)</f>
        <v>100</v>
      </c>
      <c r="L16" s="231">
        <f>(K16+K17+K18)/3</f>
        <v>94.936363636363637</v>
      </c>
      <c r="M16" s="232">
        <f>(L16+L19)/2</f>
        <v>97.468181818181819</v>
      </c>
      <c r="N16" s="238"/>
      <c r="O16" s="199"/>
    </row>
    <row r="17" spans="1:15" s="4" customFormat="1" ht="42" customHeight="1" x14ac:dyDescent="0.25">
      <c r="A17" s="141"/>
      <c r="B17" s="142"/>
      <c r="C17" s="143"/>
      <c r="D17" s="234"/>
      <c r="E17" s="142"/>
      <c r="F17" s="167" t="s">
        <v>18</v>
      </c>
      <c r="G17" s="134" t="s">
        <v>119</v>
      </c>
      <c r="H17" s="135" t="s">
        <v>20</v>
      </c>
      <c r="I17" s="136">
        <v>100</v>
      </c>
      <c r="J17" s="137">
        <v>93.9</v>
      </c>
      <c r="K17" s="138">
        <f>IF(J17/I17*100&gt;100,100,J17/I17*100)</f>
        <v>93.9</v>
      </c>
      <c r="L17" s="236"/>
      <c r="M17" s="237"/>
      <c r="N17" s="238"/>
      <c r="O17" s="199"/>
    </row>
    <row r="18" spans="1:15" s="4" customFormat="1" ht="36" customHeight="1" x14ac:dyDescent="0.25">
      <c r="A18" s="141"/>
      <c r="B18" s="142"/>
      <c r="C18" s="143"/>
      <c r="D18" s="234"/>
      <c r="E18" s="142"/>
      <c r="F18" s="167" t="s">
        <v>18</v>
      </c>
      <c r="G18" s="134" t="s">
        <v>120</v>
      </c>
      <c r="H18" s="135" t="s">
        <v>20</v>
      </c>
      <c r="I18" s="136">
        <v>55</v>
      </c>
      <c r="J18" s="136">
        <v>50</v>
      </c>
      <c r="K18" s="138">
        <f>IF(J18/I18*100&gt;100,100,J18/I18*100)</f>
        <v>90.909090909090907</v>
      </c>
      <c r="L18" s="239"/>
      <c r="M18" s="237"/>
      <c r="N18" s="238"/>
      <c r="O18" s="199"/>
    </row>
    <row r="19" spans="1:15" s="4" customFormat="1" ht="30.75" customHeight="1" x14ac:dyDescent="0.25">
      <c r="A19" s="141"/>
      <c r="B19" s="142"/>
      <c r="C19" s="146"/>
      <c r="D19" s="240"/>
      <c r="E19" s="147"/>
      <c r="F19" s="167" t="s">
        <v>24</v>
      </c>
      <c r="G19" s="148" t="s">
        <v>25</v>
      </c>
      <c r="H19" s="135" t="s">
        <v>26</v>
      </c>
      <c r="I19" s="222">
        <v>1</v>
      </c>
      <c r="J19" s="149">
        <v>1</v>
      </c>
      <c r="K19" s="138">
        <f>IF(J19/I19*100&gt;100,100,J19/I19*100)</f>
        <v>100</v>
      </c>
      <c r="L19" s="172">
        <f>K19</f>
        <v>100</v>
      </c>
      <c r="M19" s="242"/>
      <c r="N19" s="238"/>
      <c r="O19" s="199"/>
    </row>
    <row r="20" spans="1:15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231" t="e">
        <f>(K20+K21+K22)/3</f>
        <v>#DIV/0!</v>
      </c>
      <c r="M20" s="232" t="e">
        <f>(L20+L23)/2</f>
        <v>#DIV/0!</v>
      </c>
      <c r="N20" s="238"/>
      <c r="O20" s="199"/>
    </row>
    <row r="21" spans="1:15" s="4" customFormat="1" ht="42" hidden="1" customHeight="1" x14ac:dyDescent="0.25">
      <c r="A21" s="141"/>
      <c r="B21" s="142"/>
      <c r="C21" s="143"/>
      <c r="D21" s="234"/>
      <c r="E21" s="142"/>
      <c r="F21" s="167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236"/>
      <c r="M21" s="237"/>
      <c r="N21" s="238"/>
      <c r="O21" s="199"/>
    </row>
    <row r="22" spans="1:15" s="4" customFormat="1" ht="36" hidden="1" customHeight="1" x14ac:dyDescent="0.25">
      <c r="A22" s="141"/>
      <c r="B22" s="142"/>
      <c r="C22" s="143"/>
      <c r="D22" s="234"/>
      <c r="E22" s="142"/>
      <c r="F22" s="167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239"/>
      <c r="M22" s="237"/>
      <c r="N22" s="238"/>
      <c r="O22" s="199"/>
    </row>
    <row r="23" spans="1:15" s="4" customFormat="1" ht="30.75" hidden="1" customHeight="1" x14ac:dyDescent="0.25">
      <c r="A23" s="141"/>
      <c r="B23" s="142"/>
      <c r="C23" s="146"/>
      <c r="D23" s="240"/>
      <c r="E23" s="147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72" t="e">
        <f>K23</f>
        <v>#DIV/0!</v>
      </c>
      <c r="M23" s="242"/>
      <c r="N23" s="238"/>
      <c r="O23" s="199"/>
    </row>
    <row r="24" spans="1:15" s="4" customFormat="1" ht="42" hidden="1" customHeight="1" x14ac:dyDescent="0.25">
      <c r="A24" s="141"/>
      <c r="B24" s="142"/>
      <c r="C24" s="131" t="s">
        <v>188</v>
      </c>
      <c r="D24" s="131" t="s">
        <v>130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/>
      <c r="J24" s="137"/>
      <c r="K24" s="138" t="e">
        <f>IF(I24/J24*100&gt;100,100,I24/J24*100)</f>
        <v>#DIV/0!</v>
      </c>
      <c r="L24" s="231" t="e">
        <f>(K24+K25+K26)/3</f>
        <v>#DIV/0!</v>
      </c>
      <c r="M24" s="232" t="e">
        <f>(L24+L27)/2</f>
        <v>#DIV/0!</v>
      </c>
      <c r="N24" s="238"/>
      <c r="O24" s="199"/>
    </row>
    <row r="25" spans="1:15" s="4" customFormat="1" ht="42" hidden="1" customHeight="1" x14ac:dyDescent="0.25">
      <c r="A25" s="141"/>
      <c r="B25" s="142"/>
      <c r="C25" s="143"/>
      <c r="D25" s="234"/>
      <c r="E25" s="142"/>
      <c r="F25" s="167" t="s">
        <v>18</v>
      </c>
      <c r="G25" s="134" t="s">
        <v>119</v>
      </c>
      <c r="H25" s="135" t="s">
        <v>20</v>
      </c>
      <c r="I25" s="136"/>
      <c r="J25" s="137"/>
      <c r="K25" s="138" t="e">
        <f>IF(J25/I25*100&gt;100,100,J25/I25*100)</f>
        <v>#DIV/0!</v>
      </c>
      <c r="L25" s="236"/>
      <c r="M25" s="237"/>
      <c r="N25" s="238"/>
      <c r="O25" s="199"/>
    </row>
    <row r="26" spans="1:15" s="4" customFormat="1" ht="36" hidden="1" customHeight="1" x14ac:dyDescent="0.25">
      <c r="A26" s="141"/>
      <c r="B26" s="142"/>
      <c r="C26" s="143"/>
      <c r="D26" s="234"/>
      <c r="E26" s="142"/>
      <c r="F26" s="167" t="s">
        <v>18</v>
      </c>
      <c r="G26" s="134" t="s">
        <v>120</v>
      </c>
      <c r="H26" s="135" t="s">
        <v>20</v>
      </c>
      <c r="I26" s="136"/>
      <c r="J26" s="136"/>
      <c r="K26" s="138" t="e">
        <f>IF(J26/I26*100&gt;100,100,J26/I26*100)</f>
        <v>#DIV/0!</v>
      </c>
      <c r="L26" s="239"/>
      <c r="M26" s="237"/>
      <c r="N26" s="238"/>
      <c r="O26" s="199"/>
    </row>
    <row r="27" spans="1:15" s="4" customFormat="1" ht="30.75" hidden="1" customHeight="1" x14ac:dyDescent="0.25">
      <c r="A27" s="141"/>
      <c r="B27" s="142"/>
      <c r="C27" s="146"/>
      <c r="D27" s="240"/>
      <c r="E27" s="147"/>
      <c r="F27" s="167" t="s">
        <v>24</v>
      </c>
      <c r="G27" s="148" t="s">
        <v>25</v>
      </c>
      <c r="H27" s="135" t="s">
        <v>26</v>
      </c>
      <c r="I27" s="152"/>
      <c r="J27" s="149"/>
      <c r="K27" s="138" t="e">
        <f>IF(J27/I27*100&gt;100,100,J27/I27*100)</f>
        <v>#DIV/0!</v>
      </c>
      <c r="L27" s="172" t="e">
        <f>K27</f>
        <v>#DIV/0!</v>
      </c>
      <c r="M27" s="242"/>
      <c r="N27" s="238"/>
      <c r="O27" s="199"/>
    </row>
    <row r="28" spans="1:15" s="4" customFormat="1" ht="42" hidden="1" customHeight="1" x14ac:dyDescent="0.25">
      <c r="A28" s="141"/>
      <c r="B28" s="142"/>
      <c r="C28" s="131" t="s">
        <v>189</v>
      </c>
      <c r="D28" s="131" t="s">
        <v>219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/>
      <c r="J28" s="137"/>
      <c r="K28" s="138" t="e">
        <f>IF(I28/J28*100&gt;100,100,I28/J28*100)</f>
        <v>#DIV/0!</v>
      </c>
      <c r="L28" s="231" t="e">
        <f>(K28+K29+K30)/3</f>
        <v>#DIV/0!</v>
      </c>
      <c r="M28" s="232" t="e">
        <f>(L28+L31)/2</f>
        <v>#DIV/0!</v>
      </c>
      <c r="N28" s="238"/>
      <c r="O28" s="199"/>
    </row>
    <row r="29" spans="1:15" s="4" customFormat="1" ht="42" hidden="1" customHeight="1" x14ac:dyDescent="0.25">
      <c r="A29" s="141"/>
      <c r="B29" s="142"/>
      <c r="C29" s="143"/>
      <c r="D29" s="234"/>
      <c r="E29" s="142"/>
      <c r="F29" s="167" t="s">
        <v>18</v>
      </c>
      <c r="G29" s="134" t="s">
        <v>119</v>
      </c>
      <c r="H29" s="135" t="s">
        <v>20</v>
      </c>
      <c r="I29" s="136"/>
      <c r="J29" s="137"/>
      <c r="K29" s="138" t="e">
        <f>IF(J29/I29*100&gt;100,100,J29/I29*100)</f>
        <v>#DIV/0!</v>
      </c>
      <c r="L29" s="236"/>
      <c r="M29" s="237"/>
      <c r="N29" s="238"/>
      <c r="O29" s="199"/>
    </row>
    <row r="30" spans="1:15" s="4" customFormat="1" ht="36" hidden="1" customHeight="1" x14ac:dyDescent="0.25">
      <c r="A30" s="141"/>
      <c r="B30" s="142"/>
      <c r="C30" s="143"/>
      <c r="D30" s="234"/>
      <c r="E30" s="142"/>
      <c r="F30" s="167" t="s">
        <v>18</v>
      </c>
      <c r="G30" s="134" t="s">
        <v>120</v>
      </c>
      <c r="H30" s="135" t="s">
        <v>20</v>
      </c>
      <c r="I30" s="136"/>
      <c r="J30" s="136"/>
      <c r="K30" s="138" t="e">
        <f>IF(J30/I30*100&gt;100,100,J30/I30*100)</f>
        <v>#DIV/0!</v>
      </c>
      <c r="L30" s="239"/>
      <c r="M30" s="237"/>
      <c r="N30" s="238"/>
      <c r="O30" s="199"/>
    </row>
    <row r="31" spans="1:15" s="4" customFormat="1" ht="30.75" hidden="1" customHeight="1" x14ac:dyDescent="0.25">
      <c r="A31" s="141"/>
      <c r="B31" s="142"/>
      <c r="C31" s="146"/>
      <c r="D31" s="240"/>
      <c r="E31" s="147"/>
      <c r="F31" s="167" t="s">
        <v>24</v>
      </c>
      <c r="G31" s="148" t="s">
        <v>25</v>
      </c>
      <c r="H31" s="135" t="s">
        <v>26</v>
      </c>
      <c r="I31" s="152"/>
      <c r="J31" s="78"/>
      <c r="K31" s="138" t="e">
        <f>IF(J31/I31*100&gt;100,100,J31/I31*100)</f>
        <v>#DIV/0!</v>
      </c>
      <c r="L31" s="172" t="e">
        <f>K31</f>
        <v>#DIV/0!</v>
      </c>
      <c r="M31" s="242"/>
      <c r="N31" s="238"/>
      <c r="O31" s="199"/>
    </row>
    <row r="32" spans="1:15" s="4" customFormat="1" ht="42" customHeight="1" x14ac:dyDescent="0.25">
      <c r="A32" s="141"/>
      <c r="B32" s="142"/>
      <c r="C32" s="131" t="s">
        <v>190</v>
      </c>
      <c r="D32" s="131" t="s">
        <v>134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137">
        <v>9.5</v>
      </c>
      <c r="K32" s="138">
        <f>IF(I32/J32*100&gt;100,100,I32/J32*100)</f>
        <v>100</v>
      </c>
      <c r="L32" s="139">
        <f>(K32+K33+K34)/3</f>
        <v>94.936363636363637</v>
      </c>
      <c r="M32" s="140">
        <f>(L32+L35)/2</f>
        <v>97.468181818181819</v>
      </c>
      <c r="N32" s="238"/>
      <c r="O32" s="199"/>
    </row>
    <row r="33" spans="1:15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137">
        <v>93.9</v>
      </c>
      <c r="K33" s="138">
        <f>IF(J33/I33*100&gt;100,100,J33/I33*100)</f>
        <v>93.9</v>
      </c>
      <c r="L33" s="144"/>
      <c r="M33" s="145"/>
      <c r="N33" s="238"/>
      <c r="O33" s="199"/>
    </row>
    <row r="34" spans="1:15" s="4" customFormat="1" ht="54" customHeight="1" x14ac:dyDescent="0.25">
      <c r="A34" s="141"/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66">
        <v>50</v>
      </c>
      <c r="K34" s="138">
        <f>IF(J34/I34*100&gt;100,100,J34/I34*100)</f>
        <v>90.909090909090907</v>
      </c>
      <c r="L34" s="144"/>
      <c r="M34" s="145"/>
      <c r="N34" s="238"/>
      <c r="O34" s="228" t="s">
        <v>234</v>
      </c>
    </row>
    <row r="35" spans="1:15" s="141" customFormat="1" ht="30.75" customHeight="1" x14ac:dyDescent="0.25"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222">
        <v>118</v>
      </c>
      <c r="J35" s="83">
        <v>119</v>
      </c>
      <c r="K35" s="138">
        <f>IF(J35/I35*100&gt;100,100,J35/I35*100)</f>
        <v>100</v>
      </c>
      <c r="L35" s="150">
        <f>K35</f>
        <v>100</v>
      </c>
      <c r="M35" s="145"/>
      <c r="N35" s="238"/>
      <c r="O35" s="199"/>
    </row>
    <row r="36" spans="1:15" s="141" customFormat="1" ht="42" hidden="1" customHeight="1" x14ac:dyDescent="0.25"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238"/>
      <c r="O36" s="199"/>
    </row>
    <row r="37" spans="1:15" s="141" customFormat="1" ht="42" hidden="1" customHeight="1" x14ac:dyDescent="0.25">
      <c r="B37" s="142"/>
      <c r="C37" s="143"/>
      <c r="D37" s="142"/>
      <c r="E37" s="142"/>
      <c r="F37" s="167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238"/>
      <c r="O37" s="199"/>
    </row>
    <row r="38" spans="1:15" s="141" customFormat="1" ht="36" hidden="1" customHeight="1" x14ac:dyDescent="0.25">
      <c r="B38" s="142"/>
      <c r="C38" s="143"/>
      <c r="D38" s="142"/>
      <c r="E38" s="142"/>
      <c r="F38" s="167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238"/>
      <c r="O38" s="199"/>
    </row>
    <row r="39" spans="1:15" s="141" customFormat="1" ht="30.75" hidden="1" customHeight="1" x14ac:dyDescent="0.25">
      <c r="B39" s="142"/>
      <c r="C39" s="146"/>
      <c r="D39" s="147"/>
      <c r="E39" s="147"/>
      <c r="F39" s="167" t="s">
        <v>24</v>
      </c>
      <c r="G39" s="148" t="s">
        <v>25</v>
      </c>
      <c r="H39" s="135" t="s">
        <v>26</v>
      </c>
      <c r="I39" s="152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238"/>
      <c r="O39" s="199"/>
    </row>
    <row r="40" spans="1:15" s="141" customFormat="1" ht="42" hidden="1" customHeight="1" x14ac:dyDescent="0.25"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238"/>
      <c r="O40" s="199"/>
    </row>
    <row r="41" spans="1:15" s="141" customFormat="1" ht="42" hidden="1" customHeight="1" x14ac:dyDescent="0.25">
      <c r="B41" s="142"/>
      <c r="C41" s="143"/>
      <c r="D41" s="142"/>
      <c r="E41" s="142"/>
      <c r="F41" s="167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238"/>
      <c r="O41" s="199"/>
    </row>
    <row r="42" spans="1:15" s="141" customFormat="1" ht="36" hidden="1" customHeight="1" x14ac:dyDescent="0.25">
      <c r="B42" s="142"/>
      <c r="C42" s="143"/>
      <c r="D42" s="142"/>
      <c r="E42" s="142"/>
      <c r="F42" s="167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238"/>
      <c r="O42" s="199"/>
    </row>
    <row r="43" spans="1:15" s="141" customFormat="1" ht="30.75" hidden="1" customHeight="1" x14ac:dyDescent="0.25">
      <c r="B43" s="142"/>
      <c r="C43" s="146"/>
      <c r="D43" s="147"/>
      <c r="E43" s="147"/>
      <c r="F43" s="167" t="s">
        <v>24</v>
      </c>
      <c r="G43" s="148" t="s">
        <v>25</v>
      </c>
      <c r="H43" s="135" t="s">
        <v>26</v>
      </c>
      <c r="I43" s="152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238"/>
      <c r="O43" s="199"/>
    </row>
    <row r="44" spans="1:15" s="141" customFormat="1" ht="42" hidden="1" customHeight="1" x14ac:dyDescent="0.25">
      <c r="B44" s="142"/>
      <c r="C44" s="153" t="s">
        <v>192</v>
      </c>
      <c r="D44" s="13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/>
      <c r="J44" s="137"/>
      <c r="K44" s="138" t="e">
        <f>IF(I44/J44*100&gt;100,100,I44/J44*100)</f>
        <v>#DIV/0!</v>
      </c>
      <c r="L44" s="139" t="e">
        <f>(K44+K45+K46)/3</f>
        <v>#DIV/0!</v>
      </c>
      <c r="M44" s="140" t="e">
        <f>(L44+L47)/2</f>
        <v>#DIV/0!</v>
      </c>
      <c r="N44" s="238"/>
      <c r="O44" s="199"/>
    </row>
    <row r="45" spans="1:15" s="141" customFormat="1" ht="42" hidden="1" customHeight="1" x14ac:dyDescent="0.25">
      <c r="B45" s="142"/>
      <c r="C45" s="154"/>
      <c r="D45" s="142"/>
      <c r="E45" s="142"/>
      <c r="F45" s="167" t="s">
        <v>18</v>
      </c>
      <c r="G45" s="134" t="s">
        <v>119</v>
      </c>
      <c r="H45" s="135" t="s">
        <v>20</v>
      </c>
      <c r="I45" s="136"/>
      <c r="J45" s="137"/>
      <c r="K45" s="138" t="e">
        <f>IF(J45/I45*100&gt;100,100,J45/I45*100)</f>
        <v>#DIV/0!</v>
      </c>
      <c r="L45" s="144"/>
      <c r="M45" s="145"/>
      <c r="N45" s="238"/>
      <c r="O45" s="199"/>
    </row>
    <row r="46" spans="1:15" s="141" customFormat="1" ht="36" hidden="1" customHeight="1" x14ac:dyDescent="0.25">
      <c r="B46" s="142"/>
      <c r="C46" s="154"/>
      <c r="D46" s="142"/>
      <c r="E46" s="142"/>
      <c r="F46" s="167" t="s">
        <v>18</v>
      </c>
      <c r="G46" s="134" t="s">
        <v>120</v>
      </c>
      <c r="H46" s="135" t="s">
        <v>20</v>
      </c>
      <c r="I46" s="136"/>
      <c r="J46" s="136"/>
      <c r="K46" s="138" t="e">
        <f>IF(J46/I46*100&gt;100,100,J46/I46*100)</f>
        <v>#DIV/0!</v>
      </c>
      <c r="L46" s="144"/>
      <c r="M46" s="145"/>
      <c r="N46" s="238"/>
      <c r="O46" s="199"/>
    </row>
    <row r="47" spans="1:15" s="141" customFormat="1" ht="30.75" hidden="1" customHeight="1" x14ac:dyDescent="0.25">
      <c r="B47" s="142"/>
      <c r="C47" s="155"/>
      <c r="D47" s="147"/>
      <c r="E47" s="147"/>
      <c r="F47" s="167" t="s">
        <v>24</v>
      </c>
      <c r="G47" s="148" t="s">
        <v>25</v>
      </c>
      <c r="H47" s="135" t="s">
        <v>26</v>
      </c>
      <c r="I47" s="152"/>
      <c r="J47" s="149"/>
      <c r="K47" s="138" t="e">
        <f>IF(J47/I47*100&gt;100,100,J47/I47*100)</f>
        <v>#DIV/0!</v>
      </c>
      <c r="L47" s="150" t="e">
        <f>K47</f>
        <v>#DIV/0!</v>
      </c>
      <c r="M47" s="145"/>
      <c r="N47" s="238"/>
      <c r="O47" s="199"/>
    </row>
    <row r="48" spans="1:15" s="141" customFormat="1" ht="42" hidden="1" customHeight="1" x14ac:dyDescent="0.25">
      <c r="B48" s="142"/>
      <c r="C48" s="153" t="s">
        <v>193</v>
      </c>
      <c r="D48" s="131" t="s">
        <v>229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/>
      <c r="J48" s="137"/>
      <c r="K48" s="138" t="e">
        <f>IF(I48/J48*100&gt;100,100,I48/J48*100)</f>
        <v>#DIV/0!</v>
      </c>
      <c r="L48" s="139" t="e">
        <f>(K48+K49+K50)/3</f>
        <v>#DIV/0!</v>
      </c>
      <c r="M48" s="140" t="e">
        <f>(L48+L51)/2</f>
        <v>#DIV/0!</v>
      </c>
      <c r="N48" s="238"/>
      <c r="O48" s="199"/>
    </row>
    <row r="49" spans="2:15" s="141" customFormat="1" ht="42" hidden="1" customHeight="1" x14ac:dyDescent="0.25">
      <c r="B49" s="142"/>
      <c r="C49" s="154"/>
      <c r="D49" s="142"/>
      <c r="E49" s="142"/>
      <c r="F49" s="167" t="s">
        <v>18</v>
      </c>
      <c r="G49" s="134" t="s">
        <v>142</v>
      </c>
      <c r="H49" s="135" t="s">
        <v>20</v>
      </c>
      <c r="I49" s="136"/>
      <c r="J49" s="137"/>
      <c r="K49" s="138" t="e">
        <f>IF(J49/I49*100&gt;100,100,J49/I49*100)</f>
        <v>#DIV/0!</v>
      </c>
      <c r="L49" s="144"/>
      <c r="M49" s="145"/>
      <c r="N49" s="238"/>
      <c r="O49" s="199"/>
    </row>
    <row r="50" spans="2:15" s="141" customFormat="1" ht="36" hidden="1" customHeight="1" x14ac:dyDescent="0.25">
      <c r="B50" s="142"/>
      <c r="C50" s="154"/>
      <c r="D50" s="142"/>
      <c r="E50" s="142"/>
      <c r="F50" s="167" t="s">
        <v>18</v>
      </c>
      <c r="G50" s="134" t="s">
        <v>120</v>
      </c>
      <c r="H50" s="135" t="s">
        <v>20</v>
      </c>
      <c r="I50" s="136"/>
      <c r="J50" s="136"/>
      <c r="K50" s="138" t="e">
        <f>IF(J50/I50*100&gt;100,100,J50/I50*100)</f>
        <v>#DIV/0!</v>
      </c>
      <c r="L50" s="144"/>
      <c r="M50" s="145"/>
      <c r="N50" s="238"/>
      <c r="O50" s="199"/>
    </row>
    <row r="51" spans="2:15" s="141" customFormat="1" ht="30.75" hidden="1" customHeight="1" x14ac:dyDescent="0.25">
      <c r="B51" s="142"/>
      <c r="C51" s="155"/>
      <c r="D51" s="147"/>
      <c r="E51" s="147"/>
      <c r="F51" s="167" t="s">
        <v>24</v>
      </c>
      <c r="G51" s="148" t="s">
        <v>25</v>
      </c>
      <c r="H51" s="135" t="s">
        <v>26</v>
      </c>
      <c r="I51" s="152"/>
      <c r="J51" s="78"/>
      <c r="K51" s="138" t="e">
        <f>IF(J51/I51*100&gt;100,100,J51/I51*100)</f>
        <v>#DIV/0!</v>
      </c>
      <c r="L51" s="150" t="e">
        <f>K51</f>
        <v>#DIV/0!</v>
      </c>
      <c r="M51" s="145"/>
      <c r="N51" s="238"/>
      <c r="O51" s="199"/>
    </row>
    <row r="52" spans="2:15" s="141" customFormat="1" ht="42" hidden="1" customHeight="1" x14ac:dyDescent="0.25">
      <c r="B52" s="143"/>
      <c r="C52" s="131" t="s">
        <v>194</v>
      </c>
      <c r="D52" s="131" t="s">
        <v>221</v>
      </c>
      <c r="E52" s="223" t="s">
        <v>117</v>
      </c>
      <c r="F52" s="135" t="s">
        <v>18</v>
      </c>
      <c r="G52" s="158" t="s">
        <v>145</v>
      </c>
      <c r="H52" s="135" t="s">
        <v>20</v>
      </c>
      <c r="I52" s="13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238"/>
      <c r="O52" s="199"/>
    </row>
    <row r="53" spans="2:15" s="141" customFormat="1" ht="42" hidden="1" customHeight="1" x14ac:dyDescent="0.25">
      <c r="B53" s="143"/>
      <c r="C53" s="143"/>
      <c r="D53" s="142"/>
      <c r="E53" s="224"/>
      <c r="F53" s="135" t="s">
        <v>18</v>
      </c>
      <c r="G53" s="158" t="s">
        <v>146</v>
      </c>
      <c r="H53" s="135" t="s">
        <v>20</v>
      </c>
      <c r="I53" s="136"/>
      <c r="J53" s="137"/>
      <c r="K53" s="138" t="e">
        <f>IF(J53/I53*100&gt;100,100,J53/I53*100)</f>
        <v>#DIV/0!</v>
      </c>
      <c r="L53" s="144"/>
      <c r="M53" s="145"/>
      <c r="N53" s="238"/>
      <c r="O53" s="199"/>
    </row>
    <row r="54" spans="2:15" s="141" customFormat="1" ht="36" hidden="1" customHeight="1" x14ac:dyDescent="0.25">
      <c r="B54" s="143"/>
      <c r="C54" s="143"/>
      <c r="D54" s="142"/>
      <c r="E54" s="224"/>
      <c r="F54" s="135" t="s">
        <v>18</v>
      </c>
      <c r="G54" s="158" t="s">
        <v>147</v>
      </c>
      <c r="H54" s="135" t="s">
        <v>20</v>
      </c>
      <c r="I54" s="136"/>
      <c r="J54" s="136"/>
      <c r="K54" s="138" t="e">
        <f>IF(J54/I54*100&gt;100,100,J54/I54*100)</f>
        <v>#DIV/0!</v>
      </c>
      <c r="L54" s="144"/>
      <c r="M54" s="145"/>
      <c r="N54" s="238"/>
      <c r="O54" s="199"/>
    </row>
    <row r="55" spans="2:15" s="141" customFormat="1" ht="30.75" hidden="1" customHeight="1" x14ac:dyDescent="0.25">
      <c r="B55" s="143"/>
      <c r="C55" s="146"/>
      <c r="D55" s="147"/>
      <c r="E55" s="225"/>
      <c r="F55" s="135" t="s">
        <v>24</v>
      </c>
      <c r="G55" s="164" t="s">
        <v>25</v>
      </c>
      <c r="H55" s="135" t="s">
        <v>26</v>
      </c>
      <c r="I55" s="152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238"/>
      <c r="O55" s="199"/>
    </row>
    <row r="56" spans="2:15" s="141" customFormat="1" ht="42" customHeight="1" x14ac:dyDescent="0.25">
      <c r="B56" s="143"/>
      <c r="C56" s="131" t="s">
        <v>195</v>
      </c>
      <c r="D56" s="131" t="s">
        <v>222</v>
      </c>
      <c r="E56" s="223" t="s">
        <v>117</v>
      </c>
      <c r="F56" s="135" t="s">
        <v>18</v>
      </c>
      <c r="G56" s="158" t="s">
        <v>145</v>
      </c>
      <c r="H56" s="135" t="s">
        <v>20</v>
      </c>
      <c r="I56" s="136">
        <v>100</v>
      </c>
      <c r="J56" s="67">
        <v>98.5</v>
      </c>
      <c r="K56" s="138">
        <f>IF(J56/I56*100&gt;100,100,J56/I56*100)</f>
        <v>98.5</v>
      </c>
      <c r="L56" s="139">
        <f>(K56+K57+K58)/3</f>
        <v>99.5</v>
      </c>
      <c r="M56" s="140">
        <f>(L56+L59)/2</f>
        <v>99.75</v>
      </c>
      <c r="N56" s="238"/>
      <c r="O56" s="199"/>
    </row>
    <row r="57" spans="2:15" s="141" customFormat="1" ht="42" customHeight="1" x14ac:dyDescent="0.25">
      <c r="B57" s="143"/>
      <c r="C57" s="143"/>
      <c r="D57" s="142"/>
      <c r="E57" s="224"/>
      <c r="F57" s="135" t="s">
        <v>18</v>
      </c>
      <c r="G57" s="158" t="s">
        <v>146</v>
      </c>
      <c r="H57" s="135" t="s">
        <v>20</v>
      </c>
      <c r="I57" s="136">
        <v>10</v>
      </c>
      <c r="J57" s="67">
        <v>9.5</v>
      </c>
      <c r="K57" s="138">
        <f>IF(I57/J57*100&gt;100,100,I57/J57*100)</f>
        <v>100</v>
      </c>
      <c r="L57" s="144"/>
      <c r="M57" s="145"/>
      <c r="N57" s="238"/>
      <c r="O57" s="199"/>
    </row>
    <row r="58" spans="2:15" s="141" customFormat="1" ht="36" customHeight="1" x14ac:dyDescent="0.25">
      <c r="B58" s="143"/>
      <c r="C58" s="143"/>
      <c r="D58" s="142"/>
      <c r="E58" s="224"/>
      <c r="F58" s="135" t="s">
        <v>18</v>
      </c>
      <c r="G58" s="158" t="s">
        <v>147</v>
      </c>
      <c r="H58" s="135" t="s">
        <v>20</v>
      </c>
      <c r="I58" s="136">
        <v>100</v>
      </c>
      <c r="J58" s="66">
        <v>100</v>
      </c>
      <c r="K58" s="138">
        <f>IF(J58/I58*100&gt;100,100,J58/I58*100)</f>
        <v>100</v>
      </c>
      <c r="L58" s="144"/>
      <c r="M58" s="145"/>
      <c r="N58" s="238"/>
      <c r="O58" s="199"/>
    </row>
    <row r="59" spans="2:15" s="141" customFormat="1" ht="30.75" customHeight="1" x14ac:dyDescent="0.25">
      <c r="B59" s="143"/>
      <c r="C59" s="146"/>
      <c r="D59" s="147"/>
      <c r="E59" s="225"/>
      <c r="F59" s="135" t="s">
        <v>24</v>
      </c>
      <c r="G59" s="164" t="s">
        <v>25</v>
      </c>
      <c r="H59" s="135" t="s">
        <v>26</v>
      </c>
      <c r="I59" s="222">
        <v>1</v>
      </c>
      <c r="J59" s="78">
        <v>1</v>
      </c>
      <c r="K59" s="138">
        <f>IF(J59/I59*100&gt;100,100,J59/I59*100)</f>
        <v>100</v>
      </c>
      <c r="L59" s="150">
        <f>K59</f>
        <v>100</v>
      </c>
      <c r="M59" s="145"/>
      <c r="N59" s="238"/>
      <c r="O59" s="199"/>
    </row>
    <row r="60" spans="2:15" s="141" customFormat="1" ht="42" hidden="1" customHeight="1" x14ac:dyDescent="0.25">
      <c r="B60" s="143"/>
      <c r="C60" s="131" t="s">
        <v>196</v>
      </c>
      <c r="D60" s="131" t="s">
        <v>151</v>
      </c>
      <c r="E60" s="223" t="s">
        <v>117</v>
      </c>
      <c r="F60" s="135" t="s">
        <v>18</v>
      </c>
      <c r="G60" s="158" t="s">
        <v>145</v>
      </c>
      <c r="H60" s="135" t="s">
        <v>20</v>
      </c>
      <c r="I60" s="136"/>
      <c r="J60" s="67"/>
      <c r="K60" s="138" t="e">
        <f>IF(I60/J60*100&gt;100,100,I60/J60*100)</f>
        <v>#DIV/0!</v>
      </c>
      <c r="L60" s="139" t="e">
        <f>(K60+K61+K62)/3</f>
        <v>#DIV/0!</v>
      </c>
      <c r="M60" s="140" t="e">
        <f>(L60+L63)/2</f>
        <v>#DIV/0!</v>
      </c>
      <c r="N60" s="238"/>
      <c r="O60" s="199"/>
    </row>
    <row r="61" spans="2:15" s="141" customFormat="1" ht="42" hidden="1" customHeight="1" x14ac:dyDescent="0.25">
      <c r="B61" s="143"/>
      <c r="C61" s="143"/>
      <c r="D61" s="142"/>
      <c r="E61" s="224"/>
      <c r="F61" s="135" t="s">
        <v>18</v>
      </c>
      <c r="G61" s="158" t="s">
        <v>146</v>
      </c>
      <c r="H61" s="135" t="s">
        <v>20</v>
      </c>
      <c r="I61" s="136"/>
      <c r="J61" s="67"/>
      <c r="K61" s="138" t="e">
        <f>IF(J61/I61*100&gt;100,100,J61/I61*100)</f>
        <v>#DIV/0!</v>
      </c>
      <c r="L61" s="144"/>
      <c r="M61" s="145"/>
      <c r="N61" s="238"/>
      <c r="O61" s="199"/>
    </row>
    <row r="62" spans="2:15" s="141" customFormat="1" ht="36" hidden="1" customHeight="1" x14ac:dyDescent="0.25">
      <c r="B62" s="143"/>
      <c r="C62" s="143"/>
      <c r="D62" s="142"/>
      <c r="E62" s="224"/>
      <c r="F62" s="135" t="s">
        <v>18</v>
      </c>
      <c r="G62" s="158" t="s">
        <v>147</v>
      </c>
      <c r="H62" s="135" t="s">
        <v>20</v>
      </c>
      <c r="I62" s="136"/>
      <c r="J62" s="66"/>
      <c r="K62" s="138" t="e">
        <f>IF(J62/I62*100&gt;100,100,J62/I62*100)</f>
        <v>#DIV/0!</v>
      </c>
      <c r="L62" s="144"/>
      <c r="M62" s="145"/>
      <c r="N62" s="238"/>
      <c r="O62" s="199"/>
    </row>
    <row r="63" spans="2:15" s="141" customFormat="1" ht="30.75" hidden="1" customHeight="1" x14ac:dyDescent="0.25">
      <c r="B63" s="143"/>
      <c r="C63" s="146"/>
      <c r="D63" s="147"/>
      <c r="E63" s="225"/>
      <c r="F63" s="135" t="s">
        <v>24</v>
      </c>
      <c r="G63" s="164" t="s">
        <v>25</v>
      </c>
      <c r="H63" s="135" t="s">
        <v>26</v>
      </c>
      <c r="I63" s="152"/>
      <c r="J63" s="78"/>
      <c r="K63" s="138" t="e">
        <f>IF(J63/I63*100&gt;100,100,J63/I63*100)</f>
        <v>#DIV/0!</v>
      </c>
      <c r="L63" s="150" t="e">
        <f>K63</f>
        <v>#DIV/0!</v>
      </c>
      <c r="M63" s="145"/>
      <c r="N63" s="238"/>
      <c r="O63" s="199"/>
    </row>
    <row r="64" spans="2:15" s="141" customFormat="1" ht="42" customHeight="1" x14ac:dyDescent="0.25">
      <c r="B64" s="143"/>
      <c r="C64" s="131" t="s">
        <v>197</v>
      </c>
      <c r="D64" s="131" t="s">
        <v>153</v>
      </c>
      <c r="E64" s="223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98.5</v>
      </c>
      <c r="K64" s="138">
        <f>IF(J64/I64*100&gt;100,100,J64/I64*100)</f>
        <v>98.5</v>
      </c>
      <c r="L64" s="139">
        <f>(K64+K65+K66)/3</f>
        <v>99.5</v>
      </c>
      <c r="M64" s="140">
        <f>(L64+L67)/2</f>
        <v>99.75</v>
      </c>
      <c r="N64" s="238"/>
      <c r="O64" s="199"/>
    </row>
    <row r="65" spans="2:15" s="141" customFormat="1" ht="42" customHeight="1" x14ac:dyDescent="0.25">
      <c r="B65" s="143"/>
      <c r="C65" s="143"/>
      <c r="D65" s="142"/>
      <c r="E65" s="224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9.5</v>
      </c>
      <c r="K65" s="138">
        <f>IF(I65/J65*100&gt;100,100,I65/J65*100)</f>
        <v>100</v>
      </c>
      <c r="L65" s="144"/>
      <c r="M65" s="145"/>
      <c r="N65" s="238"/>
      <c r="O65" s="199"/>
    </row>
    <row r="66" spans="2:15" s="141" customFormat="1" ht="36" customHeight="1" x14ac:dyDescent="0.25">
      <c r="B66" s="143"/>
      <c r="C66" s="143"/>
      <c r="D66" s="142"/>
      <c r="E66" s="224"/>
      <c r="F66" s="135" t="s">
        <v>18</v>
      </c>
      <c r="G66" s="158" t="s">
        <v>147</v>
      </c>
      <c r="H66" s="135" t="s">
        <v>20</v>
      </c>
      <c r="I66" s="136">
        <v>100</v>
      </c>
      <c r="J66" s="136">
        <v>100</v>
      </c>
      <c r="K66" s="138">
        <f>IF(J66/I66*100&gt;100,100,J66/I66*100)</f>
        <v>100</v>
      </c>
      <c r="L66" s="144"/>
      <c r="M66" s="145"/>
      <c r="N66" s="238"/>
      <c r="O66" s="199"/>
    </row>
    <row r="67" spans="2:15" s="141" customFormat="1" ht="30.75" customHeight="1" x14ac:dyDescent="0.25">
      <c r="B67" s="143"/>
      <c r="C67" s="146"/>
      <c r="D67" s="147"/>
      <c r="E67" s="225"/>
      <c r="F67" s="135" t="s">
        <v>24</v>
      </c>
      <c r="G67" s="164" t="s">
        <v>25</v>
      </c>
      <c r="H67" s="135" t="s">
        <v>26</v>
      </c>
      <c r="I67" s="165">
        <v>118</v>
      </c>
      <c r="J67" s="83">
        <v>119</v>
      </c>
      <c r="K67" s="138">
        <f>IF(J67/I67*100&gt;100,100,J67/I67*100)</f>
        <v>100</v>
      </c>
      <c r="L67" s="150">
        <f>K67</f>
        <v>100</v>
      </c>
      <c r="M67" s="145"/>
      <c r="N67" s="243"/>
      <c r="O67" s="199"/>
    </row>
    <row r="68" spans="2:15" s="141" customFormat="1" ht="42" hidden="1" customHeight="1" x14ac:dyDescent="0.25">
      <c r="B68" s="143"/>
      <c r="C68" s="156" t="s">
        <v>194</v>
      </c>
      <c r="D68" s="131" t="s">
        <v>154</v>
      </c>
      <c r="E68" s="223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68" t="e">
        <f>(K68+K69+K70)/3</f>
        <v>#DIV/0!</v>
      </c>
      <c r="M68" s="140" t="e">
        <f>(L68+L71)/2</f>
        <v>#DIV/0!</v>
      </c>
      <c r="O68" s="199"/>
    </row>
    <row r="69" spans="2:15" s="141" customFormat="1" ht="42" hidden="1" customHeight="1" x14ac:dyDescent="0.25">
      <c r="B69" s="143"/>
      <c r="C69" s="160"/>
      <c r="D69" s="142"/>
      <c r="E69" s="224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70"/>
      <c r="M69" s="145"/>
      <c r="O69" s="199"/>
    </row>
    <row r="70" spans="2:15" s="141" customFormat="1" ht="36" hidden="1" customHeight="1" x14ac:dyDescent="0.25">
      <c r="B70" s="143"/>
      <c r="C70" s="160"/>
      <c r="D70" s="142"/>
      <c r="E70" s="224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70"/>
      <c r="M70" s="145"/>
      <c r="O70" s="199"/>
    </row>
    <row r="71" spans="2:15" s="141" customFormat="1" ht="30.75" hidden="1" customHeight="1" x14ac:dyDescent="0.25">
      <c r="B71" s="143"/>
      <c r="C71" s="162"/>
      <c r="D71" s="147"/>
      <c r="E71" s="225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72" t="e">
        <f>K71</f>
        <v>#DIV/0!</v>
      </c>
      <c r="M71" s="145"/>
      <c r="O71" s="199"/>
    </row>
    <row r="72" spans="2:15" s="141" customFormat="1" ht="42" hidden="1" customHeight="1" x14ac:dyDescent="0.25">
      <c r="B72" s="143"/>
      <c r="C72" s="131" t="s">
        <v>198</v>
      </c>
      <c r="D72" s="131" t="s">
        <v>156</v>
      </c>
      <c r="E72" s="223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68" t="e">
        <f>(K72+K73+K74)/3</f>
        <v>#DIV/0!</v>
      </c>
      <c r="M72" s="140" t="e">
        <f>(L72+L75)/2</f>
        <v>#DIV/0!</v>
      </c>
      <c r="O72" s="199"/>
    </row>
    <row r="73" spans="2:15" s="141" customFormat="1" ht="42" hidden="1" customHeight="1" x14ac:dyDescent="0.25">
      <c r="B73" s="143"/>
      <c r="C73" s="143"/>
      <c r="D73" s="142"/>
      <c r="E73" s="224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70"/>
      <c r="M73" s="145"/>
      <c r="O73" s="199"/>
    </row>
    <row r="74" spans="2:15" s="141" customFormat="1" ht="36" hidden="1" customHeight="1" x14ac:dyDescent="0.25">
      <c r="B74" s="143"/>
      <c r="C74" s="143"/>
      <c r="D74" s="142"/>
      <c r="E74" s="224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70"/>
      <c r="M74" s="145"/>
      <c r="O74" s="199"/>
    </row>
    <row r="75" spans="2:15" s="141" customFormat="1" ht="30.75" hidden="1" customHeight="1" x14ac:dyDescent="0.25">
      <c r="B75" s="143"/>
      <c r="C75" s="146"/>
      <c r="D75" s="147"/>
      <c r="E75" s="225"/>
      <c r="F75" s="135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72" t="e">
        <f>K75</f>
        <v>#DIV/0!</v>
      </c>
      <c r="M75" s="145"/>
      <c r="O75" s="199"/>
    </row>
    <row r="76" spans="2:15" s="141" customFormat="1" ht="42" hidden="1" customHeight="1" x14ac:dyDescent="0.25">
      <c r="B76" s="143"/>
      <c r="C76" s="131" t="s">
        <v>199</v>
      </c>
      <c r="D76" s="131" t="s">
        <v>158</v>
      </c>
      <c r="E76" s="223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>IF(I76/J76*100&gt;100,100,I76/J76*100)</f>
        <v>#DIV/0!</v>
      </c>
      <c r="L76" s="168" t="e">
        <f>(K76+K77+K78)/3</f>
        <v>#DIV/0!</v>
      </c>
      <c r="M76" s="140" t="e">
        <f>(L76+L79)/2</f>
        <v>#DIV/0!</v>
      </c>
      <c r="O76" s="199"/>
    </row>
    <row r="77" spans="2:15" s="141" customFormat="1" ht="42" hidden="1" customHeight="1" x14ac:dyDescent="0.25">
      <c r="B77" s="143"/>
      <c r="C77" s="143"/>
      <c r="D77" s="142"/>
      <c r="E77" s="224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IF(J77/I77*100&gt;100,100,J77/I77*100)</f>
        <v>#DIV/0!</v>
      </c>
      <c r="L77" s="170"/>
      <c r="M77" s="145"/>
      <c r="O77" s="199"/>
    </row>
    <row r="78" spans="2:15" s="141" customFormat="1" ht="36" hidden="1" customHeight="1" x14ac:dyDescent="0.25">
      <c r="B78" s="143"/>
      <c r="C78" s="143"/>
      <c r="D78" s="142"/>
      <c r="E78" s="224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>IF(J78/I78*100&gt;100,100,J78/I78*100)</f>
        <v>#DIV/0!</v>
      </c>
      <c r="L78" s="170"/>
      <c r="M78" s="145"/>
      <c r="O78" s="199"/>
    </row>
    <row r="79" spans="2:15" s="141" customFormat="1" ht="30.75" hidden="1" customHeight="1" x14ac:dyDescent="0.25">
      <c r="B79" s="143"/>
      <c r="C79" s="146"/>
      <c r="D79" s="147"/>
      <c r="E79" s="225"/>
      <c r="F79" s="135" t="s">
        <v>24</v>
      </c>
      <c r="G79" s="164" t="s">
        <v>25</v>
      </c>
      <c r="H79" s="135" t="s">
        <v>26</v>
      </c>
      <c r="I79" s="152"/>
      <c r="J79" s="149"/>
      <c r="K79" s="138" t="e">
        <f>IF(J79/I79*100&gt;100,100,J79/I79*100)</f>
        <v>#DIV/0!</v>
      </c>
      <c r="L79" s="172" t="e">
        <f>K79</f>
        <v>#DIV/0!</v>
      </c>
      <c r="M79" s="145"/>
      <c r="O79" s="199"/>
    </row>
    <row r="80" spans="2:15" s="141" customFormat="1" ht="42" hidden="1" customHeight="1" x14ac:dyDescent="0.25">
      <c r="B80" s="143"/>
      <c r="C80" s="131" t="s">
        <v>194</v>
      </c>
      <c r="D80" s="131" t="s">
        <v>160</v>
      </c>
      <c r="E80" s="223" t="s">
        <v>117</v>
      </c>
      <c r="F80" s="135" t="s">
        <v>18</v>
      </c>
      <c r="G80" s="158" t="s">
        <v>145</v>
      </c>
      <c r="H80" s="135" t="s">
        <v>20</v>
      </c>
      <c r="I80" s="136"/>
      <c r="J80" s="137"/>
      <c r="K80" s="138" t="e">
        <f>IF(I80/J80*100&gt;100,100,I80/J80*100)</f>
        <v>#DIV/0!</v>
      </c>
      <c r="L80" s="168" t="e">
        <f>(K80+K81+K82)/3</f>
        <v>#DIV/0!</v>
      </c>
      <c r="M80" s="140" t="e">
        <f>(L80+L83)/2</f>
        <v>#DIV/0!</v>
      </c>
      <c r="O80" s="199"/>
    </row>
    <row r="81" spans="2:15" s="141" customFormat="1" ht="42" hidden="1" customHeight="1" x14ac:dyDescent="0.25">
      <c r="B81" s="143"/>
      <c r="C81" s="143"/>
      <c r="D81" s="142"/>
      <c r="E81" s="224"/>
      <c r="F81" s="135" t="s">
        <v>18</v>
      </c>
      <c r="G81" s="158" t="s">
        <v>146</v>
      </c>
      <c r="H81" s="135" t="s">
        <v>20</v>
      </c>
      <c r="I81" s="136"/>
      <c r="J81" s="137"/>
      <c r="K81" s="138" t="e">
        <f>IF(J81/I81*100&gt;100,100,J81/I81*100)</f>
        <v>#DIV/0!</v>
      </c>
      <c r="L81" s="170"/>
      <c r="M81" s="145"/>
      <c r="O81" s="199"/>
    </row>
    <row r="82" spans="2:15" s="141" customFormat="1" ht="36" hidden="1" customHeight="1" x14ac:dyDescent="0.25">
      <c r="B82" s="143"/>
      <c r="C82" s="143"/>
      <c r="D82" s="142"/>
      <c r="E82" s="224"/>
      <c r="F82" s="135" t="s">
        <v>18</v>
      </c>
      <c r="G82" s="158" t="s">
        <v>147</v>
      </c>
      <c r="H82" s="135" t="s">
        <v>20</v>
      </c>
      <c r="I82" s="136"/>
      <c r="J82" s="136"/>
      <c r="K82" s="138" t="e">
        <f>IF(J82/I82*100&gt;100,100,J82/I82*100)</f>
        <v>#DIV/0!</v>
      </c>
      <c r="L82" s="170"/>
      <c r="M82" s="145"/>
      <c r="O82" s="199"/>
    </row>
    <row r="83" spans="2:15" s="141" customFormat="1" ht="30.75" hidden="1" customHeight="1" x14ac:dyDescent="0.25">
      <c r="B83" s="143"/>
      <c r="C83" s="146"/>
      <c r="D83" s="147"/>
      <c r="E83" s="225"/>
      <c r="F83" s="135" t="s">
        <v>24</v>
      </c>
      <c r="G83" s="164" t="s">
        <v>25</v>
      </c>
      <c r="H83" s="135" t="s">
        <v>26</v>
      </c>
      <c r="I83" s="152"/>
      <c r="J83" s="149"/>
      <c r="K83" s="138" t="e">
        <f>IF(J83/I83*100&gt;100,100,J83/I83*100)</f>
        <v>#DIV/0!</v>
      </c>
      <c r="L83" s="172" t="e">
        <f>K83</f>
        <v>#DIV/0!</v>
      </c>
      <c r="M83" s="145"/>
      <c r="O83" s="199"/>
    </row>
    <row r="84" spans="2:15" s="141" customFormat="1" ht="42" hidden="1" customHeight="1" x14ac:dyDescent="0.25">
      <c r="B84" s="143"/>
      <c r="C84" s="131" t="s">
        <v>200</v>
      </c>
      <c r="D84" s="131" t="s">
        <v>230</v>
      </c>
      <c r="E84" s="223" t="s">
        <v>117</v>
      </c>
      <c r="F84" s="135" t="s">
        <v>18</v>
      </c>
      <c r="G84" s="158" t="s">
        <v>145</v>
      </c>
      <c r="H84" s="135" t="s">
        <v>20</v>
      </c>
      <c r="I84" s="136"/>
      <c r="J84" s="137"/>
      <c r="K84" s="138" t="e">
        <f>IF(I84/J84*100&gt;100,100,I84/J84*100)</f>
        <v>#DIV/0!</v>
      </c>
      <c r="L84" s="168" t="e">
        <f>(K84+K85+K86)/3</f>
        <v>#DIV/0!</v>
      </c>
      <c r="M84" s="140" t="e">
        <f>(L84+L87)/2</f>
        <v>#DIV/0!</v>
      </c>
      <c r="O84" s="199"/>
    </row>
    <row r="85" spans="2:15" s="141" customFormat="1" ht="42" hidden="1" customHeight="1" x14ac:dyDescent="0.25">
      <c r="B85" s="143"/>
      <c r="C85" s="143"/>
      <c r="D85" s="142"/>
      <c r="E85" s="224"/>
      <c r="F85" s="135" t="s">
        <v>18</v>
      </c>
      <c r="G85" s="158" t="s">
        <v>146</v>
      </c>
      <c r="H85" s="135" t="s">
        <v>20</v>
      </c>
      <c r="I85" s="136"/>
      <c r="J85" s="137"/>
      <c r="K85" s="138" t="e">
        <f>IF(J85/I85*100&gt;100,100,J85/I85*100)</f>
        <v>#DIV/0!</v>
      </c>
      <c r="L85" s="170"/>
      <c r="M85" s="145"/>
      <c r="O85" s="199"/>
    </row>
    <row r="86" spans="2:15" s="141" customFormat="1" ht="36" hidden="1" customHeight="1" x14ac:dyDescent="0.25">
      <c r="B86" s="143"/>
      <c r="C86" s="143"/>
      <c r="D86" s="142"/>
      <c r="E86" s="224"/>
      <c r="F86" s="135" t="s">
        <v>18</v>
      </c>
      <c r="G86" s="158" t="s">
        <v>147</v>
      </c>
      <c r="H86" s="135" t="s">
        <v>20</v>
      </c>
      <c r="I86" s="136"/>
      <c r="J86" s="136"/>
      <c r="K86" s="138" t="e">
        <f>IF(J86/I86*100&gt;100,100,J86/I86*100)</f>
        <v>#DIV/0!</v>
      </c>
      <c r="L86" s="170"/>
      <c r="M86" s="145"/>
      <c r="O86" s="199"/>
    </row>
    <row r="87" spans="2:15" s="141" customFormat="1" ht="30.75" hidden="1" customHeight="1" x14ac:dyDescent="0.25">
      <c r="B87" s="146"/>
      <c r="C87" s="146"/>
      <c r="D87" s="147"/>
      <c r="E87" s="225"/>
      <c r="F87" s="135" t="s">
        <v>24</v>
      </c>
      <c r="G87" s="164" t="s">
        <v>25</v>
      </c>
      <c r="H87" s="135" t="s">
        <v>26</v>
      </c>
      <c r="I87" s="152"/>
      <c r="J87" s="78"/>
      <c r="K87" s="138" t="e">
        <f>IF(J87/I87*100&gt;100,100,J87/I87*100)</f>
        <v>#DIV/0!</v>
      </c>
      <c r="L87" s="172" t="e">
        <f>K87</f>
        <v>#DIV/0!</v>
      </c>
      <c r="M87" s="145"/>
      <c r="O87" s="199"/>
    </row>
    <row r="88" spans="2:15" s="141" customFormat="1" x14ac:dyDescent="0.25">
      <c r="C88"/>
      <c r="F88" s="227"/>
      <c r="J88"/>
    </row>
    <row r="89" spans="2:15" x14ac:dyDescent="0.25">
      <c r="I89" s="244">
        <f>I7+I11+I15+I19+I23+I27+I31+I35+I39+I43+I47+I51</f>
        <v>119</v>
      </c>
      <c r="J89" s="208">
        <f>J7+J11+J15+J19+J23+J27+J31+J35+J39+J43+J47+J51</f>
        <v>120</v>
      </c>
      <c r="K89" s="217">
        <f>(117*8+123*4)/12</f>
        <v>119</v>
      </c>
      <c r="L89">
        <v>120</v>
      </c>
    </row>
    <row r="90" spans="2:15" x14ac:dyDescent="0.25">
      <c r="I90" s="244">
        <f>I55+I59+I63+I67+I71+I75+I79+I83+I87</f>
        <v>119</v>
      </c>
      <c r="J90" s="208">
        <f>J55+J59+J63+J67+J71+J75+J79+J83+J87</f>
        <v>120</v>
      </c>
      <c r="K90" s="217">
        <f>(117*8+123*4)/12</f>
        <v>119</v>
      </c>
      <c r="L90">
        <v>120</v>
      </c>
    </row>
    <row r="91" spans="2:15" ht="30.75" customHeight="1" x14ac:dyDescent="0.25">
      <c r="B91" s="210" t="s">
        <v>215</v>
      </c>
      <c r="H91" s="210" t="s">
        <v>216</v>
      </c>
    </row>
    <row r="92" spans="2:15" x14ac:dyDescent="0.25">
      <c r="B92" s="211" t="s">
        <v>217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6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Q273"/>
  <sheetViews>
    <sheetView view="pageBreakPreview" zoomScale="70" zoomScaleNormal="70" zoomScaleSheetLayoutView="70" workbookViewId="0">
      <selection activeCell="B3" sqref="B3"/>
    </sheetView>
  </sheetViews>
  <sheetFormatPr defaultColWidth="9.140625" defaultRowHeight="15.75" x14ac:dyDescent="0.25"/>
  <cols>
    <col min="1" max="1" width="2.7109375" style="1" customWidth="1"/>
    <col min="2" max="2" width="21" style="1" customWidth="1"/>
    <col min="3" max="4" width="23.85546875" style="1" customWidth="1"/>
    <col min="5" max="5" width="14.140625" style="1" customWidth="1"/>
    <col min="6" max="6" width="23.85546875" style="96" customWidth="1"/>
    <col min="7" max="7" width="23.85546875" style="1" customWidth="1"/>
    <col min="8" max="8" width="14.85546875" style="1" customWidth="1"/>
    <col min="9" max="9" width="19.85546875" style="1" customWidth="1"/>
    <col min="10" max="10" width="17.85546875" style="1" customWidth="1"/>
    <col min="11" max="12" width="23.85546875" style="1" customWidth="1"/>
    <col min="13" max="13" width="14.85546875" style="1" customWidth="1"/>
    <col min="14" max="14" width="16.5703125" style="1" customWidth="1"/>
    <col min="15" max="15" width="12.140625" style="1" customWidth="1"/>
    <col min="16" max="16384" width="9.140625" style="4"/>
  </cols>
  <sheetData>
    <row r="2" spans="1:1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3" customHeight="1" x14ac:dyDescent="0.25">
      <c r="B3" s="5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5" t="s">
        <v>6</v>
      </c>
      <c r="H3" s="5" t="s">
        <v>7</v>
      </c>
      <c r="I3" s="5" t="s">
        <v>8</v>
      </c>
      <c r="J3" s="8" t="s">
        <v>9</v>
      </c>
      <c r="K3" s="5" t="s">
        <v>10</v>
      </c>
      <c r="L3" s="5" t="s">
        <v>11</v>
      </c>
      <c r="M3" s="9" t="s">
        <v>12</v>
      </c>
      <c r="N3" s="5" t="s">
        <v>13</v>
      </c>
      <c r="O3" s="5"/>
    </row>
    <row r="4" spans="1:15" s="14" customFormat="1" ht="20.25" customHeight="1" x14ac:dyDescent="0.25">
      <c r="A4" s="10"/>
      <c r="B4" s="11">
        <v>1</v>
      </c>
      <c r="C4" s="11">
        <v>2</v>
      </c>
      <c r="D4" s="11">
        <v>2</v>
      </c>
      <c r="E4" s="12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13">
        <v>11</v>
      </c>
      <c r="N4" s="11">
        <v>12</v>
      </c>
      <c r="O4" s="8">
        <v>13</v>
      </c>
    </row>
    <row r="5" spans="1:15" ht="58.5" customHeight="1" x14ac:dyDescent="0.25">
      <c r="B5" s="15" t="s">
        <v>169</v>
      </c>
      <c r="C5" s="16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5" t="s">
        <v>20</v>
      </c>
      <c r="I5" s="20">
        <v>100</v>
      </c>
      <c r="J5" s="21">
        <v>100</v>
      </c>
      <c r="K5" s="22">
        <f>IF(J5/I5*100&gt;100,100,J5/I5*100)</f>
        <v>100</v>
      </c>
      <c r="L5" s="23">
        <f>(K5+K6+K7)/2</f>
        <v>100</v>
      </c>
      <c r="M5" s="24">
        <f>(L5+L8)/2</f>
        <v>97.872340425531917</v>
      </c>
      <c r="N5" s="25" t="s">
        <v>21</v>
      </c>
      <c r="O5" s="26"/>
    </row>
    <row r="6" spans="1:15" ht="58.5" customHeight="1" x14ac:dyDescent="0.25">
      <c r="B6" s="27"/>
      <c r="C6" s="27"/>
      <c r="D6" s="27"/>
      <c r="E6" s="28"/>
      <c r="F6" s="18" t="s">
        <v>18</v>
      </c>
      <c r="G6" s="19" t="s">
        <v>22</v>
      </c>
      <c r="H6" s="5" t="s">
        <v>20</v>
      </c>
      <c r="I6" s="20">
        <v>80</v>
      </c>
      <c r="J6" s="21">
        <v>100</v>
      </c>
      <c r="K6" s="22">
        <f t="shared" ref="K6:K121" si="0">IF(J6/I6*100&gt;100,100,J6/I6*100)</f>
        <v>100</v>
      </c>
      <c r="L6" s="29"/>
      <c r="M6" s="30"/>
      <c r="N6" s="27"/>
      <c r="O6" s="31"/>
    </row>
    <row r="7" spans="1:15" ht="58.5" customHeight="1" x14ac:dyDescent="0.25">
      <c r="B7" s="27"/>
      <c r="C7" s="27"/>
      <c r="D7" s="27"/>
      <c r="E7" s="28"/>
      <c r="F7" s="18" t="s">
        <v>18</v>
      </c>
      <c r="G7" s="19" t="s">
        <v>23</v>
      </c>
      <c r="H7" s="5" t="s">
        <v>20</v>
      </c>
      <c r="I7" s="20"/>
      <c r="J7" s="20"/>
      <c r="K7" s="22"/>
      <c r="L7" s="29"/>
      <c r="M7" s="30"/>
      <c r="N7" s="27"/>
      <c r="O7" s="31"/>
    </row>
    <row r="8" spans="1:15" ht="30.75" customHeight="1" x14ac:dyDescent="0.25">
      <c r="B8" s="27"/>
      <c r="C8" s="32"/>
      <c r="D8" s="32"/>
      <c r="E8" s="33"/>
      <c r="F8" s="18" t="s">
        <v>24</v>
      </c>
      <c r="G8" s="34" t="s">
        <v>25</v>
      </c>
      <c r="H8" s="5" t="s">
        <v>26</v>
      </c>
      <c r="I8" s="35">
        <v>5.2222222222222223</v>
      </c>
      <c r="J8" s="35">
        <v>5</v>
      </c>
      <c r="K8" s="22">
        <f t="shared" si="0"/>
        <v>95.744680851063819</v>
      </c>
      <c r="L8" s="36">
        <f>K8</f>
        <v>95.744680851063819</v>
      </c>
      <c r="M8" s="30"/>
      <c r="N8" s="27"/>
      <c r="O8" s="31"/>
    </row>
    <row r="9" spans="1:15" ht="30.75" hidden="1" customHeight="1" x14ac:dyDescent="0.25">
      <c r="B9" s="27"/>
      <c r="C9" s="16" t="s">
        <v>27</v>
      </c>
      <c r="D9" s="16" t="s">
        <v>28</v>
      </c>
      <c r="E9" s="17" t="s">
        <v>17</v>
      </c>
      <c r="F9" s="18" t="s">
        <v>18</v>
      </c>
      <c r="G9" s="19" t="s">
        <v>19</v>
      </c>
      <c r="H9" s="5" t="s">
        <v>20</v>
      </c>
      <c r="I9" s="20"/>
      <c r="J9" s="21"/>
      <c r="K9" s="22" t="e">
        <f>IF(J9/I9*100&gt;100,100,J9/I9*100)</f>
        <v>#DIV/0!</v>
      </c>
      <c r="L9" s="23" t="e">
        <f>(K9+K10+K11)/2</f>
        <v>#DIV/0!</v>
      </c>
      <c r="M9" s="24" t="e">
        <f>(L9+L12)/2</f>
        <v>#DIV/0!</v>
      </c>
      <c r="N9" s="27"/>
      <c r="O9" s="31"/>
    </row>
    <row r="10" spans="1:15" ht="30.75" hidden="1" customHeight="1" x14ac:dyDescent="0.25">
      <c r="B10" s="27"/>
      <c r="C10" s="27"/>
      <c r="D10" s="27"/>
      <c r="E10" s="28"/>
      <c r="F10" s="18" t="s">
        <v>18</v>
      </c>
      <c r="G10" s="19" t="s">
        <v>22</v>
      </c>
      <c r="H10" s="5" t="s">
        <v>20</v>
      </c>
      <c r="I10" s="20"/>
      <c r="J10" s="21"/>
      <c r="K10" s="22" t="e">
        <f>IF(J10/I10*100&gt;100,100,J10/I10*100)</f>
        <v>#DIV/0!</v>
      </c>
      <c r="L10" s="29"/>
      <c r="M10" s="30"/>
      <c r="N10" s="27"/>
      <c r="O10" s="31"/>
    </row>
    <row r="11" spans="1:15" ht="30.75" hidden="1" customHeight="1" x14ac:dyDescent="0.25">
      <c r="B11" s="27"/>
      <c r="C11" s="27"/>
      <c r="D11" s="27"/>
      <c r="E11" s="28"/>
      <c r="F11" s="18" t="s">
        <v>18</v>
      </c>
      <c r="G11" s="19" t="s">
        <v>23</v>
      </c>
      <c r="H11" s="5" t="s">
        <v>20</v>
      </c>
      <c r="I11" s="20"/>
      <c r="J11" s="20"/>
      <c r="K11" s="22"/>
      <c r="L11" s="29"/>
      <c r="M11" s="30"/>
      <c r="N11" s="27"/>
      <c r="O11" s="31"/>
    </row>
    <row r="12" spans="1:15" ht="59.25" hidden="1" customHeight="1" x14ac:dyDescent="0.25">
      <c r="B12" s="27"/>
      <c r="C12" s="32"/>
      <c r="D12" s="32"/>
      <c r="E12" s="33"/>
      <c r="F12" s="18" t="s">
        <v>24</v>
      </c>
      <c r="G12" s="34" t="s">
        <v>25</v>
      </c>
      <c r="H12" s="5" t="s">
        <v>26</v>
      </c>
      <c r="I12" s="37"/>
      <c r="J12" s="38"/>
      <c r="K12" s="22" t="e">
        <f>IF(J12/I12*100&gt;100,100,J12/I12*100)</f>
        <v>#DIV/0!</v>
      </c>
      <c r="L12" s="36" t="e">
        <f>K12</f>
        <v>#DIV/0!</v>
      </c>
      <c r="M12" s="30"/>
      <c r="N12" s="27"/>
      <c r="O12" s="31"/>
    </row>
    <row r="13" spans="1:15" ht="30.75" customHeight="1" x14ac:dyDescent="0.25">
      <c r="B13" s="27"/>
      <c r="C13" s="16" t="s">
        <v>29</v>
      </c>
      <c r="D13" s="16" t="s">
        <v>30</v>
      </c>
      <c r="E13" s="17" t="s">
        <v>17</v>
      </c>
      <c r="F13" s="18" t="s">
        <v>18</v>
      </c>
      <c r="G13" s="19" t="s">
        <v>19</v>
      </c>
      <c r="H13" s="5" t="s">
        <v>20</v>
      </c>
      <c r="I13" s="20">
        <v>100</v>
      </c>
      <c r="J13" s="21">
        <v>100</v>
      </c>
      <c r="K13" s="22">
        <f>IF(J13/I13*100&gt;100,100,J13/I13*100)</f>
        <v>100</v>
      </c>
      <c r="L13" s="23">
        <f>(K13+K14+K15)/2</f>
        <v>100</v>
      </c>
      <c r="M13" s="24">
        <f>(L13+L16)/2</f>
        <v>100</v>
      </c>
      <c r="N13" s="27"/>
      <c r="O13" s="31"/>
    </row>
    <row r="14" spans="1:15" ht="30.75" customHeight="1" x14ac:dyDescent="0.25">
      <c r="B14" s="27"/>
      <c r="C14" s="27"/>
      <c r="D14" s="27"/>
      <c r="E14" s="28"/>
      <c r="F14" s="18" t="s">
        <v>18</v>
      </c>
      <c r="G14" s="19" t="s">
        <v>22</v>
      </c>
      <c r="H14" s="5" t="s">
        <v>20</v>
      </c>
      <c r="I14" s="20">
        <v>80</v>
      </c>
      <c r="J14" s="21">
        <v>100</v>
      </c>
      <c r="K14" s="22">
        <f>IF(J14/I14*100&gt;100,100,J14/I14*100)</f>
        <v>100</v>
      </c>
      <c r="L14" s="29"/>
      <c r="M14" s="30"/>
      <c r="N14" s="27"/>
      <c r="O14" s="31"/>
    </row>
    <row r="15" spans="1:15" ht="30.75" customHeight="1" x14ac:dyDescent="0.25">
      <c r="B15" s="27"/>
      <c r="C15" s="27"/>
      <c r="D15" s="27"/>
      <c r="E15" s="28"/>
      <c r="F15" s="18" t="s">
        <v>18</v>
      </c>
      <c r="G15" s="19" t="s">
        <v>23</v>
      </c>
      <c r="H15" s="5" t="s">
        <v>20</v>
      </c>
      <c r="I15" s="20"/>
      <c r="J15" s="20"/>
      <c r="K15" s="22"/>
      <c r="L15" s="29"/>
      <c r="M15" s="30"/>
      <c r="N15" s="27"/>
      <c r="O15" s="31"/>
    </row>
    <row r="16" spans="1:15" ht="57" customHeight="1" x14ac:dyDescent="0.25">
      <c r="B16" s="27"/>
      <c r="C16" s="32"/>
      <c r="D16" s="32"/>
      <c r="E16" s="33"/>
      <c r="F16" s="18" t="s">
        <v>24</v>
      </c>
      <c r="G16" s="34" t="s">
        <v>25</v>
      </c>
      <c r="H16" s="5" t="s">
        <v>26</v>
      </c>
      <c r="I16" s="35">
        <v>1</v>
      </c>
      <c r="J16" s="35">
        <v>1</v>
      </c>
      <c r="K16" s="22">
        <f>IF(J16/I16*100&gt;100,100,J16/I16*100)</f>
        <v>100</v>
      </c>
      <c r="L16" s="36">
        <f>K16</f>
        <v>100</v>
      </c>
      <c r="M16" s="30"/>
      <c r="N16" s="27"/>
      <c r="O16" s="31"/>
    </row>
    <row r="17" spans="2:15" ht="30.75" customHeight="1" x14ac:dyDescent="0.25">
      <c r="B17" s="27"/>
      <c r="C17" s="16" t="s">
        <v>31</v>
      </c>
      <c r="D17" s="16" t="s">
        <v>32</v>
      </c>
      <c r="E17" s="17" t="s">
        <v>17</v>
      </c>
      <c r="F17" s="18" t="s">
        <v>18</v>
      </c>
      <c r="G17" s="19" t="s">
        <v>19</v>
      </c>
      <c r="H17" s="5" t="s">
        <v>20</v>
      </c>
      <c r="I17" s="20">
        <v>100</v>
      </c>
      <c r="J17" s="21">
        <v>100</v>
      </c>
      <c r="K17" s="22">
        <f>IF(J17/I17*100&gt;100,100,J17/I17*100)</f>
        <v>100</v>
      </c>
      <c r="L17" s="23">
        <f>(K17+K18+K19)/2</f>
        <v>100</v>
      </c>
      <c r="M17" s="24">
        <f>(L17+L20)/2</f>
        <v>100</v>
      </c>
      <c r="N17" s="27"/>
      <c r="O17" s="31"/>
    </row>
    <row r="18" spans="2:15" ht="30.75" customHeight="1" x14ac:dyDescent="0.25">
      <c r="B18" s="27"/>
      <c r="C18" s="27"/>
      <c r="D18" s="27"/>
      <c r="E18" s="28"/>
      <c r="F18" s="18" t="s">
        <v>18</v>
      </c>
      <c r="G18" s="19" t="s">
        <v>22</v>
      </c>
      <c r="H18" s="5" t="s">
        <v>20</v>
      </c>
      <c r="I18" s="20">
        <v>80</v>
      </c>
      <c r="J18" s="21">
        <v>100</v>
      </c>
      <c r="K18" s="22">
        <f>IF(J18/I18*100&gt;100,100,J18/I18*100)</f>
        <v>100</v>
      </c>
      <c r="L18" s="29"/>
      <c r="M18" s="30"/>
      <c r="N18" s="27"/>
      <c r="O18" s="31"/>
    </row>
    <row r="19" spans="2:15" ht="30.75" customHeight="1" x14ac:dyDescent="0.25">
      <c r="B19" s="27"/>
      <c r="C19" s="27"/>
      <c r="D19" s="27"/>
      <c r="E19" s="28"/>
      <c r="F19" s="18" t="s">
        <v>18</v>
      </c>
      <c r="G19" s="19" t="s">
        <v>23</v>
      </c>
      <c r="H19" s="5" t="s">
        <v>20</v>
      </c>
      <c r="I19" s="20"/>
      <c r="J19" s="20"/>
      <c r="K19" s="22"/>
      <c r="L19" s="29"/>
      <c r="M19" s="30"/>
      <c r="N19" s="27"/>
      <c r="O19" s="31"/>
    </row>
    <row r="20" spans="2:15" ht="93" customHeight="1" x14ac:dyDescent="0.25">
      <c r="B20" s="27"/>
      <c r="C20" s="32"/>
      <c r="D20" s="32"/>
      <c r="E20" s="33"/>
      <c r="F20" s="18" t="s">
        <v>24</v>
      </c>
      <c r="G20" s="34" t="s">
        <v>25</v>
      </c>
      <c r="H20" s="5" t="s">
        <v>26</v>
      </c>
      <c r="I20" s="35">
        <v>1</v>
      </c>
      <c r="J20" s="35">
        <v>1</v>
      </c>
      <c r="K20" s="22">
        <f>IF(J20/I20*100&gt;100,100,J20/I20*100)</f>
        <v>100</v>
      </c>
      <c r="L20" s="36">
        <f>K20</f>
        <v>100</v>
      </c>
      <c r="M20" s="30"/>
      <c r="N20" s="27"/>
      <c r="O20" s="31"/>
    </row>
    <row r="21" spans="2:15" ht="58.5" customHeight="1" x14ac:dyDescent="0.25">
      <c r="B21" s="27"/>
      <c r="C21" s="16" t="s">
        <v>33</v>
      </c>
      <c r="D21" s="16" t="s">
        <v>34</v>
      </c>
      <c r="E21" s="17" t="s">
        <v>17</v>
      </c>
      <c r="F21" s="18" t="s">
        <v>18</v>
      </c>
      <c r="G21" s="19" t="s">
        <v>19</v>
      </c>
      <c r="H21" s="5" t="s">
        <v>20</v>
      </c>
      <c r="I21" s="20">
        <v>100</v>
      </c>
      <c r="J21" s="20">
        <v>100</v>
      </c>
      <c r="K21" s="22">
        <f t="shared" si="0"/>
        <v>100</v>
      </c>
      <c r="L21" s="23">
        <f>(K21+K22+K23)/2</f>
        <v>100</v>
      </c>
      <c r="M21" s="24">
        <f>(L21+L24)/2</f>
        <v>100</v>
      </c>
      <c r="N21" s="27"/>
      <c r="O21" s="31"/>
    </row>
    <row r="22" spans="2:15" ht="58.5" customHeight="1" x14ac:dyDescent="0.25">
      <c r="B22" s="27"/>
      <c r="C22" s="27"/>
      <c r="D22" s="27"/>
      <c r="E22" s="28"/>
      <c r="F22" s="18" t="s">
        <v>18</v>
      </c>
      <c r="G22" s="19" t="s">
        <v>22</v>
      </c>
      <c r="H22" s="5" t="s">
        <v>20</v>
      </c>
      <c r="I22" s="20">
        <v>80</v>
      </c>
      <c r="J22" s="20">
        <v>100</v>
      </c>
      <c r="K22" s="22">
        <f t="shared" si="0"/>
        <v>100</v>
      </c>
      <c r="L22" s="29"/>
      <c r="M22" s="30"/>
      <c r="N22" s="27"/>
      <c r="O22" s="31"/>
    </row>
    <row r="23" spans="2:15" ht="58.5" customHeight="1" x14ac:dyDescent="0.25">
      <c r="B23" s="27"/>
      <c r="C23" s="27"/>
      <c r="D23" s="27"/>
      <c r="E23" s="28"/>
      <c r="F23" s="18" t="s">
        <v>18</v>
      </c>
      <c r="G23" s="19" t="s">
        <v>23</v>
      </c>
      <c r="H23" s="5" t="s">
        <v>20</v>
      </c>
      <c r="I23" s="20"/>
      <c r="J23" s="20"/>
      <c r="K23" s="22"/>
      <c r="L23" s="29"/>
      <c r="M23" s="30"/>
      <c r="N23" s="27"/>
      <c r="O23" s="31"/>
    </row>
    <row r="24" spans="2:15" ht="31.5" customHeight="1" x14ac:dyDescent="0.25">
      <c r="B24" s="27"/>
      <c r="C24" s="32"/>
      <c r="D24" s="32"/>
      <c r="E24" s="33"/>
      <c r="F24" s="18" t="s">
        <v>24</v>
      </c>
      <c r="G24" s="34" t="s">
        <v>25</v>
      </c>
      <c r="H24" s="5" t="s">
        <v>26</v>
      </c>
      <c r="I24" s="37">
        <v>1</v>
      </c>
      <c r="J24" s="37">
        <v>1</v>
      </c>
      <c r="K24" s="22">
        <f t="shared" si="0"/>
        <v>100</v>
      </c>
      <c r="L24" s="36">
        <f>K24</f>
        <v>100</v>
      </c>
      <c r="M24" s="30"/>
      <c r="N24" s="27"/>
      <c r="O24" s="31"/>
    </row>
    <row r="25" spans="2:15" ht="31.5" hidden="1" customHeight="1" x14ac:dyDescent="0.25">
      <c r="B25" s="27"/>
      <c r="C25" s="16"/>
      <c r="D25" s="44"/>
      <c r="E25" s="100"/>
      <c r="F25" s="18"/>
      <c r="G25" s="34"/>
      <c r="H25" s="5"/>
      <c r="I25" s="37"/>
      <c r="J25" s="38"/>
      <c r="K25" s="22"/>
      <c r="L25" s="36"/>
      <c r="M25" s="46"/>
      <c r="N25" s="27"/>
      <c r="O25" s="31"/>
    </row>
    <row r="26" spans="2:15" ht="31.5" hidden="1" customHeight="1" x14ac:dyDescent="0.25">
      <c r="B26" s="27"/>
      <c r="C26" s="27"/>
      <c r="D26" s="44"/>
      <c r="E26" s="100"/>
      <c r="F26" s="18"/>
      <c r="G26" s="34"/>
      <c r="H26" s="5"/>
      <c r="I26" s="37"/>
      <c r="J26" s="38"/>
      <c r="K26" s="22"/>
      <c r="L26" s="36"/>
      <c r="M26" s="46"/>
      <c r="N26" s="27"/>
      <c r="O26" s="31"/>
    </row>
    <row r="27" spans="2:15" ht="31.5" hidden="1" customHeight="1" x14ac:dyDescent="0.25">
      <c r="B27" s="27"/>
      <c r="C27" s="27"/>
      <c r="D27" s="44"/>
      <c r="E27" s="100"/>
      <c r="F27" s="18"/>
      <c r="G27" s="34"/>
      <c r="H27" s="5"/>
      <c r="I27" s="37"/>
      <c r="J27" s="38"/>
      <c r="K27" s="22"/>
      <c r="L27" s="36"/>
      <c r="M27" s="46"/>
      <c r="N27" s="27"/>
      <c r="O27" s="31"/>
    </row>
    <row r="28" spans="2:15" ht="31.5" hidden="1" customHeight="1" x14ac:dyDescent="0.25">
      <c r="B28" s="27"/>
      <c r="C28" s="32"/>
      <c r="D28" s="44"/>
      <c r="E28" s="100"/>
      <c r="F28" s="18"/>
      <c r="G28" s="34"/>
      <c r="H28" s="5"/>
      <c r="I28" s="37"/>
      <c r="J28" s="38"/>
      <c r="K28" s="22"/>
      <c r="L28" s="36"/>
      <c r="M28" s="46"/>
      <c r="N28" s="27"/>
      <c r="O28" s="31"/>
    </row>
    <row r="29" spans="2:15" ht="58.5" customHeight="1" x14ac:dyDescent="0.25">
      <c r="B29" s="27"/>
      <c r="C29" s="16" t="s">
        <v>36</v>
      </c>
      <c r="D29" s="16" t="s">
        <v>37</v>
      </c>
      <c r="E29" s="39" t="s">
        <v>17</v>
      </c>
      <c r="F29" s="5" t="s">
        <v>18</v>
      </c>
      <c r="G29" s="19" t="s">
        <v>19</v>
      </c>
      <c r="H29" s="5" t="s">
        <v>20</v>
      </c>
      <c r="I29" s="20">
        <v>100</v>
      </c>
      <c r="J29" s="21">
        <v>100</v>
      </c>
      <c r="K29" s="22">
        <f t="shared" si="0"/>
        <v>100</v>
      </c>
      <c r="L29" s="23">
        <f>(K29+K30+K31)/3</f>
        <v>98.708333333333329</v>
      </c>
      <c r="M29" s="24">
        <f>(L29+L32)/2</f>
        <v>98.979634831460672</v>
      </c>
      <c r="N29" s="27"/>
      <c r="O29" s="31"/>
    </row>
    <row r="30" spans="2:15" ht="58.5" customHeight="1" x14ac:dyDescent="0.25">
      <c r="B30" s="27"/>
      <c r="C30" s="27"/>
      <c r="D30" s="27"/>
      <c r="E30" s="40"/>
      <c r="F30" s="5" t="s">
        <v>18</v>
      </c>
      <c r="G30" s="19" t="s">
        <v>22</v>
      </c>
      <c r="H30" s="5" t="s">
        <v>20</v>
      </c>
      <c r="I30" s="20">
        <v>80</v>
      </c>
      <c r="J30" s="21">
        <v>76.900000000000006</v>
      </c>
      <c r="K30" s="22">
        <f t="shared" si="0"/>
        <v>96.125</v>
      </c>
      <c r="L30" s="29"/>
      <c r="M30" s="30"/>
      <c r="N30" s="27"/>
      <c r="O30" s="31"/>
    </row>
    <row r="31" spans="2:15" ht="58.5" customHeight="1" x14ac:dyDescent="0.25">
      <c r="B31" s="27"/>
      <c r="C31" s="27"/>
      <c r="D31" s="27"/>
      <c r="E31" s="40"/>
      <c r="F31" s="5" t="s">
        <v>18</v>
      </c>
      <c r="G31" s="19" t="s">
        <v>23</v>
      </c>
      <c r="H31" s="5" t="s">
        <v>20</v>
      </c>
      <c r="I31" s="20">
        <v>100</v>
      </c>
      <c r="J31" s="20">
        <v>100</v>
      </c>
      <c r="K31" s="22">
        <f t="shared" si="0"/>
        <v>100</v>
      </c>
      <c r="L31" s="29"/>
      <c r="M31" s="30"/>
      <c r="N31" s="27"/>
      <c r="O31" s="31"/>
    </row>
    <row r="32" spans="2:15" ht="31.5" customHeight="1" x14ac:dyDescent="0.25">
      <c r="B32" s="27"/>
      <c r="C32" s="32"/>
      <c r="D32" s="32"/>
      <c r="E32" s="41"/>
      <c r="F32" s="5" t="s">
        <v>24</v>
      </c>
      <c r="G32" s="34" t="s">
        <v>25</v>
      </c>
      <c r="H32" s="5" t="s">
        <v>26</v>
      </c>
      <c r="I32" s="35">
        <v>267</v>
      </c>
      <c r="J32" s="43">
        <v>265</v>
      </c>
      <c r="K32" s="22">
        <f t="shared" si="0"/>
        <v>99.250936329588015</v>
      </c>
      <c r="L32" s="36">
        <f>K32</f>
        <v>99.250936329588015</v>
      </c>
      <c r="M32" s="30"/>
      <c r="N32" s="27"/>
      <c r="O32" s="31"/>
    </row>
    <row r="33" spans="2:15" ht="58.5" hidden="1" customHeight="1" x14ac:dyDescent="0.25">
      <c r="B33" s="27"/>
      <c r="C33" s="16" t="s">
        <v>38</v>
      </c>
      <c r="D33" s="16" t="s">
        <v>39</v>
      </c>
      <c r="E33" s="39" t="s">
        <v>17</v>
      </c>
      <c r="F33" s="5" t="s">
        <v>18</v>
      </c>
      <c r="G33" s="19" t="s">
        <v>19</v>
      </c>
      <c r="H33" s="5" t="s">
        <v>20</v>
      </c>
      <c r="I33" s="20"/>
      <c r="J33" s="21"/>
      <c r="K33" s="22" t="e">
        <f t="shared" si="0"/>
        <v>#DIV/0!</v>
      </c>
      <c r="L33" s="23" t="e">
        <f>(K33+K34+K35)/3</f>
        <v>#DIV/0!</v>
      </c>
      <c r="M33" s="24" t="e">
        <f>(L33+L36)/2</f>
        <v>#DIV/0!</v>
      </c>
      <c r="N33" s="42"/>
      <c r="O33" s="31"/>
    </row>
    <row r="34" spans="2:15" ht="58.5" hidden="1" customHeight="1" x14ac:dyDescent="0.25">
      <c r="B34" s="27"/>
      <c r="C34" s="27"/>
      <c r="D34" s="27"/>
      <c r="E34" s="40"/>
      <c r="F34" s="5" t="s">
        <v>18</v>
      </c>
      <c r="G34" s="19" t="s">
        <v>22</v>
      </c>
      <c r="H34" s="5" t="s">
        <v>20</v>
      </c>
      <c r="I34" s="20"/>
      <c r="J34" s="21"/>
      <c r="K34" s="22" t="e">
        <f t="shared" si="0"/>
        <v>#DIV/0!</v>
      </c>
      <c r="L34" s="29"/>
      <c r="M34" s="30"/>
      <c r="N34" s="42"/>
      <c r="O34" s="31"/>
    </row>
    <row r="35" spans="2:15" ht="58.5" hidden="1" customHeight="1" x14ac:dyDescent="0.25">
      <c r="B35" s="27"/>
      <c r="C35" s="27"/>
      <c r="D35" s="27"/>
      <c r="E35" s="40"/>
      <c r="F35" s="5" t="s">
        <v>18</v>
      </c>
      <c r="G35" s="19" t="s">
        <v>23</v>
      </c>
      <c r="H35" s="5" t="s">
        <v>20</v>
      </c>
      <c r="I35" s="20"/>
      <c r="J35" s="20"/>
      <c r="K35" s="22" t="e">
        <f t="shared" si="0"/>
        <v>#DIV/0!</v>
      </c>
      <c r="L35" s="29"/>
      <c r="M35" s="30"/>
      <c r="N35" s="42"/>
      <c r="O35" s="31"/>
    </row>
    <row r="36" spans="2:15" ht="33.75" hidden="1" customHeight="1" x14ac:dyDescent="0.25">
      <c r="B36" s="27"/>
      <c r="C36" s="32"/>
      <c r="D36" s="32"/>
      <c r="E36" s="41"/>
      <c r="F36" s="5" t="s">
        <v>24</v>
      </c>
      <c r="G36" s="34" t="s">
        <v>25</v>
      </c>
      <c r="H36" s="5" t="s">
        <v>26</v>
      </c>
      <c r="I36" s="43"/>
      <c r="J36" s="38"/>
      <c r="K36" s="22" t="e">
        <f t="shared" si="0"/>
        <v>#DIV/0!</v>
      </c>
      <c r="L36" s="36" t="e">
        <f>K36</f>
        <v>#DIV/0!</v>
      </c>
      <c r="M36" s="30"/>
      <c r="N36" s="42"/>
      <c r="O36" s="31"/>
    </row>
    <row r="37" spans="2:15" ht="33.75" hidden="1" customHeight="1" x14ac:dyDescent="0.25">
      <c r="B37" s="27"/>
      <c r="C37" s="44" t="s">
        <v>40</v>
      </c>
      <c r="D37" s="44"/>
      <c r="E37" s="45"/>
      <c r="F37" s="5"/>
      <c r="G37" s="34"/>
      <c r="H37" s="5"/>
      <c r="I37" s="43"/>
      <c r="J37" s="38"/>
      <c r="K37" s="22"/>
      <c r="L37" s="36"/>
      <c r="M37" s="46"/>
      <c r="N37" s="42"/>
      <c r="O37" s="31"/>
    </row>
    <row r="38" spans="2:15" ht="33.75" hidden="1" customHeight="1" x14ac:dyDescent="0.25">
      <c r="B38" s="27"/>
      <c r="C38" s="44"/>
      <c r="D38" s="44"/>
      <c r="E38" s="45"/>
      <c r="F38" s="5"/>
      <c r="G38" s="34"/>
      <c r="H38" s="5"/>
      <c r="I38" s="43"/>
      <c r="J38" s="38"/>
      <c r="K38" s="22"/>
      <c r="L38" s="36"/>
      <c r="M38" s="46"/>
      <c r="N38" s="42"/>
      <c r="O38" s="31"/>
    </row>
    <row r="39" spans="2:15" ht="33.75" hidden="1" customHeight="1" x14ac:dyDescent="0.25">
      <c r="B39" s="27"/>
      <c r="C39" s="44"/>
      <c r="D39" s="44"/>
      <c r="E39" s="45"/>
      <c r="F39" s="5"/>
      <c r="G39" s="34"/>
      <c r="H39" s="5"/>
      <c r="I39" s="43"/>
      <c r="J39" s="38"/>
      <c r="K39" s="22"/>
      <c r="L39" s="36"/>
      <c r="M39" s="46"/>
      <c r="N39" s="42"/>
      <c r="O39" s="31"/>
    </row>
    <row r="40" spans="2:15" ht="33.75" hidden="1" customHeight="1" x14ac:dyDescent="0.25">
      <c r="B40" s="27"/>
      <c r="C40" s="44"/>
      <c r="D40" s="44"/>
      <c r="E40" s="45"/>
      <c r="F40" s="5"/>
      <c r="G40" s="34"/>
      <c r="H40" s="5"/>
      <c r="I40" s="43"/>
      <c r="J40" s="38"/>
      <c r="K40" s="22"/>
      <c r="L40" s="36"/>
      <c r="M40" s="46"/>
      <c r="N40" s="42"/>
      <c r="O40" s="31"/>
    </row>
    <row r="41" spans="2:15" ht="58.5" hidden="1" customHeight="1" x14ac:dyDescent="0.25">
      <c r="B41" s="47"/>
      <c r="C41" s="16" t="s">
        <v>41</v>
      </c>
      <c r="D41" s="16" t="s">
        <v>42</v>
      </c>
      <c r="E41" s="39" t="s">
        <v>17</v>
      </c>
      <c r="F41" s="5" t="s">
        <v>18</v>
      </c>
      <c r="G41" s="19" t="s">
        <v>19</v>
      </c>
      <c r="H41" s="5" t="s">
        <v>20</v>
      </c>
      <c r="I41" s="20"/>
      <c r="J41" s="21"/>
      <c r="K41" s="22" t="e">
        <f t="shared" si="0"/>
        <v>#DIV/0!</v>
      </c>
      <c r="L41" s="23" t="e">
        <f>(K41+K42+K43)/3</f>
        <v>#DIV/0!</v>
      </c>
      <c r="M41" s="24" t="e">
        <f>(L41+L44)/2</f>
        <v>#DIV/0!</v>
      </c>
      <c r="N41" s="27"/>
      <c r="O41" s="31"/>
    </row>
    <row r="42" spans="2:15" ht="58.5" hidden="1" customHeight="1" x14ac:dyDescent="0.25">
      <c r="B42" s="47"/>
      <c r="C42" s="27"/>
      <c r="D42" s="27"/>
      <c r="E42" s="48"/>
      <c r="F42" s="5" t="s">
        <v>18</v>
      </c>
      <c r="G42" s="19" t="s">
        <v>22</v>
      </c>
      <c r="H42" s="5" t="s">
        <v>20</v>
      </c>
      <c r="I42" s="20"/>
      <c r="J42" s="21"/>
      <c r="K42" s="22" t="e">
        <f t="shared" si="0"/>
        <v>#DIV/0!</v>
      </c>
      <c r="L42" s="29"/>
      <c r="M42" s="30"/>
      <c r="N42" s="27"/>
      <c r="O42" s="31"/>
    </row>
    <row r="43" spans="2:15" ht="58.5" hidden="1" customHeight="1" x14ac:dyDescent="0.25">
      <c r="B43" s="47"/>
      <c r="C43" s="27"/>
      <c r="D43" s="27"/>
      <c r="E43" s="48"/>
      <c r="F43" s="5" t="s">
        <v>18</v>
      </c>
      <c r="G43" s="19" t="s">
        <v>23</v>
      </c>
      <c r="H43" s="5" t="s">
        <v>20</v>
      </c>
      <c r="I43" s="20"/>
      <c r="J43" s="20"/>
      <c r="K43" s="22" t="e">
        <f t="shared" si="0"/>
        <v>#DIV/0!</v>
      </c>
      <c r="L43" s="29"/>
      <c r="M43" s="30"/>
      <c r="N43" s="27"/>
      <c r="O43" s="31"/>
    </row>
    <row r="44" spans="2:15" ht="33" hidden="1" customHeight="1" x14ac:dyDescent="0.25">
      <c r="B44" s="47"/>
      <c r="C44" s="32"/>
      <c r="D44" s="32"/>
      <c r="E44" s="49"/>
      <c r="F44" s="5" t="s">
        <v>24</v>
      </c>
      <c r="G44" s="34" t="s">
        <v>25</v>
      </c>
      <c r="H44" s="5" t="s">
        <v>26</v>
      </c>
      <c r="I44" s="43"/>
      <c r="J44" s="38"/>
      <c r="K44" s="22" t="e">
        <f t="shared" si="0"/>
        <v>#DIV/0!</v>
      </c>
      <c r="L44" s="36" t="e">
        <f>K44</f>
        <v>#DIV/0!</v>
      </c>
      <c r="M44" s="30"/>
      <c r="N44" s="27"/>
      <c r="O44" s="31"/>
    </row>
    <row r="45" spans="2:15" ht="57" hidden="1" customHeight="1" x14ac:dyDescent="0.25">
      <c r="B45" s="47"/>
      <c r="C45" s="16" t="s">
        <v>43</v>
      </c>
      <c r="D45" s="16" t="s">
        <v>44</v>
      </c>
      <c r="E45" s="39" t="s">
        <v>17</v>
      </c>
      <c r="F45" s="5" t="s">
        <v>18</v>
      </c>
      <c r="G45" s="19" t="s">
        <v>19</v>
      </c>
      <c r="H45" s="5" t="s">
        <v>20</v>
      </c>
      <c r="I45" s="20"/>
      <c r="J45" s="21"/>
      <c r="K45" s="22" t="e">
        <f t="shared" si="0"/>
        <v>#DIV/0!</v>
      </c>
      <c r="L45" s="23" t="e">
        <f>(K45+K46+K47)/3</f>
        <v>#DIV/0!</v>
      </c>
      <c r="M45" s="24" t="e">
        <f>(L45+L48)/2</f>
        <v>#DIV/0!</v>
      </c>
      <c r="N45" s="27"/>
      <c r="O45" s="31"/>
    </row>
    <row r="46" spans="2:15" ht="57" hidden="1" customHeight="1" x14ac:dyDescent="0.25">
      <c r="B46" s="47"/>
      <c r="C46" s="27"/>
      <c r="D46" s="27"/>
      <c r="E46" s="48"/>
      <c r="F46" s="5" t="s">
        <v>18</v>
      </c>
      <c r="G46" s="19" t="s">
        <v>22</v>
      </c>
      <c r="H46" s="5" t="s">
        <v>20</v>
      </c>
      <c r="I46" s="20"/>
      <c r="J46" s="21"/>
      <c r="K46" s="22" t="e">
        <f t="shared" si="0"/>
        <v>#DIV/0!</v>
      </c>
      <c r="L46" s="29"/>
      <c r="M46" s="30"/>
      <c r="N46" s="27"/>
      <c r="O46" s="31"/>
    </row>
    <row r="47" spans="2:15" ht="57" hidden="1" customHeight="1" x14ac:dyDescent="0.25">
      <c r="B47" s="47"/>
      <c r="C47" s="27"/>
      <c r="D47" s="27"/>
      <c r="E47" s="48"/>
      <c r="F47" s="5" t="s">
        <v>18</v>
      </c>
      <c r="G47" s="19" t="s">
        <v>23</v>
      </c>
      <c r="H47" s="5" t="s">
        <v>20</v>
      </c>
      <c r="I47" s="20"/>
      <c r="J47" s="20"/>
      <c r="K47" s="22" t="e">
        <f t="shared" si="0"/>
        <v>#DIV/0!</v>
      </c>
      <c r="L47" s="29"/>
      <c r="M47" s="30"/>
      <c r="N47" s="27"/>
      <c r="O47" s="31"/>
    </row>
    <row r="48" spans="2:15" ht="57" hidden="1" customHeight="1" x14ac:dyDescent="0.25">
      <c r="B48" s="47"/>
      <c r="C48" s="32"/>
      <c r="D48" s="32"/>
      <c r="E48" s="49"/>
      <c r="F48" s="5" t="s">
        <v>24</v>
      </c>
      <c r="G48" s="34" t="s">
        <v>25</v>
      </c>
      <c r="H48" s="5" t="s">
        <v>26</v>
      </c>
      <c r="I48" s="43"/>
      <c r="J48" s="38"/>
      <c r="K48" s="22" t="e">
        <f t="shared" si="0"/>
        <v>#DIV/0!</v>
      </c>
      <c r="L48" s="36" t="e">
        <f>K48</f>
        <v>#DIV/0!</v>
      </c>
      <c r="M48" s="30"/>
      <c r="N48" s="27"/>
      <c r="O48" s="31"/>
    </row>
    <row r="49" spans="2:15" ht="33" customHeight="1" x14ac:dyDescent="0.25">
      <c r="B49" s="47"/>
      <c r="C49" s="16" t="s">
        <v>43</v>
      </c>
      <c r="D49" s="16" t="s">
        <v>45</v>
      </c>
      <c r="E49" s="39" t="s">
        <v>17</v>
      </c>
      <c r="F49" s="5" t="s">
        <v>18</v>
      </c>
      <c r="G49" s="19" t="s">
        <v>19</v>
      </c>
      <c r="H49" s="5" t="s">
        <v>20</v>
      </c>
      <c r="I49" s="20">
        <v>100</v>
      </c>
      <c r="J49" s="21">
        <v>100</v>
      </c>
      <c r="K49" s="22">
        <f t="shared" si="0"/>
        <v>100</v>
      </c>
      <c r="L49" s="23">
        <f>(K49+K50+K51)/2</f>
        <v>100</v>
      </c>
      <c r="M49" s="24">
        <f>(L49+L52)/2</f>
        <v>100</v>
      </c>
      <c r="N49" s="27"/>
      <c r="O49" s="31"/>
    </row>
    <row r="50" spans="2:15" ht="33" customHeight="1" x14ac:dyDescent="0.25">
      <c r="B50" s="47"/>
      <c r="C50" s="27"/>
      <c r="D50" s="27"/>
      <c r="E50" s="48"/>
      <c r="F50" s="5" t="s">
        <v>18</v>
      </c>
      <c r="G50" s="19" t="s">
        <v>22</v>
      </c>
      <c r="H50" s="5" t="s">
        <v>20</v>
      </c>
      <c r="I50" s="20">
        <v>85</v>
      </c>
      <c r="J50" s="21">
        <v>100</v>
      </c>
      <c r="K50" s="22">
        <f t="shared" si="0"/>
        <v>100</v>
      </c>
      <c r="L50" s="29"/>
      <c r="M50" s="30"/>
      <c r="N50" s="27"/>
      <c r="O50" s="31"/>
    </row>
    <row r="51" spans="2:15" ht="33" customHeight="1" x14ac:dyDescent="0.25">
      <c r="B51" s="47"/>
      <c r="C51" s="27"/>
      <c r="D51" s="27"/>
      <c r="E51" s="48"/>
      <c r="F51" s="5" t="s">
        <v>18</v>
      </c>
      <c r="G51" s="19" t="s">
        <v>23</v>
      </c>
      <c r="H51" s="5" t="s">
        <v>20</v>
      </c>
      <c r="I51" s="20"/>
      <c r="J51" s="20"/>
      <c r="K51" s="22"/>
      <c r="L51" s="29"/>
      <c r="M51" s="30"/>
      <c r="N51" s="27"/>
      <c r="O51" s="31"/>
    </row>
    <row r="52" spans="2:15" ht="33" customHeight="1" x14ac:dyDescent="0.25">
      <c r="B52" s="47"/>
      <c r="C52" s="32"/>
      <c r="D52" s="32"/>
      <c r="E52" s="49"/>
      <c r="F52" s="5" t="s">
        <v>24</v>
      </c>
      <c r="G52" s="34" t="s">
        <v>25</v>
      </c>
      <c r="H52" s="5" t="s">
        <v>26</v>
      </c>
      <c r="I52" s="43">
        <v>1</v>
      </c>
      <c r="J52" s="38">
        <v>1</v>
      </c>
      <c r="K52" s="22">
        <f t="shared" si="0"/>
        <v>100</v>
      </c>
      <c r="L52" s="36">
        <f>K52</f>
        <v>100</v>
      </c>
      <c r="M52" s="30"/>
      <c r="N52" s="27"/>
      <c r="O52" s="31"/>
    </row>
    <row r="53" spans="2:15" ht="33" customHeight="1" x14ac:dyDescent="0.25">
      <c r="B53" s="47"/>
      <c r="C53" s="16" t="s">
        <v>46</v>
      </c>
      <c r="D53" s="16" t="s">
        <v>47</v>
      </c>
      <c r="E53" s="39" t="s">
        <v>17</v>
      </c>
      <c r="F53" s="5" t="s">
        <v>18</v>
      </c>
      <c r="G53" s="19" t="s">
        <v>19</v>
      </c>
      <c r="H53" s="5" t="s">
        <v>20</v>
      </c>
      <c r="I53" s="20">
        <v>100</v>
      </c>
      <c r="J53" s="21">
        <v>100</v>
      </c>
      <c r="K53" s="22">
        <f t="shared" si="0"/>
        <v>100</v>
      </c>
      <c r="L53" s="23">
        <f>(K53+K54+K55)/2</f>
        <v>100</v>
      </c>
      <c r="M53" s="24">
        <f>(L53+L56)/2</f>
        <v>100</v>
      </c>
      <c r="N53" s="27"/>
      <c r="O53" s="31"/>
    </row>
    <row r="54" spans="2:15" ht="33" customHeight="1" x14ac:dyDescent="0.25">
      <c r="B54" s="47"/>
      <c r="C54" s="27"/>
      <c r="D54" s="27"/>
      <c r="E54" s="48"/>
      <c r="F54" s="5" t="s">
        <v>18</v>
      </c>
      <c r="G54" s="19" t="s">
        <v>22</v>
      </c>
      <c r="H54" s="5" t="s">
        <v>20</v>
      </c>
      <c r="I54" s="20">
        <v>85</v>
      </c>
      <c r="J54" s="21">
        <v>100</v>
      </c>
      <c r="K54" s="22">
        <f t="shared" si="0"/>
        <v>100</v>
      </c>
      <c r="L54" s="29"/>
      <c r="M54" s="30"/>
      <c r="N54" s="27"/>
      <c r="O54" s="31"/>
    </row>
    <row r="55" spans="2:15" ht="33" customHeight="1" x14ac:dyDescent="0.25">
      <c r="B55" s="47"/>
      <c r="C55" s="27"/>
      <c r="D55" s="27"/>
      <c r="E55" s="48"/>
      <c r="F55" s="5" t="s">
        <v>18</v>
      </c>
      <c r="G55" s="19" t="s">
        <v>23</v>
      </c>
      <c r="H55" s="5" t="s">
        <v>20</v>
      </c>
      <c r="I55" s="20"/>
      <c r="J55" s="20"/>
      <c r="K55" s="22"/>
      <c r="L55" s="29"/>
      <c r="M55" s="30"/>
      <c r="N55" s="27"/>
      <c r="O55" s="31"/>
    </row>
    <row r="56" spans="2:15" ht="69" customHeight="1" x14ac:dyDescent="0.25">
      <c r="B56" s="47"/>
      <c r="C56" s="32"/>
      <c r="D56" s="32"/>
      <c r="E56" s="49"/>
      <c r="F56" s="5" t="s">
        <v>24</v>
      </c>
      <c r="G56" s="34" t="s">
        <v>25</v>
      </c>
      <c r="H56" s="5" t="s">
        <v>26</v>
      </c>
      <c r="I56" s="43">
        <v>2</v>
      </c>
      <c r="J56" s="38">
        <v>2</v>
      </c>
      <c r="K56" s="22">
        <f t="shared" si="0"/>
        <v>100</v>
      </c>
      <c r="L56" s="36">
        <f>K56</f>
        <v>100</v>
      </c>
      <c r="M56" s="30"/>
      <c r="N56" s="27"/>
      <c r="O56" s="31"/>
    </row>
    <row r="57" spans="2:15" ht="58.5" customHeight="1" x14ac:dyDescent="0.25">
      <c r="B57" s="47"/>
      <c r="C57" s="16" t="s">
        <v>48</v>
      </c>
      <c r="D57" s="16" t="s">
        <v>49</v>
      </c>
      <c r="E57" s="39" t="s">
        <v>17</v>
      </c>
      <c r="F57" s="5" t="s">
        <v>18</v>
      </c>
      <c r="G57" s="19" t="s">
        <v>19</v>
      </c>
      <c r="H57" s="5" t="s">
        <v>20</v>
      </c>
      <c r="I57" s="20">
        <v>100</v>
      </c>
      <c r="J57" s="21">
        <v>100</v>
      </c>
      <c r="K57" s="22">
        <f t="shared" si="0"/>
        <v>100</v>
      </c>
      <c r="L57" s="23">
        <f>(K57+K58+K59)/3</f>
        <v>100</v>
      </c>
      <c r="M57" s="24">
        <f>(L57+L60)/2</f>
        <v>100</v>
      </c>
      <c r="N57" s="27"/>
      <c r="O57" s="31"/>
    </row>
    <row r="58" spans="2:15" ht="58.5" customHeight="1" x14ac:dyDescent="0.25">
      <c r="B58" s="47"/>
      <c r="C58" s="27"/>
      <c r="D58" s="27"/>
      <c r="E58" s="48"/>
      <c r="F58" s="5" t="s">
        <v>18</v>
      </c>
      <c r="G58" s="19" t="s">
        <v>50</v>
      </c>
      <c r="H58" s="5" t="s">
        <v>20</v>
      </c>
      <c r="I58" s="20">
        <v>85</v>
      </c>
      <c r="J58" s="21">
        <v>100</v>
      </c>
      <c r="K58" s="22">
        <f t="shared" si="0"/>
        <v>100</v>
      </c>
      <c r="L58" s="29"/>
      <c r="M58" s="30"/>
      <c r="N58" s="27"/>
      <c r="O58" s="31"/>
    </row>
    <row r="59" spans="2:15" ht="58.5" customHeight="1" x14ac:dyDescent="0.25">
      <c r="B59" s="47"/>
      <c r="C59" s="27"/>
      <c r="D59" s="27"/>
      <c r="E59" s="48"/>
      <c r="F59" s="5" t="s">
        <v>18</v>
      </c>
      <c r="G59" s="19" t="s">
        <v>51</v>
      </c>
      <c r="H59" s="5" t="s">
        <v>20</v>
      </c>
      <c r="I59" s="20">
        <v>98</v>
      </c>
      <c r="J59" s="20">
        <v>100</v>
      </c>
      <c r="K59" s="22">
        <f t="shared" si="0"/>
        <v>100</v>
      </c>
      <c r="L59" s="29"/>
      <c r="M59" s="30"/>
      <c r="N59" s="27"/>
      <c r="O59" s="31"/>
    </row>
    <row r="60" spans="2:15" ht="57.75" customHeight="1" x14ac:dyDescent="0.25">
      <c r="B60" s="47"/>
      <c r="C60" s="32"/>
      <c r="D60" s="32"/>
      <c r="E60" s="49"/>
      <c r="F60" s="5" t="s">
        <v>24</v>
      </c>
      <c r="G60" s="34" t="s">
        <v>25</v>
      </c>
      <c r="H60" s="5" t="s">
        <v>26</v>
      </c>
      <c r="I60" s="35">
        <v>78</v>
      </c>
      <c r="J60" s="43">
        <v>79</v>
      </c>
      <c r="K60" s="22">
        <f t="shared" si="0"/>
        <v>100</v>
      </c>
      <c r="L60" s="36">
        <f>K60</f>
        <v>100</v>
      </c>
      <c r="M60" s="30"/>
      <c r="N60" s="27"/>
      <c r="O60" s="31"/>
    </row>
    <row r="61" spans="2:15" ht="58.5" customHeight="1" x14ac:dyDescent="0.25">
      <c r="B61" s="47"/>
      <c r="C61" s="16" t="s">
        <v>52</v>
      </c>
      <c r="D61" s="16" t="s">
        <v>53</v>
      </c>
      <c r="E61" s="39" t="s">
        <v>17</v>
      </c>
      <c r="F61" s="5" t="s">
        <v>18</v>
      </c>
      <c r="G61" s="19" t="s">
        <v>19</v>
      </c>
      <c r="H61" s="5" t="s">
        <v>20</v>
      </c>
      <c r="I61" s="20">
        <v>100</v>
      </c>
      <c r="J61" s="21">
        <v>100</v>
      </c>
      <c r="K61" s="22">
        <f t="shared" si="0"/>
        <v>100</v>
      </c>
      <c r="L61" s="23">
        <f>(K61+K62+K63)/2</f>
        <v>100</v>
      </c>
      <c r="M61" s="24">
        <f>(L61+L64)/2</f>
        <v>100</v>
      </c>
      <c r="N61" s="27"/>
      <c r="O61" s="31"/>
    </row>
    <row r="62" spans="2:15" ht="58.5" customHeight="1" x14ac:dyDescent="0.25">
      <c r="B62" s="47"/>
      <c r="C62" s="27"/>
      <c r="D62" s="27"/>
      <c r="E62" s="48"/>
      <c r="F62" s="5" t="s">
        <v>18</v>
      </c>
      <c r="G62" s="19" t="s">
        <v>50</v>
      </c>
      <c r="H62" s="5" t="s">
        <v>20</v>
      </c>
      <c r="I62" s="20">
        <v>85</v>
      </c>
      <c r="J62" s="21">
        <v>100</v>
      </c>
      <c r="K62" s="22">
        <f t="shared" si="0"/>
        <v>100</v>
      </c>
      <c r="L62" s="29"/>
      <c r="M62" s="30"/>
      <c r="N62" s="27"/>
      <c r="O62" s="31"/>
    </row>
    <row r="63" spans="2:15" ht="58.5" customHeight="1" x14ac:dyDescent="0.25">
      <c r="B63" s="47"/>
      <c r="C63" s="27"/>
      <c r="D63" s="27"/>
      <c r="E63" s="48"/>
      <c r="F63" s="5" t="s">
        <v>18</v>
      </c>
      <c r="G63" s="19" t="s">
        <v>51</v>
      </c>
      <c r="H63" s="5" t="s">
        <v>20</v>
      </c>
      <c r="I63" s="20"/>
      <c r="J63" s="20"/>
      <c r="K63" s="22"/>
      <c r="L63" s="29"/>
      <c r="M63" s="30"/>
      <c r="N63" s="27"/>
      <c r="O63" s="31"/>
    </row>
    <row r="64" spans="2:15" ht="41.25" customHeight="1" x14ac:dyDescent="0.25">
      <c r="B64" s="47"/>
      <c r="C64" s="32"/>
      <c r="D64" s="32"/>
      <c r="E64" s="49"/>
      <c r="F64" s="5" t="s">
        <v>24</v>
      </c>
      <c r="G64" s="34" t="s">
        <v>25</v>
      </c>
      <c r="H64" s="5" t="s">
        <v>26</v>
      </c>
      <c r="I64" s="37">
        <v>1</v>
      </c>
      <c r="J64" s="37">
        <v>1</v>
      </c>
      <c r="K64" s="22">
        <f t="shared" si="0"/>
        <v>100</v>
      </c>
      <c r="L64" s="36">
        <f>K64</f>
        <v>100</v>
      </c>
      <c r="M64" s="30"/>
      <c r="N64" s="27"/>
      <c r="O64" s="31"/>
    </row>
    <row r="65" spans="2:15" ht="58.5" customHeight="1" x14ac:dyDescent="0.25">
      <c r="B65" s="47"/>
      <c r="C65" s="16" t="s">
        <v>54</v>
      </c>
      <c r="D65" s="16" t="s">
        <v>55</v>
      </c>
      <c r="E65" s="39" t="s">
        <v>17</v>
      </c>
      <c r="F65" s="5" t="s">
        <v>18</v>
      </c>
      <c r="G65" s="19" t="s">
        <v>19</v>
      </c>
      <c r="H65" s="5" t="s">
        <v>20</v>
      </c>
      <c r="I65" s="20">
        <v>100</v>
      </c>
      <c r="J65" s="21">
        <v>100</v>
      </c>
      <c r="K65" s="22">
        <f t="shared" si="0"/>
        <v>100</v>
      </c>
      <c r="L65" s="23">
        <f>(K65+K66+K67)/2</f>
        <v>100</v>
      </c>
      <c r="M65" s="24">
        <f>(L65+L68)/2</f>
        <v>100</v>
      </c>
      <c r="N65" s="27"/>
      <c r="O65" s="31"/>
    </row>
    <row r="66" spans="2:15" ht="58.5" customHeight="1" x14ac:dyDescent="0.25">
      <c r="B66" s="47"/>
      <c r="C66" s="27"/>
      <c r="D66" s="27"/>
      <c r="E66" s="48"/>
      <c r="F66" s="5" t="s">
        <v>18</v>
      </c>
      <c r="G66" s="19" t="s">
        <v>50</v>
      </c>
      <c r="H66" s="5" t="s">
        <v>20</v>
      </c>
      <c r="I66" s="20">
        <v>85</v>
      </c>
      <c r="J66" s="21">
        <v>100</v>
      </c>
      <c r="K66" s="22">
        <f t="shared" si="0"/>
        <v>100</v>
      </c>
      <c r="L66" s="29"/>
      <c r="M66" s="30"/>
      <c r="N66" s="27"/>
      <c r="O66" s="31"/>
    </row>
    <row r="67" spans="2:15" ht="58.5" customHeight="1" x14ac:dyDescent="0.25">
      <c r="B67" s="47"/>
      <c r="C67" s="27"/>
      <c r="D67" s="27"/>
      <c r="E67" s="48"/>
      <c r="F67" s="5" t="s">
        <v>18</v>
      </c>
      <c r="G67" s="19" t="s">
        <v>51</v>
      </c>
      <c r="H67" s="5" t="s">
        <v>20</v>
      </c>
      <c r="I67" s="20"/>
      <c r="J67" s="20"/>
      <c r="K67" s="22"/>
      <c r="L67" s="29"/>
      <c r="M67" s="30"/>
      <c r="N67" s="27"/>
      <c r="O67" s="31"/>
    </row>
    <row r="68" spans="2:15" ht="41.25" customHeight="1" x14ac:dyDescent="0.25">
      <c r="B68" s="47"/>
      <c r="C68" s="32"/>
      <c r="D68" s="32"/>
      <c r="E68" s="49"/>
      <c r="F68" s="5" t="s">
        <v>24</v>
      </c>
      <c r="G68" s="34" t="s">
        <v>25</v>
      </c>
      <c r="H68" s="5" t="s">
        <v>26</v>
      </c>
      <c r="I68" s="37">
        <v>1</v>
      </c>
      <c r="J68" s="43">
        <v>1</v>
      </c>
      <c r="K68" s="22">
        <f t="shared" si="0"/>
        <v>100</v>
      </c>
      <c r="L68" s="36">
        <f>K68</f>
        <v>100</v>
      </c>
      <c r="M68" s="30"/>
      <c r="N68" s="27"/>
      <c r="O68" s="31"/>
    </row>
    <row r="69" spans="2:15" ht="58.5" customHeight="1" x14ac:dyDescent="0.25">
      <c r="B69" s="47"/>
      <c r="C69" s="16" t="s">
        <v>56</v>
      </c>
      <c r="D69" s="16" t="s">
        <v>57</v>
      </c>
      <c r="E69" s="39" t="s">
        <v>17</v>
      </c>
      <c r="F69" s="5" t="s">
        <v>18</v>
      </c>
      <c r="G69" s="19" t="s">
        <v>19</v>
      </c>
      <c r="H69" s="5" t="s">
        <v>20</v>
      </c>
      <c r="I69" s="20">
        <v>100</v>
      </c>
      <c r="J69" s="21">
        <v>100</v>
      </c>
      <c r="K69" s="22">
        <f t="shared" si="0"/>
        <v>100</v>
      </c>
      <c r="L69" s="23">
        <f>(K69+K70+K71)/2</f>
        <v>100</v>
      </c>
      <c r="M69" s="24">
        <f>(L69+L72)/2</f>
        <v>99.757281553398059</v>
      </c>
      <c r="N69" s="27"/>
      <c r="O69" s="31"/>
    </row>
    <row r="70" spans="2:15" ht="58.5" customHeight="1" x14ac:dyDescent="0.25">
      <c r="B70" s="47"/>
      <c r="C70" s="27"/>
      <c r="D70" s="27"/>
      <c r="E70" s="48"/>
      <c r="F70" s="5" t="s">
        <v>18</v>
      </c>
      <c r="G70" s="19" t="s">
        <v>50</v>
      </c>
      <c r="H70" s="5" t="s">
        <v>20</v>
      </c>
      <c r="I70" s="20">
        <v>85</v>
      </c>
      <c r="J70" s="21">
        <v>100</v>
      </c>
      <c r="K70" s="22">
        <f t="shared" si="0"/>
        <v>100</v>
      </c>
      <c r="L70" s="29"/>
      <c r="M70" s="30"/>
      <c r="N70" s="27"/>
      <c r="O70" s="31"/>
    </row>
    <row r="71" spans="2:15" ht="58.5" customHeight="1" x14ac:dyDescent="0.25">
      <c r="B71" s="47"/>
      <c r="C71" s="27"/>
      <c r="D71" s="27"/>
      <c r="E71" s="48"/>
      <c r="F71" s="5" t="s">
        <v>18</v>
      </c>
      <c r="G71" s="19" t="s">
        <v>51</v>
      </c>
      <c r="H71" s="5" t="s">
        <v>20</v>
      </c>
      <c r="I71" s="20"/>
      <c r="J71" s="20"/>
      <c r="K71" s="22"/>
      <c r="L71" s="29"/>
      <c r="M71" s="30"/>
      <c r="N71" s="27"/>
      <c r="O71" s="31"/>
    </row>
    <row r="72" spans="2:15" ht="31.5" customHeight="1" x14ac:dyDescent="0.25">
      <c r="B72" s="47"/>
      <c r="C72" s="32"/>
      <c r="D72" s="32"/>
      <c r="E72" s="49"/>
      <c r="F72" s="5" t="s">
        <v>24</v>
      </c>
      <c r="G72" s="34" t="s">
        <v>25</v>
      </c>
      <c r="H72" s="5" t="s">
        <v>26</v>
      </c>
      <c r="I72" s="35">
        <v>206</v>
      </c>
      <c r="J72" s="35">
        <v>205</v>
      </c>
      <c r="K72" s="22">
        <f t="shared" si="0"/>
        <v>99.514563106796118</v>
      </c>
      <c r="L72" s="36">
        <f>K72</f>
        <v>99.514563106796118</v>
      </c>
      <c r="M72" s="30"/>
      <c r="N72" s="27"/>
      <c r="O72" s="31"/>
    </row>
    <row r="73" spans="2:15" ht="58.5" customHeight="1" x14ac:dyDescent="0.25">
      <c r="B73" s="47"/>
      <c r="C73" s="16" t="s">
        <v>58</v>
      </c>
      <c r="D73" s="16" t="s">
        <v>59</v>
      </c>
      <c r="E73" s="39" t="s">
        <v>17</v>
      </c>
      <c r="F73" s="5" t="s">
        <v>18</v>
      </c>
      <c r="G73" s="19" t="s">
        <v>19</v>
      </c>
      <c r="H73" s="5" t="s">
        <v>20</v>
      </c>
      <c r="I73" s="50">
        <v>100</v>
      </c>
      <c r="J73" s="21">
        <v>100</v>
      </c>
      <c r="K73" s="22">
        <f t="shared" si="0"/>
        <v>100</v>
      </c>
      <c r="L73" s="23">
        <f>(K73+K74+K75)/2</f>
        <v>100</v>
      </c>
      <c r="M73" s="24">
        <f>(L73+L76)/2</f>
        <v>100</v>
      </c>
      <c r="N73" s="27"/>
      <c r="O73" s="31"/>
    </row>
    <row r="74" spans="2:15" ht="58.5" customHeight="1" x14ac:dyDescent="0.25">
      <c r="B74" s="47"/>
      <c r="C74" s="27"/>
      <c r="D74" s="27"/>
      <c r="E74" s="48"/>
      <c r="F74" s="5" t="s">
        <v>18</v>
      </c>
      <c r="G74" s="19" t="s">
        <v>50</v>
      </c>
      <c r="H74" s="5" t="s">
        <v>20</v>
      </c>
      <c r="I74" s="50">
        <v>85</v>
      </c>
      <c r="J74" s="21">
        <v>100</v>
      </c>
      <c r="K74" s="22">
        <f t="shared" si="0"/>
        <v>100</v>
      </c>
      <c r="L74" s="29"/>
      <c r="M74" s="30"/>
      <c r="N74" s="27"/>
      <c r="O74" s="31"/>
    </row>
    <row r="75" spans="2:15" ht="58.5" customHeight="1" x14ac:dyDescent="0.25">
      <c r="B75" s="47"/>
      <c r="C75" s="27"/>
      <c r="D75" s="27"/>
      <c r="E75" s="48"/>
      <c r="F75" s="5" t="s">
        <v>18</v>
      </c>
      <c r="G75" s="19" t="s">
        <v>51</v>
      </c>
      <c r="H75" s="5" t="s">
        <v>20</v>
      </c>
      <c r="I75" s="50"/>
      <c r="J75" s="20"/>
      <c r="K75" s="22"/>
      <c r="L75" s="29"/>
      <c r="M75" s="30"/>
      <c r="N75" s="27"/>
      <c r="O75" s="31"/>
    </row>
    <row r="76" spans="2:15" ht="31.5" customHeight="1" x14ac:dyDescent="0.25">
      <c r="B76" s="47"/>
      <c r="C76" s="32"/>
      <c r="D76" s="32"/>
      <c r="E76" s="49"/>
      <c r="F76" s="5" t="s">
        <v>24</v>
      </c>
      <c r="G76" s="34" t="s">
        <v>25</v>
      </c>
      <c r="H76" s="5" t="s">
        <v>26</v>
      </c>
      <c r="I76" s="37">
        <v>0.3</v>
      </c>
      <c r="J76" s="37">
        <v>0.3</v>
      </c>
      <c r="K76" s="22">
        <f t="shared" si="0"/>
        <v>100</v>
      </c>
      <c r="L76" s="36">
        <f>K76</f>
        <v>100</v>
      </c>
      <c r="M76" s="30"/>
      <c r="N76" s="27"/>
      <c r="O76" s="31"/>
    </row>
    <row r="77" spans="2:15" ht="58.5" hidden="1" customHeight="1" x14ac:dyDescent="0.25">
      <c r="B77" s="47"/>
      <c r="C77" s="16" t="s">
        <v>60</v>
      </c>
      <c r="D77" s="16" t="s">
        <v>61</v>
      </c>
      <c r="E77" s="39" t="s">
        <v>17</v>
      </c>
      <c r="F77" s="5" t="s">
        <v>18</v>
      </c>
      <c r="G77" s="19" t="s">
        <v>19</v>
      </c>
      <c r="H77" s="5" t="s">
        <v>20</v>
      </c>
      <c r="I77" s="20"/>
      <c r="J77" s="21"/>
      <c r="K77" s="22" t="e">
        <f t="shared" si="0"/>
        <v>#DIV/0!</v>
      </c>
      <c r="L77" s="23" t="e">
        <f>(K77+K78+K79)/3</f>
        <v>#DIV/0!</v>
      </c>
      <c r="M77" s="24" t="e">
        <f>(L77+L80)/2</f>
        <v>#DIV/0!</v>
      </c>
      <c r="N77" s="42"/>
      <c r="O77" s="31"/>
    </row>
    <row r="78" spans="2:15" ht="58.5" hidden="1" customHeight="1" x14ac:dyDescent="0.25">
      <c r="B78" s="47"/>
      <c r="C78" s="27"/>
      <c r="D78" s="27"/>
      <c r="E78" s="48"/>
      <c r="F78" s="5" t="s">
        <v>18</v>
      </c>
      <c r="G78" s="19" t="s">
        <v>22</v>
      </c>
      <c r="H78" s="5" t="s">
        <v>20</v>
      </c>
      <c r="I78" s="20"/>
      <c r="J78" s="21"/>
      <c r="K78" s="22" t="e">
        <f t="shared" si="0"/>
        <v>#DIV/0!</v>
      </c>
      <c r="L78" s="29"/>
      <c r="M78" s="30"/>
      <c r="N78" s="42"/>
      <c r="O78" s="31"/>
    </row>
    <row r="79" spans="2:15" ht="58.5" hidden="1" customHeight="1" x14ac:dyDescent="0.25">
      <c r="B79" s="47"/>
      <c r="C79" s="27"/>
      <c r="D79" s="27"/>
      <c r="E79" s="48"/>
      <c r="F79" s="5" t="s">
        <v>18</v>
      </c>
      <c r="G79" s="19" t="s">
        <v>62</v>
      </c>
      <c r="H79" s="5" t="s">
        <v>20</v>
      </c>
      <c r="I79" s="20"/>
      <c r="J79" s="20"/>
      <c r="K79" s="22" t="e">
        <f t="shared" si="0"/>
        <v>#DIV/0!</v>
      </c>
      <c r="L79" s="29"/>
      <c r="M79" s="30"/>
      <c r="N79" s="42"/>
      <c r="O79" s="31"/>
    </row>
    <row r="80" spans="2:15" ht="40.5" hidden="1" customHeight="1" x14ac:dyDescent="0.25">
      <c r="B80" s="47"/>
      <c r="C80" s="32"/>
      <c r="D80" s="32"/>
      <c r="E80" s="49"/>
      <c r="F80" s="5" t="s">
        <v>24</v>
      </c>
      <c r="G80" s="34" t="s">
        <v>25</v>
      </c>
      <c r="H80" s="5" t="s">
        <v>26</v>
      </c>
      <c r="I80" s="43"/>
      <c r="J80" s="38"/>
      <c r="K80" s="22" t="e">
        <f t="shared" si="0"/>
        <v>#DIV/0!</v>
      </c>
      <c r="L80" s="36" t="e">
        <f>K80</f>
        <v>#DIV/0!</v>
      </c>
      <c r="M80" s="30"/>
      <c r="N80" s="42"/>
      <c r="O80" s="31"/>
    </row>
    <row r="81" spans="2:15" ht="58.5" hidden="1" customHeight="1" x14ac:dyDescent="0.25">
      <c r="B81" s="47"/>
      <c r="C81" s="16" t="s">
        <v>63</v>
      </c>
      <c r="D81" s="16" t="s">
        <v>64</v>
      </c>
      <c r="E81" s="39" t="s">
        <v>17</v>
      </c>
      <c r="F81" s="5" t="s">
        <v>18</v>
      </c>
      <c r="G81" s="19" t="s">
        <v>19</v>
      </c>
      <c r="H81" s="5" t="s">
        <v>20</v>
      </c>
      <c r="I81" s="20"/>
      <c r="J81" s="21"/>
      <c r="K81" s="22" t="e">
        <f t="shared" si="0"/>
        <v>#DIV/0!</v>
      </c>
      <c r="L81" s="23" t="e">
        <f>(K81+K82+K83)/3</f>
        <v>#DIV/0!</v>
      </c>
      <c r="M81" s="24" t="e">
        <f>(L81+L84)/2</f>
        <v>#DIV/0!</v>
      </c>
      <c r="N81" s="42"/>
      <c r="O81" s="31"/>
    </row>
    <row r="82" spans="2:15" ht="58.5" hidden="1" customHeight="1" x14ac:dyDescent="0.25">
      <c r="B82" s="47"/>
      <c r="C82" s="27"/>
      <c r="D82" s="27"/>
      <c r="E82" s="48"/>
      <c r="F82" s="5" t="s">
        <v>18</v>
      </c>
      <c r="G82" s="19" t="s">
        <v>22</v>
      </c>
      <c r="H82" s="5" t="s">
        <v>20</v>
      </c>
      <c r="I82" s="20"/>
      <c r="J82" s="21"/>
      <c r="K82" s="22" t="e">
        <f t="shared" si="0"/>
        <v>#DIV/0!</v>
      </c>
      <c r="L82" s="29"/>
      <c r="M82" s="30"/>
      <c r="N82" s="42"/>
      <c r="O82" s="31"/>
    </row>
    <row r="83" spans="2:15" ht="58.5" hidden="1" customHeight="1" x14ac:dyDescent="0.25">
      <c r="B83" s="47"/>
      <c r="C83" s="27"/>
      <c r="D83" s="27"/>
      <c r="E83" s="48"/>
      <c r="F83" s="5" t="s">
        <v>18</v>
      </c>
      <c r="G83" s="19" t="s">
        <v>62</v>
      </c>
      <c r="H83" s="5" t="s">
        <v>20</v>
      </c>
      <c r="I83" s="20"/>
      <c r="J83" s="20"/>
      <c r="K83" s="22" t="e">
        <f t="shared" si="0"/>
        <v>#DIV/0!</v>
      </c>
      <c r="L83" s="29"/>
      <c r="M83" s="30"/>
      <c r="N83" s="42"/>
      <c r="O83" s="31"/>
    </row>
    <row r="84" spans="2:15" ht="40.5" hidden="1" customHeight="1" x14ac:dyDescent="0.25">
      <c r="B84" s="47"/>
      <c r="C84" s="32"/>
      <c r="D84" s="32"/>
      <c r="E84" s="49"/>
      <c r="F84" s="5" t="s">
        <v>24</v>
      </c>
      <c r="G84" s="34" t="s">
        <v>25</v>
      </c>
      <c r="H84" s="5" t="s">
        <v>26</v>
      </c>
      <c r="I84" s="43"/>
      <c r="J84" s="38"/>
      <c r="K84" s="22" t="e">
        <f t="shared" si="0"/>
        <v>#DIV/0!</v>
      </c>
      <c r="L84" s="36" t="e">
        <f>K84</f>
        <v>#DIV/0!</v>
      </c>
      <c r="M84" s="30"/>
      <c r="N84" s="42"/>
      <c r="O84" s="31"/>
    </row>
    <row r="85" spans="2:15" ht="58.5" hidden="1" customHeight="1" x14ac:dyDescent="0.25">
      <c r="B85" s="47"/>
      <c r="C85" s="16" t="s">
        <v>65</v>
      </c>
      <c r="D85" s="16" t="s">
        <v>66</v>
      </c>
      <c r="E85" s="39" t="s">
        <v>17</v>
      </c>
      <c r="F85" s="5" t="s">
        <v>18</v>
      </c>
      <c r="G85" s="19" t="s">
        <v>19</v>
      </c>
      <c r="H85" s="5" t="s">
        <v>20</v>
      </c>
      <c r="I85" s="20"/>
      <c r="J85" s="21"/>
      <c r="K85" s="22" t="e">
        <f t="shared" si="0"/>
        <v>#DIV/0!</v>
      </c>
      <c r="L85" s="23" t="e">
        <f>(K85+K86+K87)/3</f>
        <v>#DIV/0!</v>
      </c>
      <c r="M85" s="24" t="e">
        <f>(L85+L88)/2</f>
        <v>#DIV/0!</v>
      </c>
      <c r="N85" s="42"/>
      <c r="O85" s="31"/>
    </row>
    <row r="86" spans="2:15" ht="58.5" hidden="1" customHeight="1" x14ac:dyDescent="0.25">
      <c r="B86" s="47"/>
      <c r="C86" s="27"/>
      <c r="D86" s="27"/>
      <c r="E86" s="48"/>
      <c r="F86" s="5" t="s">
        <v>18</v>
      </c>
      <c r="G86" s="19" t="s">
        <v>22</v>
      </c>
      <c r="H86" s="5" t="s">
        <v>20</v>
      </c>
      <c r="I86" s="20"/>
      <c r="J86" s="21"/>
      <c r="K86" s="22" t="e">
        <f t="shared" si="0"/>
        <v>#DIV/0!</v>
      </c>
      <c r="L86" s="29"/>
      <c r="M86" s="30"/>
      <c r="N86" s="42"/>
      <c r="O86" s="31"/>
    </row>
    <row r="87" spans="2:15" ht="58.5" hidden="1" customHeight="1" x14ac:dyDescent="0.25">
      <c r="B87" s="47"/>
      <c r="C87" s="27"/>
      <c r="D87" s="27"/>
      <c r="E87" s="48"/>
      <c r="F87" s="5" t="s">
        <v>18</v>
      </c>
      <c r="G87" s="19" t="s">
        <v>62</v>
      </c>
      <c r="H87" s="5" t="s">
        <v>20</v>
      </c>
      <c r="I87" s="20"/>
      <c r="J87" s="20"/>
      <c r="K87" s="22" t="e">
        <f t="shared" si="0"/>
        <v>#DIV/0!</v>
      </c>
      <c r="L87" s="29"/>
      <c r="M87" s="30"/>
      <c r="N87" s="42"/>
      <c r="O87" s="31"/>
    </row>
    <row r="88" spans="2:15" ht="40.5" hidden="1" customHeight="1" x14ac:dyDescent="0.25">
      <c r="B88" s="47"/>
      <c r="C88" s="32"/>
      <c r="D88" s="32"/>
      <c r="E88" s="49"/>
      <c r="F88" s="5" t="s">
        <v>24</v>
      </c>
      <c r="G88" s="34" t="s">
        <v>25</v>
      </c>
      <c r="H88" s="5" t="s">
        <v>26</v>
      </c>
      <c r="I88" s="43"/>
      <c r="J88" s="38"/>
      <c r="K88" s="22" t="e">
        <f t="shared" si="0"/>
        <v>#DIV/0!</v>
      </c>
      <c r="L88" s="36" t="e">
        <f>K88</f>
        <v>#DIV/0!</v>
      </c>
      <c r="M88" s="30"/>
      <c r="N88" s="42"/>
      <c r="O88" s="31"/>
    </row>
    <row r="89" spans="2:15" ht="40.5" hidden="1" customHeight="1" x14ac:dyDescent="0.25">
      <c r="B89" s="47"/>
      <c r="C89" s="16" t="s">
        <v>67</v>
      </c>
      <c r="D89" s="16" t="s">
        <v>68</v>
      </c>
      <c r="E89" s="39" t="s">
        <v>17</v>
      </c>
      <c r="F89" s="5" t="s">
        <v>18</v>
      </c>
      <c r="G89" s="19" t="s">
        <v>19</v>
      </c>
      <c r="H89" s="5" t="s">
        <v>20</v>
      </c>
      <c r="I89" s="20"/>
      <c r="J89" s="21"/>
      <c r="K89" s="22" t="e">
        <f t="shared" si="0"/>
        <v>#DIV/0!</v>
      </c>
      <c r="L89" s="23" t="e">
        <f>(K89+K90+K91)/2</f>
        <v>#DIV/0!</v>
      </c>
      <c r="M89" s="24" t="e">
        <f>(L89+L92)/2</f>
        <v>#DIV/0!</v>
      </c>
      <c r="N89" s="42"/>
      <c r="O89" s="31"/>
    </row>
    <row r="90" spans="2:15" ht="40.5" hidden="1" customHeight="1" x14ac:dyDescent="0.25">
      <c r="B90" s="47"/>
      <c r="C90" s="27"/>
      <c r="D90" s="27"/>
      <c r="E90" s="48"/>
      <c r="F90" s="5" t="s">
        <v>18</v>
      </c>
      <c r="G90" s="19" t="s">
        <v>22</v>
      </c>
      <c r="H90" s="5" t="s">
        <v>20</v>
      </c>
      <c r="I90" s="20"/>
      <c r="J90" s="21"/>
      <c r="K90" s="22" t="e">
        <f t="shared" si="0"/>
        <v>#DIV/0!</v>
      </c>
      <c r="L90" s="29"/>
      <c r="M90" s="30"/>
      <c r="N90" s="42"/>
      <c r="O90" s="31"/>
    </row>
    <row r="91" spans="2:15" ht="40.5" hidden="1" customHeight="1" x14ac:dyDescent="0.25">
      <c r="B91" s="47"/>
      <c r="C91" s="27"/>
      <c r="D91" s="27"/>
      <c r="E91" s="48"/>
      <c r="F91" s="5" t="s">
        <v>18</v>
      </c>
      <c r="G91" s="19" t="s">
        <v>62</v>
      </c>
      <c r="H91" s="5" t="s">
        <v>20</v>
      </c>
      <c r="I91" s="20"/>
      <c r="J91" s="20"/>
      <c r="K91" s="22"/>
      <c r="L91" s="29"/>
      <c r="M91" s="30"/>
      <c r="N91" s="42"/>
      <c r="O91" s="31"/>
    </row>
    <row r="92" spans="2:15" ht="60.75" hidden="1" customHeight="1" x14ac:dyDescent="0.25">
      <c r="B92" s="47"/>
      <c r="C92" s="32"/>
      <c r="D92" s="32"/>
      <c r="E92" s="49"/>
      <c r="F92" s="5" t="s">
        <v>24</v>
      </c>
      <c r="G92" s="34" t="s">
        <v>25</v>
      </c>
      <c r="H92" s="5" t="s">
        <v>26</v>
      </c>
      <c r="I92" s="38"/>
      <c r="J92" s="38"/>
      <c r="K92" s="22" t="e">
        <f>IF(J92/I92*100&gt;100,100,J92/I92*100)</f>
        <v>#DIV/0!</v>
      </c>
      <c r="L92" s="36" t="e">
        <f>K92</f>
        <v>#DIV/0!</v>
      </c>
      <c r="M92" s="30"/>
      <c r="N92" s="42"/>
      <c r="O92" s="31"/>
    </row>
    <row r="93" spans="2:15" ht="58.5" customHeight="1" x14ac:dyDescent="0.25">
      <c r="B93" s="47"/>
      <c r="C93" s="16" t="s">
        <v>69</v>
      </c>
      <c r="D93" s="16" t="s">
        <v>70</v>
      </c>
      <c r="E93" s="39" t="s">
        <v>17</v>
      </c>
      <c r="F93" s="5" t="s">
        <v>18</v>
      </c>
      <c r="G93" s="19" t="s">
        <v>19</v>
      </c>
      <c r="H93" s="5" t="s">
        <v>20</v>
      </c>
      <c r="I93" s="20">
        <v>100</v>
      </c>
      <c r="J93" s="21">
        <v>100</v>
      </c>
      <c r="K93" s="22">
        <f t="shared" si="0"/>
        <v>100</v>
      </c>
      <c r="L93" s="23">
        <f>(K93+K94+K95)/3</f>
        <v>100</v>
      </c>
      <c r="M93" s="24">
        <f>(L93+L96)/2</f>
        <v>100</v>
      </c>
      <c r="N93" s="27"/>
      <c r="O93" s="31"/>
    </row>
    <row r="94" spans="2:15" ht="58.5" customHeight="1" x14ac:dyDescent="0.25">
      <c r="B94" s="47"/>
      <c r="C94" s="27"/>
      <c r="D94" s="27"/>
      <c r="E94" s="48"/>
      <c r="F94" s="5" t="s">
        <v>18</v>
      </c>
      <c r="G94" s="19" t="s">
        <v>22</v>
      </c>
      <c r="H94" s="5" t="s">
        <v>20</v>
      </c>
      <c r="I94" s="20">
        <v>98</v>
      </c>
      <c r="J94" s="21">
        <v>100</v>
      </c>
      <c r="K94" s="22">
        <f t="shared" si="0"/>
        <v>100</v>
      </c>
      <c r="L94" s="29"/>
      <c r="M94" s="30"/>
      <c r="N94" s="27"/>
      <c r="O94" s="31"/>
    </row>
    <row r="95" spans="2:15" ht="58.5" customHeight="1" x14ac:dyDescent="0.25">
      <c r="B95" s="47"/>
      <c r="C95" s="27"/>
      <c r="D95" s="27"/>
      <c r="E95" s="48"/>
      <c r="F95" s="5" t="s">
        <v>18</v>
      </c>
      <c r="G95" s="19" t="s">
        <v>62</v>
      </c>
      <c r="H95" s="5" t="s">
        <v>20</v>
      </c>
      <c r="I95" s="20">
        <v>98</v>
      </c>
      <c r="J95" s="20">
        <v>100</v>
      </c>
      <c r="K95" s="22">
        <f t="shared" si="0"/>
        <v>100</v>
      </c>
      <c r="L95" s="29"/>
      <c r="M95" s="30"/>
      <c r="N95" s="27"/>
      <c r="O95" s="31"/>
    </row>
    <row r="96" spans="2:15" ht="64.5" customHeight="1" x14ac:dyDescent="0.25">
      <c r="B96" s="47"/>
      <c r="C96" s="32"/>
      <c r="D96" s="32"/>
      <c r="E96" s="49"/>
      <c r="F96" s="5" t="s">
        <v>24</v>
      </c>
      <c r="G96" s="34" t="s">
        <v>25</v>
      </c>
      <c r="H96" s="5" t="s">
        <v>26</v>
      </c>
      <c r="I96" s="35">
        <v>43</v>
      </c>
      <c r="J96" s="35">
        <v>43</v>
      </c>
      <c r="K96" s="22">
        <f t="shared" si="0"/>
        <v>100</v>
      </c>
      <c r="L96" s="36">
        <f>K96</f>
        <v>100</v>
      </c>
      <c r="M96" s="30"/>
      <c r="N96" s="27"/>
      <c r="O96" s="31"/>
    </row>
    <row r="97" spans="2:15" ht="58.5" hidden="1" customHeight="1" x14ac:dyDescent="0.25">
      <c r="B97" s="47"/>
      <c r="C97" s="16" t="s">
        <v>71</v>
      </c>
      <c r="D97" s="16" t="s">
        <v>72</v>
      </c>
      <c r="E97" s="39" t="s">
        <v>17</v>
      </c>
      <c r="F97" s="5" t="s">
        <v>18</v>
      </c>
      <c r="G97" s="19" t="s">
        <v>19</v>
      </c>
      <c r="H97" s="5" t="s">
        <v>20</v>
      </c>
      <c r="I97" s="20"/>
      <c r="J97" s="21"/>
      <c r="K97" s="22" t="e">
        <f t="shared" si="0"/>
        <v>#DIV/0!</v>
      </c>
      <c r="L97" s="23" t="e">
        <f>(K97+K98+K99)/3</f>
        <v>#DIV/0!</v>
      </c>
      <c r="M97" s="24" t="e">
        <f>(L97+L100)/2</f>
        <v>#DIV/0!</v>
      </c>
      <c r="N97" s="42"/>
      <c r="O97" s="31"/>
    </row>
    <row r="98" spans="2:15" ht="58.5" hidden="1" customHeight="1" x14ac:dyDescent="0.25">
      <c r="B98" s="47"/>
      <c r="C98" s="27"/>
      <c r="D98" s="27"/>
      <c r="E98" s="40"/>
      <c r="F98" s="5" t="s">
        <v>18</v>
      </c>
      <c r="G98" s="19" t="s">
        <v>22</v>
      </c>
      <c r="H98" s="5" t="s">
        <v>20</v>
      </c>
      <c r="I98" s="20"/>
      <c r="J98" s="21"/>
      <c r="K98" s="22" t="e">
        <f t="shared" si="0"/>
        <v>#DIV/0!</v>
      </c>
      <c r="L98" s="29"/>
      <c r="M98" s="30"/>
      <c r="N98" s="42"/>
      <c r="O98" s="31"/>
    </row>
    <row r="99" spans="2:15" ht="58.5" hidden="1" customHeight="1" x14ac:dyDescent="0.25">
      <c r="B99" s="47"/>
      <c r="C99" s="27"/>
      <c r="D99" s="27"/>
      <c r="E99" s="40"/>
      <c r="F99" s="5" t="s">
        <v>18</v>
      </c>
      <c r="G99" s="19" t="s">
        <v>62</v>
      </c>
      <c r="H99" s="5" t="s">
        <v>20</v>
      </c>
      <c r="I99" s="20"/>
      <c r="J99" s="20"/>
      <c r="K99" s="22" t="e">
        <f t="shared" si="0"/>
        <v>#DIV/0!</v>
      </c>
      <c r="L99" s="29"/>
      <c r="M99" s="30"/>
      <c r="N99" s="42"/>
      <c r="O99" s="31"/>
    </row>
    <row r="100" spans="2:15" ht="43.5" hidden="1" customHeight="1" x14ac:dyDescent="0.25">
      <c r="B100" s="47"/>
      <c r="C100" s="32"/>
      <c r="D100" s="32"/>
      <c r="E100" s="41"/>
      <c r="F100" s="5" t="s">
        <v>24</v>
      </c>
      <c r="G100" s="34" t="s">
        <v>25</v>
      </c>
      <c r="H100" s="5" t="s">
        <v>26</v>
      </c>
      <c r="I100" s="43"/>
      <c r="J100" s="38"/>
      <c r="K100" s="22" t="e">
        <f t="shared" si="0"/>
        <v>#DIV/0!</v>
      </c>
      <c r="L100" s="36" t="e">
        <f>K100</f>
        <v>#DIV/0!</v>
      </c>
      <c r="M100" s="30"/>
      <c r="N100" s="42"/>
      <c r="O100" s="31"/>
    </row>
    <row r="101" spans="2:15" ht="58.5" customHeight="1" x14ac:dyDescent="0.25">
      <c r="B101" s="47"/>
      <c r="C101" s="16" t="s">
        <v>73</v>
      </c>
      <c r="D101" s="16" t="s">
        <v>74</v>
      </c>
      <c r="E101" s="39" t="s">
        <v>17</v>
      </c>
      <c r="F101" s="5" t="s">
        <v>18</v>
      </c>
      <c r="G101" s="19" t="s">
        <v>19</v>
      </c>
      <c r="H101" s="5" t="s">
        <v>20</v>
      </c>
      <c r="I101" s="20">
        <v>100</v>
      </c>
      <c r="J101" s="21">
        <v>100</v>
      </c>
      <c r="K101" s="22">
        <f t="shared" si="0"/>
        <v>100</v>
      </c>
      <c r="L101" s="23">
        <f>(K101+K102+K103)/2</f>
        <v>100</v>
      </c>
      <c r="M101" s="24">
        <f>(L101+L104)/2</f>
        <v>98.9971346704871</v>
      </c>
      <c r="N101" s="27"/>
      <c r="O101" s="31"/>
    </row>
    <row r="102" spans="2:15" ht="58.5" customHeight="1" x14ac:dyDescent="0.25">
      <c r="B102" s="47"/>
      <c r="C102" s="27"/>
      <c r="D102" s="27"/>
      <c r="E102" s="40"/>
      <c r="F102" s="5" t="s">
        <v>18</v>
      </c>
      <c r="G102" s="19" t="s">
        <v>22</v>
      </c>
      <c r="H102" s="5" t="s">
        <v>20</v>
      </c>
      <c r="I102" s="20">
        <v>98</v>
      </c>
      <c r="J102" s="51">
        <v>100</v>
      </c>
      <c r="K102" s="22">
        <f t="shared" si="0"/>
        <v>100</v>
      </c>
      <c r="L102" s="29"/>
      <c r="M102" s="30"/>
      <c r="N102" s="27"/>
      <c r="O102" s="31"/>
    </row>
    <row r="103" spans="2:15" ht="58.5" customHeight="1" x14ac:dyDescent="0.25">
      <c r="B103" s="47"/>
      <c r="C103" s="27"/>
      <c r="D103" s="27"/>
      <c r="E103" s="40"/>
      <c r="F103" s="5" t="s">
        <v>18</v>
      </c>
      <c r="G103" s="19" t="s">
        <v>62</v>
      </c>
      <c r="H103" s="5" t="s">
        <v>20</v>
      </c>
      <c r="I103" s="20"/>
      <c r="J103" s="51"/>
      <c r="K103" s="22"/>
      <c r="L103" s="29"/>
      <c r="M103" s="30"/>
      <c r="N103" s="27"/>
      <c r="O103" s="31"/>
    </row>
    <row r="104" spans="2:15" ht="22.5" customHeight="1" x14ac:dyDescent="0.25">
      <c r="B104" s="47"/>
      <c r="C104" s="32"/>
      <c r="D104" s="32"/>
      <c r="E104" s="41"/>
      <c r="F104" s="5" t="s">
        <v>24</v>
      </c>
      <c r="G104" s="34" t="s">
        <v>25</v>
      </c>
      <c r="H104" s="5" t="s">
        <v>26</v>
      </c>
      <c r="I104" s="35">
        <v>38.777777777777779</v>
      </c>
      <c r="J104" s="43">
        <v>38</v>
      </c>
      <c r="K104" s="22">
        <f t="shared" si="0"/>
        <v>97.994269340974199</v>
      </c>
      <c r="L104" s="36">
        <f>K104</f>
        <v>97.994269340974199</v>
      </c>
      <c r="M104" s="30"/>
      <c r="N104" s="27"/>
      <c r="O104" s="31"/>
    </row>
    <row r="105" spans="2:15" ht="58.5" hidden="1" customHeight="1" x14ac:dyDescent="0.25">
      <c r="B105" s="47"/>
      <c r="C105" s="16" t="s">
        <v>75</v>
      </c>
      <c r="D105" s="16" t="s">
        <v>76</v>
      </c>
      <c r="E105" s="39" t="s">
        <v>17</v>
      </c>
      <c r="F105" s="5" t="s">
        <v>18</v>
      </c>
      <c r="G105" s="19" t="s">
        <v>19</v>
      </c>
      <c r="H105" s="5" t="s">
        <v>20</v>
      </c>
      <c r="I105" s="20"/>
      <c r="J105" s="21"/>
      <c r="K105" s="22" t="e">
        <f t="shared" si="0"/>
        <v>#DIV/0!</v>
      </c>
      <c r="L105" s="23" t="e">
        <f>(K105+K106+K107)/3</f>
        <v>#DIV/0!</v>
      </c>
      <c r="M105" s="24" t="e">
        <f>(L105+L108)/2</f>
        <v>#DIV/0!</v>
      </c>
      <c r="N105" s="42"/>
      <c r="O105" s="31"/>
    </row>
    <row r="106" spans="2:15" ht="58.5" hidden="1" customHeight="1" x14ac:dyDescent="0.25">
      <c r="B106" s="47"/>
      <c r="C106" s="27"/>
      <c r="D106" s="27"/>
      <c r="E106" s="40"/>
      <c r="F106" s="5" t="s">
        <v>18</v>
      </c>
      <c r="G106" s="19" t="s">
        <v>22</v>
      </c>
      <c r="H106" s="5" t="s">
        <v>20</v>
      </c>
      <c r="I106" s="8"/>
      <c r="J106" s="21"/>
      <c r="K106" s="22" t="e">
        <f t="shared" si="0"/>
        <v>#DIV/0!</v>
      </c>
      <c r="L106" s="29"/>
      <c r="M106" s="30"/>
      <c r="N106" s="42"/>
      <c r="O106" s="31"/>
    </row>
    <row r="107" spans="2:15" ht="58.5" hidden="1" customHeight="1" x14ac:dyDescent="0.25">
      <c r="B107" s="47"/>
      <c r="C107" s="27"/>
      <c r="D107" s="27"/>
      <c r="E107" s="40"/>
      <c r="F107" s="5" t="s">
        <v>18</v>
      </c>
      <c r="G107" s="19" t="s">
        <v>62</v>
      </c>
      <c r="H107" s="5" t="s">
        <v>20</v>
      </c>
      <c r="I107" s="52"/>
      <c r="J107" s="20"/>
      <c r="K107" s="22" t="e">
        <f t="shared" si="0"/>
        <v>#DIV/0!</v>
      </c>
      <c r="L107" s="29"/>
      <c r="M107" s="30"/>
      <c r="N107" s="42"/>
      <c r="O107" s="31"/>
    </row>
    <row r="108" spans="2:15" ht="48.75" hidden="1" customHeight="1" x14ac:dyDescent="0.25">
      <c r="B108" s="47"/>
      <c r="C108" s="32"/>
      <c r="D108" s="32"/>
      <c r="E108" s="41"/>
      <c r="F108" s="5" t="s">
        <v>24</v>
      </c>
      <c r="G108" s="34" t="s">
        <v>25</v>
      </c>
      <c r="H108" s="5" t="s">
        <v>26</v>
      </c>
      <c r="I108" s="43"/>
      <c r="J108" s="38"/>
      <c r="K108" s="22" t="e">
        <f t="shared" si="0"/>
        <v>#DIV/0!</v>
      </c>
      <c r="L108" s="36" t="e">
        <f>K108</f>
        <v>#DIV/0!</v>
      </c>
      <c r="M108" s="30"/>
      <c r="N108" s="42"/>
      <c r="O108" s="31"/>
    </row>
    <row r="109" spans="2:15" ht="58.5" hidden="1" customHeight="1" x14ac:dyDescent="0.25">
      <c r="B109" s="47"/>
      <c r="C109" s="16" t="s">
        <v>77</v>
      </c>
      <c r="D109" s="16" t="s">
        <v>78</v>
      </c>
      <c r="E109" s="39" t="s">
        <v>17</v>
      </c>
      <c r="F109" s="5" t="s">
        <v>18</v>
      </c>
      <c r="G109" s="19" t="s">
        <v>19</v>
      </c>
      <c r="H109" s="5" t="s">
        <v>20</v>
      </c>
      <c r="I109" s="20"/>
      <c r="J109" s="21"/>
      <c r="K109" s="22" t="e">
        <f t="shared" si="0"/>
        <v>#DIV/0!</v>
      </c>
      <c r="L109" s="23" t="e">
        <f>(K109+K110+K111)/3</f>
        <v>#DIV/0!</v>
      </c>
      <c r="M109" s="24" t="e">
        <f>(L109+L112)/2</f>
        <v>#DIV/0!</v>
      </c>
      <c r="N109" s="42"/>
      <c r="O109" s="31"/>
    </row>
    <row r="110" spans="2:15" ht="58.5" hidden="1" customHeight="1" x14ac:dyDescent="0.25">
      <c r="B110" s="47"/>
      <c r="C110" s="27"/>
      <c r="D110" s="27"/>
      <c r="E110" s="40"/>
      <c r="F110" s="5" t="s">
        <v>18</v>
      </c>
      <c r="G110" s="19" t="s">
        <v>22</v>
      </c>
      <c r="H110" s="5" t="s">
        <v>20</v>
      </c>
      <c r="I110" s="20"/>
      <c r="J110" s="21"/>
      <c r="K110" s="22" t="e">
        <f t="shared" si="0"/>
        <v>#DIV/0!</v>
      </c>
      <c r="L110" s="29"/>
      <c r="M110" s="30"/>
      <c r="N110" s="42"/>
      <c r="O110" s="31"/>
    </row>
    <row r="111" spans="2:15" ht="58.5" hidden="1" customHeight="1" x14ac:dyDescent="0.25">
      <c r="B111" s="47"/>
      <c r="C111" s="27"/>
      <c r="D111" s="27"/>
      <c r="E111" s="40"/>
      <c r="F111" s="5" t="s">
        <v>18</v>
      </c>
      <c r="G111" s="19" t="s">
        <v>62</v>
      </c>
      <c r="H111" s="5" t="s">
        <v>20</v>
      </c>
      <c r="I111" s="20"/>
      <c r="J111" s="20"/>
      <c r="K111" s="22" t="e">
        <f t="shared" si="0"/>
        <v>#DIV/0!</v>
      </c>
      <c r="L111" s="29"/>
      <c r="M111" s="30"/>
      <c r="N111" s="42"/>
      <c r="O111" s="31"/>
    </row>
    <row r="112" spans="2:15" ht="44.25" hidden="1" customHeight="1" x14ac:dyDescent="0.25">
      <c r="B112" s="47"/>
      <c r="C112" s="32"/>
      <c r="D112" s="32"/>
      <c r="E112" s="41"/>
      <c r="F112" s="5" t="s">
        <v>24</v>
      </c>
      <c r="G112" s="34" t="s">
        <v>25</v>
      </c>
      <c r="H112" s="5" t="s">
        <v>26</v>
      </c>
      <c r="I112" s="43"/>
      <c r="J112" s="38"/>
      <c r="K112" s="22" t="e">
        <f t="shared" si="0"/>
        <v>#DIV/0!</v>
      </c>
      <c r="L112" s="36" t="e">
        <f>K112</f>
        <v>#DIV/0!</v>
      </c>
      <c r="M112" s="30"/>
      <c r="N112" s="42"/>
      <c r="O112" s="31"/>
    </row>
    <row r="113" spans="2:15" ht="58.5" hidden="1" customHeight="1" x14ac:dyDescent="0.25">
      <c r="B113" s="47"/>
      <c r="C113" s="16" t="s">
        <v>79</v>
      </c>
      <c r="D113" s="16" t="s">
        <v>80</v>
      </c>
      <c r="E113" s="39" t="s">
        <v>17</v>
      </c>
      <c r="F113" s="5" t="s">
        <v>18</v>
      </c>
      <c r="G113" s="19" t="s">
        <v>81</v>
      </c>
      <c r="H113" s="5" t="s">
        <v>20</v>
      </c>
      <c r="I113" s="20"/>
      <c r="J113" s="21"/>
      <c r="K113" s="22" t="e">
        <f t="shared" si="0"/>
        <v>#DIV/0!</v>
      </c>
      <c r="L113" s="23" t="e">
        <f>(K113+K114+K115)/3</f>
        <v>#DIV/0!</v>
      </c>
      <c r="M113" s="24" t="e">
        <f>(L113+L116)/2</f>
        <v>#DIV/0!</v>
      </c>
      <c r="N113" s="42"/>
      <c r="O113" s="31"/>
    </row>
    <row r="114" spans="2:15" ht="58.5" hidden="1" customHeight="1" x14ac:dyDescent="0.25">
      <c r="B114" s="47"/>
      <c r="C114" s="27"/>
      <c r="D114" s="27"/>
      <c r="E114" s="40"/>
      <c r="F114" s="5" t="s">
        <v>18</v>
      </c>
      <c r="G114" s="19" t="s">
        <v>82</v>
      </c>
      <c r="H114" s="5" t="s">
        <v>20</v>
      </c>
      <c r="I114" s="20"/>
      <c r="J114" s="21"/>
      <c r="K114" s="22" t="e">
        <f t="shared" si="0"/>
        <v>#DIV/0!</v>
      </c>
      <c r="L114" s="29"/>
      <c r="M114" s="30"/>
      <c r="N114" s="42"/>
      <c r="O114" s="31"/>
    </row>
    <row r="115" spans="2:15" ht="58.5" hidden="1" customHeight="1" x14ac:dyDescent="0.25">
      <c r="B115" s="47"/>
      <c r="C115" s="27"/>
      <c r="D115" s="27"/>
      <c r="E115" s="40"/>
      <c r="F115" s="5" t="s">
        <v>18</v>
      </c>
      <c r="G115" s="19" t="s">
        <v>50</v>
      </c>
      <c r="H115" s="5" t="s">
        <v>20</v>
      </c>
      <c r="I115" s="20"/>
      <c r="J115" s="20"/>
      <c r="K115" s="22" t="e">
        <f t="shared" si="0"/>
        <v>#DIV/0!</v>
      </c>
      <c r="L115" s="29"/>
      <c r="M115" s="30"/>
      <c r="N115" s="42"/>
      <c r="O115" s="31"/>
    </row>
    <row r="116" spans="2:15" ht="42.75" hidden="1" customHeight="1" x14ac:dyDescent="0.25">
      <c r="B116" s="47"/>
      <c r="C116" s="32"/>
      <c r="D116" s="32"/>
      <c r="E116" s="41"/>
      <c r="F116" s="5" t="s">
        <v>24</v>
      </c>
      <c r="G116" s="34" t="s">
        <v>25</v>
      </c>
      <c r="H116" s="5" t="s">
        <v>83</v>
      </c>
      <c r="I116" s="43"/>
      <c r="J116" s="38"/>
      <c r="K116" s="22" t="e">
        <f t="shared" si="0"/>
        <v>#DIV/0!</v>
      </c>
      <c r="L116" s="36" t="e">
        <f>K116</f>
        <v>#DIV/0!</v>
      </c>
      <c r="M116" s="30"/>
      <c r="N116" s="42"/>
      <c r="O116" s="31"/>
    </row>
    <row r="117" spans="2:15" ht="58.5" hidden="1" customHeight="1" x14ac:dyDescent="0.25">
      <c r="B117" s="47"/>
      <c r="C117" s="16" t="s">
        <v>84</v>
      </c>
      <c r="D117" s="16" t="s">
        <v>85</v>
      </c>
      <c r="E117" s="39" t="s">
        <v>17</v>
      </c>
      <c r="F117" s="5" t="s">
        <v>18</v>
      </c>
      <c r="G117" s="19" t="s">
        <v>81</v>
      </c>
      <c r="H117" s="5" t="s">
        <v>20</v>
      </c>
      <c r="I117" s="20"/>
      <c r="J117" s="21"/>
      <c r="K117" s="22" t="e">
        <f t="shared" si="0"/>
        <v>#DIV/0!</v>
      </c>
      <c r="L117" s="23" t="e">
        <f>(K117+K118+K119)/3</f>
        <v>#DIV/0!</v>
      </c>
      <c r="M117" s="24" t="e">
        <f>(L117+L120)/2</f>
        <v>#DIV/0!</v>
      </c>
      <c r="N117" s="42"/>
      <c r="O117" s="31"/>
    </row>
    <row r="118" spans="2:15" ht="58.5" hidden="1" customHeight="1" x14ac:dyDescent="0.25">
      <c r="B118" s="47"/>
      <c r="C118" s="27"/>
      <c r="D118" s="27"/>
      <c r="E118" s="40"/>
      <c r="F118" s="5" t="s">
        <v>18</v>
      </c>
      <c r="G118" s="19" t="s">
        <v>82</v>
      </c>
      <c r="H118" s="5" t="s">
        <v>20</v>
      </c>
      <c r="I118" s="20"/>
      <c r="J118" s="21"/>
      <c r="K118" s="22" t="e">
        <f t="shared" si="0"/>
        <v>#DIV/0!</v>
      </c>
      <c r="L118" s="29"/>
      <c r="M118" s="30"/>
      <c r="N118" s="42"/>
      <c r="O118" s="31"/>
    </row>
    <row r="119" spans="2:15" ht="58.5" hidden="1" customHeight="1" x14ac:dyDescent="0.25">
      <c r="B119" s="47"/>
      <c r="C119" s="27"/>
      <c r="D119" s="27"/>
      <c r="E119" s="40"/>
      <c r="F119" s="5" t="s">
        <v>18</v>
      </c>
      <c r="G119" s="19" t="s">
        <v>50</v>
      </c>
      <c r="H119" s="5" t="s">
        <v>20</v>
      </c>
      <c r="I119" s="20"/>
      <c r="J119" s="20"/>
      <c r="K119" s="22" t="e">
        <f t="shared" si="0"/>
        <v>#DIV/0!</v>
      </c>
      <c r="L119" s="29"/>
      <c r="M119" s="30"/>
      <c r="N119" s="42"/>
      <c r="O119" s="31"/>
    </row>
    <row r="120" spans="2:15" ht="42.75" hidden="1" customHeight="1" x14ac:dyDescent="0.25">
      <c r="B120" s="47"/>
      <c r="C120" s="32"/>
      <c r="D120" s="32"/>
      <c r="E120" s="41"/>
      <c r="F120" s="5" t="s">
        <v>24</v>
      </c>
      <c r="G120" s="34" t="s">
        <v>25</v>
      </c>
      <c r="H120" s="5" t="s">
        <v>83</v>
      </c>
      <c r="I120" s="43"/>
      <c r="J120" s="38"/>
      <c r="K120" s="22" t="e">
        <f t="shared" si="0"/>
        <v>#DIV/0!</v>
      </c>
      <c r="L120" s="36" t="e">
        <f>K120</f>
        <v>#DIV/0!</v>
      </c>
      <c r="M120" s="30"/>
      <c r="N120" s="42"/>
      <c r="O120" s="31"/>
    </row>
    <row r="121" spans="2:15" ht="58.5" hidden="1" customHeight="1" x14ac:dyDescent="0.25">
      <c r="B121" s="47"/>
      <c r="C121" s="16" t="s">
        <v>86</v>
      </c>
      <c r="D121" s="16" t="s">
        <v>87</v>
      </c>
      <c r="E121" s="39" t="s">
        <v>17</v>
      </c>
      <c r="F121" s="5" t="s">
        <v>18</v>
      </c>
      <c r="G121" s="19" t="s">
        <v>81</v>
      </c>
      <c r="H121" s="5" t="s">
        <v>20</v>
      </c>
      <c r="I121" s="20"/>
      <c r="J121" s="21"/>
      <c r="K121" s="22" t="e">
        <f t="shared" si="0"/>
        <v>#DIV/0!</v>
      </c>
      <c r="L121" s="23" t="e">
        <f>(K121+K122+K123)/3</f>
        <v>#DIV/0!</v>
      </c>
      <c r="M121" s="24" t="e">
        <f>(L121+L124)/2</f>
        <v>#DIV/0!</v>
      </c>
      <c r="N121" s="42"/>
      <c r="O121" s="31"/>
    </row>
    <row r="122" spans="2:15" ht="58.5" hidden="1" customHeight="1" x14ac:dyDescent="0.25">
      <c r="B122" s="47"/>
      <c r="C122" s="27"/>
      <c r="D122" s="27"/>
      <c r="E122" s="40"/>
      <c r="F122" s="5" t="s">
        <v>18</v>
      </c>
      <c r="G122" s="19" t="s">
        <v>82</v>
      </c>
      <c r="H122" s="5" t="s">
        <v>20</v>
      </c>
      <c r="I122" s="20"/>
      <c r="J122" s="21"/>
      <c r="K122" s="22" t="e">
        <f t="shared" ref="K122:K180" si="1">IF(J122/I122*100&gt;100,100,J122/I122*100)</f>
        <v>#DIV/0!</v>
      </c>
      <c r="L122" s="29"/>
      <c r="M122" s="30"/>
      <c r="N122" s="42"/>
      <c r="O122" s="31"/>
    </row>
    <row r="123" spans="2:15" ht="58.5" hidden="1" customHeight="1" x14ac:dyDescent="0.25">
      <c r="B123" s="47"/>
      <c r="C123" s="27"/>
      <c r="D123" s="27"/>
      <c r="E123" s="40"/>
      <c r="F123" s="5" t="s">
        <v>18</v>
      </c>
      <c r="G123" s="19" t="s">
        <v>50</v>
      </c>
      <c r="H123" s="5" t="s">
        <v>20</v>
      </c>
      <c r="I123" s="20"/>
      <c r="J123" s="20"/>
      <c r="K123" s="22" t="e">
        <f t="shared" si="1"/>
        <v>#DIV/0!</v>
      </c>
      <c r="L123" s="29"/>
      <c r="M123" s="30"/>
      <c r="N123" s="42"/>
      <c r="O123" s="31"/>
    </row>
    <row r="124" spans="2:15" ht="40.5" hidden="1" customHeight="1" x14ac:dyDescent="0.25">
      <c r="B124" s="47"/>
      <c r="C124" s="32"/>
      <c r="D124" s="32"/>
      <c r="E124" s="41"/>
      <c r="F124" s="5" t="s">
        <v>24</v>
      </c>
      <c r="G124" s="34" t="s">
        <v>25</v>
      </c>
      <c r="H124" s="5" t="s">
        <v>83</v>
      </c>
      <c r="I124" s="43"/>
      <c r="J124" s="38"/>
      <c r="K124" s="22" t="e">
        <f t="shared" si="1"/>
        <v>#DIV/0!</v>
      </c>
      <c r="L124" s="36" t="e">
        <f>K124</f>
        <v>#DIV/0!</v>
      </c>
      <c r="M124" s="30"/>
      <c r="N124" s="42"/>
      <c r="O124" s="31"/>
    </row>
    <row r="125" spans="2:15" ht="58.5" hidden="1" customHeight="1" x14ac:dyDescent="0.25">
      <c r="B125" s="47"/>
      <c r="C125" s="16" t="s">
        <v>88</v>
      </c>
      <c r="D125" s="16" t="s">
        <v>89</v>
      </c>
      <c r="E125" s="39" t="s">
        <v>17</v>
      </c>
      <c r="F125" s="5" t="s">
        <v>18</v>
      </c>
      <c r="G125" s="19" t="s">
        <v>81</v>
      </c>
      <c r="H125" s="5" t="s">
        <v>20</v>
      </c>
      <c r="I125" s="20"/>
      <c r="J125" s="21"/>
      <c r="K125" s="22" t="e">
        <f t="shared" si="1"/>
        <v>#DIV/0!</v>
      </c>
      <c r="L125" s="23" t="e">
        <f>(K125+K126+K127)/3</f>
        <v>#DIV/0!</v>
      </c>
      <c r="M125" s="24" t="e">
        <f>(L125+L128)/2</f>
        <v>#DIV/0!</v>
      </c>
      <c r="N125" s="42"/>
      <c r="O125" s="31"/>
    </row>
    <row r="126" spans="2:15" ht="58.5" hidden="1" customHeight="1" x14ac:dyDescent="0.25">
      <c r="B126" s="47"/>
      <c r="C126" s="27"/>
      <c r="D126" s="27"/>
      <c r="E126" s="40"/>
      <c r="F126" s="5" t="s">
        <v>18</v>
      </c>
      <c r="G126" s="19" t="s">
        <v>82</v>
      </c>
      <c r="H126" s="5" t="s">
        <v>20</v>
      </c>
      <c r="I126" s="20"/>
      <c r="J126" s="21"/>
      <c r="K126" s="22" t="e">
        <f t="shared" si="1"/>
        <v>#DIV/0!</v>
      </c>
      <c r="L126" s="29"/>
      <c r="M126" s="30"/>
      <c r="N126" s="42"/>
      <c r="O126" s="31"/>
    </row>
    <row r="127" spans="2:15" ht="58.5" hidden="1" customHeight="1" x14ac:dyDescent="0.25">
      <c r="B127" s="47"/>
      <c r="C127" s="27"/>
      <c r="D127" s="27"/>
      <c r="E127" s="40"/>
      <c r="F127" s="5" t="s">
        <v>18</v>
      </c>
      <c r="G127" s="19" t="s">
        <v>50</v>
      </c>
      <c r="H127" s="5" t="s">
        <v>20</v>
      </c>
      <c r="I127" s="20"/>
      <c r="J127" s="20"/>
      <c r="K127" s="22" t="e">
        <f t="shared" si="1"/>
        <v>#DIV/0!</v>
      </c>
      <c r="L127" s="29"/>
      <c r="M127" s="30"/>
      <c r="N127" s="42"/>
      <c r="O127" s="31"/>
    </row>
    <row r="128" spans="2:15" ht="38.25" hidden="1" customHeight="1" x14ac:dyDescent="0.25">
      <c r="B128" s="47"/>
      <c r="C128" s="32"/>
      <c r="D128" s="32"/>
      <c r="E128" s="41"/>
      <c r="F128" s="5" t="s">
        <v>24</v>
      </c>
      <c r="G128" s="34" t="s">
        <v>25</v>
      </c>
      <c r="H128" s="5" t="s">
        <v>83</v>
      </c>
      <c r="I128" s="43"/>
      <c r="J128" s="38"/>
      <c r="K128" s="22" t="e">
        <f t="shared" si="1"/>
        <v>#DIV/0!</v>
      </c>
      <c r="L128" s="36" t="e">
        <f>K128</f>
        <v>#DIV/0!</v>
      </c>
      <c r="M128" s="30"/>
      <c r="N128" s="42"/>
      <c r="O128" s="31"/>
    </row>
    <row r="129" spans="2:15" ht="58.5" hidden="1" customHeight="1" x14ac:dyDescent="0.25">
      <c r="B129" s="47"/>
      <c r="C129" s="16" t="s">
        <v>90</v>
      </c>
      <c r="D129" s="16" t="s">
        <v>91</v>
      </c>
      <c r="E129" s="39" t="s">
        <v>17</v>
      </c>
      <c r="F129" s="5" t="s">
        <v>18</v>
      </c>
      <c r="G129" s="19" t="s">
        <v>81</v>
      </c>
      <c r="H129" s="5" t="s">
        <v>20</v>
      </c>
      <c r="I129" s="20"/>
      <c r="J129" s="21"/>
      <c r="K129" s="22" t="e">
        <f t="shared" si="1"/>
        <v>#DIV/0!</v>
      </c>
      <c r="L129" s="23" t="e">
        <f>(K129+K130+K131)/3</f>
        <v>#DIV/0!</v>
      </c>
      <c r="M129" s="24" t="e">
        <f>(L129+L132)/2</f>
        <v>#DIV/0!</v>
      </c>
      <c r="N129" s="42"/>
      <c r="O129" s="31"/>
    </row>
    <row r="130" spans="2:15" ht="58.5" hidden="1" customHeight="1" x14ac:dyDescent="0.25">
      <c r="B130" s="47"/>
      <c r="C130" s="27"/>
      <c r="D130" s="27"/>
      <c r="E130" s="40"/>
      <c r="F130" s="5" t="s">
        <v>18</v>
      </c>
      <c r="G130" s="19" t="s">
        <v>82</v>
      </c>
      <c r="H130" s="5" t="s">
        <v>20</v>
      </c>
      <c r="I130" s="20"/>
      <c r="J130" s="21"/>
      <c r="K130" s="22" t="e">
        <f t="shared" si="1"/>
        <v>#DIV/0!</v>
      </c>
      <c r="L130" s="29"/>
      <c r="M130" s="30"/>
      <c r="N130" s="42"/>
      <c r="O130" s="31"/>
    </row>
    <row r="131" spans="2:15" ht="58.5" hidden="1" customHeight="1" x14ac:dyDescent="0.25">
      <c r="B131" s="47"/>
      <c r="C131" s="27"/>
      <c r="D131" s="27"/>
      <c r="E131" s="40"/>
      <c r="F131" s="5" t="s">
        <v>18</v>
      </c>
      <c r="G131" s="19" t="s">
        <v>50</v>
      </c>
      <c r="H131" s="5" t="s">
        <v>20</v>
      </c>
      <c r="I131" s="20"/>
      <c r="J131" s="20"/>
      <c r="K131" s="22" t="e">
        <f t="shared" si="1"/>
        <v>#DIV/0!</v>
      </c>
      <c r="L131" s="29"/>
      <c r="M131" s="30"/>
      <c r="N131" s="42"/>
      <c r="O131" s="31"/>
    </row>
    <row r="132" spans="2:15" ht="36.75" hidden="1" customHeight="1" x14ac:dyDescent="0.25">
      <c r="B132" s="47"/>
      <c r="C132" s="32"/>
      <c r="D132" s="32"/>
      <c r="E132" s="41"/>
      <c r="F132" s="5" t="s">
        <v>24</v>
      </c>
      <c r="G132" s="34" t="s">
        <v>25</v>
      </c>
      <c r="H132" s="5" t="s">
        <v>83</v>
      </c>
      <c r="I132" s="43"/>
      <c r="J132" s="38"/>
      <c r="K132" s="22" t="e">
        <f t="shared" si="1"/>
        <v>#DIV/0!</v>
      </c>
      <c r="L132" s="36" t="e">
        <f>K132</f>
        <v>#DIV/0!</v>
      </c>
      <c r="M132" s="30"/>
      <c r="N132" s="42"/>
      <c r="O132" s="31"/>
    </row>
    <row r="133" spans="2:15" ht="58.5" hidden="1" customHeight="1" x14ac:dyDescent="0.25">
      <c r="B133" s="47"/>
      <c r="C133" s="16" t="s">
        <v>92</v>
      </c>
      <c r="D133" s="16" t="s">
        <v>93</v>
      </c>
      <c r="E133" s="39" t="s">
        <v>17</v>
      </c>
      <c r="F133" s="5" t="s">
        <v>18</v>
      </c>
      <c r="G133" s="19" t="s">
        <v>81</v>
      </c>
      <c r="H133" s="5" t="s">
        <v>20</v>
      </c>
      <c r="I133" s="20"/>
      <c r="J133" s="21"/>
      <c r="K133" s="22" t="e">
        <f t="shared" si="1"/>
        <v>#DIV/0!</v>
      </c>
      <c r="L133" s="23" t="e">
        <f>(K133+K134+K135)/3</f>
        <v>#DIV/0!</v>
      </c>
      <c r="M133" s="24" t="e">
        <f>(L133+L136)/2</f>
        <v>#DIV/0!</v>
      </c>
      <c r="N133" s="42"/>
      <c r="O133" s="31"/>
    </row>
    <row r="134" spans="2:15" ht="58.5" hidden="1" customHeight="1" x14ac:dyDescent="0.25">
      <c r="B134" s="47"/>
      <c r="C134" s="27"/>
      <c r="D134" s="27"/>
      <c r="E134" s="40"/>
      <c r="F134" s="5" t="s">
        <v>18</v>
      </c>
      <c r="G134" s="19" t="s">
        <v>82</v>
      </c>
      <c r="H134" s="5" t="s">
        <v>20</v>
      </c>
      <c r="I134" s="20"/>
      <c r="J134" s="21"/>
      <c r="K134" s="22" t="e">
        <f t="shared" si="1"/>
        <v>#DIV/0!</v>
      </c>
      <c r="L134" s="29"/>
      <c r="M134" s="30"/>
      <c r="N134" s="42"/>
      <c r="O134" s="31"/>
    </row>
    <row r="135" spans="2:15" ht="58.5" hidden="1" customHeight="1" x14ac:dyDescent="0.25">
      <c r="B135" s="47"/>
      <c r="C135" s="27"/>
      <c r="D135" s="27"/>
      <c r="E135" s="40"/>
      <c r="F135" s="5" t="s">
        <v>18</v>
      </c>
      <c r="G135" s="19" t="s">
        <v>50</v>
      </c>
      <c r="H135" s="5" t="s">
        <v>20</v>
      </c>
      <c r="I135" s="20"/>
      <c r="J135" s="20"/>
      <c r="K135" s="22" t="e">
        <f t="shared" si="1"/>
        <v>#DIV/0!</v>
      </c>
      <c r="L135" s="29"/>
      <c r="M135" s="30"/>
      <c r="N135" s="42"/>
      <c r="O135" s="31"/>
    </row>
    <row r="136" spans="2:15" ht="36.75" hidden="1" customHeight="1" x14ac:dyDescent="0.25">
      <c r="B136" s="47"/>
      <c r="C136" s="32"/>
      <c r="D136" s="32"/>
      <c r="E136" s="41"/>
      <c r="F136" s="5" t="s">
        <v>24</v>
      </c>
      <c r="G136" s="34" t="s">
        <v>25</v>
      </c>
      <c r="H136" s="5" t="s">
        <v>83</v>
      </c>
      <c r="I136" s="43"/>
      <c r="J136" s="38"/>
      <c r="K136" s="22" t="e">
        <f t="shared" si="1"/>
        <v>#DIV/0!</v>
      </c>
      <c r="L136" s="36" t="e">
        <f>K136</f>
        <v>#DIV/0!</v>
      </c>
      <c r="M136" s="30"/>
      <c r="N136" s="42"/>
      <c r="O136" s="31"/>
    </row>
    <row r="137" spans="2:15" ht="58.5" hidden="1" customHeight="1" x14ac:dyDescent="0.25">
      <c r="B137" s="47"/>
      <c r="C137" s="16" t="s">
        <v>94</v>
      </c>
      <c r="D137" s="16" t="s">
        <v>95</v>
      </c>
      <c r="E137" s="39" t="s">
        <v>17</v>
      </c>
      <c r="F137" s="5" t="s">
        <v>18</v>
      </c>
      <c r="G137" s="19" t="s">
        <v>81</v>
      </c>
      <c r="H137" s="5" t="s">
        <v>20</v>
      </c>
      <c r="I137" s="20"/>
      <c r="J137" s="21"/>
      <c r="K137" s="22" t="e">
        <f t="shared" si="1"/>
        <v>#DIV/0!</v>
      </c>
      <c r="L137" s="23" t="e">
        <f>(K137+K138+K139)/3</f>
        <v>#DIV/0!</v>
      </c>
      <c r="M137" s="24" t="e">
        <f>(L137+L140)/2</f>
        <v>#DIV/0!</v>
      </c>
      <c r="N137" s="42"/>
      <c r="O137" s="31"/>
    </row>
    <row r="138" spans="2:15" ht="58.5" hidden="1" customHeight="1" x14ac:dyDescent="0.25">
      <c r="B138" s="47"/>
      <c r="C138" s="27"/>
      <c r="D138" s="27"/>
      <c r="E138" s="40"/>
      <c r="F138" s="5" t="s">
        <v>18</v>
      </c>
      <c r="G138" s="19" t="s">
        <v>82</v>
      </c>
      <c r="H138" s="5" t="s">
        <v>20</v>
      </c>
      <c r="I138" s="20"/>
      <c r="J138" s="21"/>
      <c r="K138" s="22" t="e">
        <f t="shared" si="1"/>
        <v>#DIV/0!</v>
      </c>
      <c r="L138" s="29"/>
      <c r="M138" s="30"/>
      <c r="N138" s="42"/>
      <c r="O138" s="31"/>
    </row>
    <row r="139" spans="2:15" ht="58.5" hidden="1" customHeight="1" x14ac:dyDescent="0.25">
      <c r="B139" s="47"/>
      <c r="C139" s="27"/>
      <c r="D139" s="27"/>
      <c r="E139" s="40"/>
      <c r="F139" s="5" t="s">
        <v>18</v>
      </c>
      <c r="G139" s="19" t="s">
        <v>50</v>
      </c>
      <c r="H139" s="5" t="s">
        <v>20</v>
      </c>
      <c r="I139" s="20"/>
      <c r="J139" s="20"/>
      <c r="K139" s="22" t="e">
        <f t="shared" si="1"/>
        <v>#DIV/0!</v>
      </c>
      <c r="L139" s="29"/>
      <c r="M139" s="30"/>
      <c r="N139" s="42"/>
      <c r="O139" s="31"/>
    </row>
    <row r="140" spans="2:15" ht="39" hidden="1" customHeight="1" x14ac:dyDescent="0.25">
      <c r="B140" s="47"/>
      <c r="C140" s="32"/>
      <c r="D140" s="32"/>
      <c r="E140" s="41"/>
      <c r="F140" s="5" t="s">
        <v>24</v>
      </c>
      <c r="G140" s="34" t="s">
        <v>25</v>
      </c>
      <c r="H140" s="5" t="s">
        <v>83</v>
      </c>
      <c r="I140" s="43"/>
      <c r="J140" s="38"/>
      <c r="K140" s="22" t="e">
        <f t="shared" si="1"/>
        <v>#DIV/0!</v>
      </c>
      <c r="L140" s="36" t="e">
        <f>K140</f>
        <v>#DIV/0!</v>
      </c>
      <c r="M140" s="30"/>
      <c r="N140" s="42"/>
      <c r="O140" s="31"/>
    </row>
    <row r="141" spans="2:15" ht="58.5" hidden="1" customHeight="1" x14ac:dyDescent="0.25">
      <c r="B141" s="47"/>
      <c r="C141" s="16" t="s">
        <v>96</v>
      </c>
      <c r="D141" s="16" t="s">
        <v>97</v>
      </c>
      <c r="E141" s="39" t="s">
        <v>17</v>
      </c>
      <c r="F141" s="5" t="s">
        <v>18</v>
      </c>
      <c r="G141" s="19" t="s">
        <v>81</v>
      </c>
      <c r="H141" s="5" t="s">
        <v>20</v>
      </c>
      <c r="I141" s="20"/>
      <c r="J141" s="21"/>
      <c r="K141" s="22" t="e">
        <f t="shared" si="1"/>
        <v>#DIV/0!</v>
      </c>
      <c r="L141" s="23" t="e">
        <f>(K141+K142+K143)/3</f>
        <v>#DIV/0!</v>
      </c>
      <c r="M141" s="24" t="e">
        <f>(L141+L144)/2</f>
        <v>#DIV/0!</v>
      </c>
      <c r="N141" s="42"/>
      <c r="O141" s="31"/>
    </row>
    <row r="142" spans="2:15" ht="58.5" hidden="1" customHeight="1" x14ac:dyDescent="0.25">
      <c r="B142" s="47"/>
      <c r="C142" s="27"/>
      <c r="D142" s="27"/>
      <c r="E142" s="40"/>
      <c r="F142" s="5" t="s">
        <v>18</v>
      </c>
      <c r="G142" s="19" t="s">
        <v>82</v>
      </c>
      <c r="H142" s="5" t="s">
        <v>20</v>
      </c>
      <c r="I142" s="20"/>
      <c r="J142" s="21"/>
      <c r="K142" s="22" t="e">
        <f t="shared" si="1"/>
        <v>#DIV/0!</v>
      </c>
      <c r="L142" s="29"/>
      <c r="M142" s="30"/>
      <c r="N142" s="42"/>
      <c r="O142" s="31"/>
    </row>
    <row r="143" spans="2:15" ht="58.5" hidden="1" customHeight="1" x14ac:dyDescent="0.25">
      <c r="B143" s="47"/>
      <c r="C143" s="27"/>
      <c r="D143" s="27"/>
      <c r="E143" s="40"/>
      <c r="F143" s="5" t="s">
        <v>18</v>
      </c>
      <c r="G143" s="19" t="s">
        <v>50</v>
      </c>
      <c r="H143" s="5" t="s">
        <v>20</v>
      </c>
      <c r="I143" s="20"/>
      <c r="J143" s="20"/>
      <c r="K143" s="22" t="e">
        <f t="shared" si="1"/>
        <v>#DIV/0!</v>
      </c>
      <c r="L143" s="29"/>
      <c r="M143" s="30"/>
      <c r="N143" s="42"/>
      <c r="O143" s="31"/>
    </row>
    <row r="144" spans="2:15" ht="38.25" hidden="1" customHeight="1" x14ac:dyDescent="0.25">
      <c r="B144" s="47"/>
      <c r="C144" s="32"/>
      <c r="D144" s="32"/>
      <c r="E144" s="41"/>
      <c r="F144" s="5" t="s">
        <v>24</v>
      </c>
      <c r="G144" s="34" t="s">
        <v>25</v>
      </c>
      <c r="H144" s="5" t="s">
        <v>83</v>
      </c>
      <c r="I144" s="43"/>
      <c r="J144" s="38"/>
      <c r="K144" s="22" t="e">
        <f t="shared" si="1"/>
        <v>#DIV/0!</v>
      </c>
      <c r="L144" s="36" t="e">
        <f>K144</f>
        <v>#DIV/0!</v>
      </c>
      <c r="M144" s="30"/>
      <c r="N144" s="42"/>
      <c r="O144" s="31"/>
    </row>
    <row r="145" spans="2:15" ht="58.5" hidden="1" customHeight="1" x14ac:dyDescent="0.25">
      <c r="B145" s="47"/>
      <c r="C145" s="16" t="s">
        <v>98</v>
      </c>
      <c r="D145" s="16" t="s">
        <v>99</v>
      </c>
      <c r="E145" s="39" t="s">
        <v>17</v>
      </c>
      <c r="F145" s="5" t="s">
        <v>18</v>
      </c>
      <c r="G145" s="19" t="s">
        <v>81</v>
      </c>
      <c r="H145" s="5" t="s">
        <v>20</v>
      </c>
      <c r="I145" s="20"/>
      <c r="J145" s="21"/>
      <c r="K145" s="22" t="e">
        <f t="shared" si="1"/>
        <v>#DIV/0!</v>
      </c>
      <c r="L145" s="23" t="e">
        <f>(K145+K146+K147)/3</f>
        <v>#DIV/0!</v>
      </c>
      <c r="M145" s="24" t="e">
        <f>(L145+L148)/2</f>
        <v>#DIV/0!</v>
      </c>
      <c r="N145" s="42"/>
      <c r="O145" s="31"/>
    </row>
    <row r="146" spans="2:15" ht="58.5" hidden="1" customHeight="1" x14ac:dyDescent="0.25">
      <c r="B146" s="47"/>
      <c r="C146" s="27"/>
      <c r="D146" s="27"/>
      <c r="E146" s="40"/>
      <c r="F146" s="5" t="s">
        <v>18</v>
      </c>
      <c r="G146" s="19" t="s">
        <v>82</v>
      </c>
      <c r="H146" s="5" t="s">
        <v>20</v>
      </c>
      <c r="I146" s="20"/>
      <c r="J146" s="21"/>
      <c r="K146" s="22" t="e">
        <f t="shared" si="1"/>
        <v>#DIV/0!</v>
      </c>
      <c r="L146" s="29"/>
      <c r="M146" s="30"/>
      <c r="N146" s="42"/>
      <c r="O146" s="31"/>
    </row>
    <row r="147" spans="2:15" ht="58.5" hidden="1" customHeight="1" x14ac:dyDescent="0.25">
      <c r="B147" s="47"/>
      <c r="C147" s="27"/>
      <c r="D147" s="27"/>
      <c r="E147" s="40"/>
      <c r="F147" s="5" t="s">
        <v>18</v>
      </c>
      <c r="G147" s="19" t="s">
        <v>50</v>
      </c>
      <c r="H147" s="5" t="s">
        <v>20</v>
      </c>
      <c r="I147" s="20"/>
      <c r="J147" s="20"/>
      <c r="K147" s="22" t="e">
        <f t="shared" si="1"/>
        <v>#DIV/0!</v>
      </c>
      <c r="L147" s="29"/>
      <c r="M147" s="30"/>
      <c r="N147" s="42"/>
      <c r="O147" s="31"/>
    </row>
    <row r="148" spans="2:15" ht="42.75" hidden="1" customHeight="1" x14ac:dyDescent="0.25">
      <c r="B148" s="47"/>
      <c r="C148" s="32"/>
      <c r="D148" s="32"/>
      <c r="E148" s="41"/>
      <c r="F148" s="5" t="s">
        <v>24</v>
      </c>
      <c r="G148" s="34" t="s">
        <v>25</v>
      </c>
      <c r="H148" s="5" t="s">
        <v>83</v>
      </c>
      <c r="I148" s="43"/>
      <c r="J148" s="38"/>
      <c r="K148" s="22" t="e">
        <f t="shared" si="1"/>
        <v>#DIV/0!</v>
      </c>
      <c r="L148" s="36" t="e">
        <f>K148</f>
        <v>#DIV/0!</v>
      </c>
      <c r="M148" s="30"/>
      <c r="N148" s="42"/>
      <c r="O148" s="31"/>
    </row>
    <row r="149" spans="2:15" ht="58.5" hidden="1" customHeight="1" x14ac:dyDescent="0.25">
      <c r="B149" s="47"/>
      <c r="C149" s="16" t="s">
        <v>100</v>
      </c>
      <c r="D149" s="16" t="s">
        <v>101</v>
      </c>
      <c r="E149" s="39" t="s">
        <v>17</v>
      </c>
      <c r="F149" s="5" t="s">
        <v>18</v>
      </c>
      <c r="G149" s="19" t="s">
        <v>81</v>
      </c>
      <c r="H149" s="5" t="s">
        <v>20</v>
      </c>
      <c r="I149" s="20"/>
      <c r="J149" s="21"/>
      <c r="K149" s="22" t="e">
        <f t="shared" si="1"/>
        <v>#DIV/0!</v>
      </c>
      <c r="L149" s="23" t="e">
        <f>(K149+K150+K151)/3</f>
        <v>#DIV/0!</v>
      </c>
      <c r="M149" s="24" t="e">
        <f>(L149+L152)/2</f>
        <v>#DIV/0!</v>
      </c>
      <c r="N149" s="42"/>
      <c r="O149" s="31"/>
    </row>
    <row r="150" spans="2:15" ht="58.5" hidden="1" customHeight="1" x14ac:dyDescent="0.25">
      <c r="B150" s="47"/>
      <c r="C150" s="27"/>
      <c r="D150" s="27"/>
      <c r="E150" s="40"/>
      <c r="F150" s="5" t="s">
        <v>18</v>
      </c>
      <c r="G150" s="19" t="s">
        <v>82</v>
      </c>
      <c r="H150" s="5" t="s">
        <v>20</v>
      </c>
      <c r="I150" s="20"/>
      <c r="J150" s="21"/>
      <c r="K150" s="22" t="e">
        <f t="shared" si="1"/>
        <v>#DIV/0!</v>
      </c>
      <c r="L150" s="29"/>
      <c r="M150" s="30"/>
      <c r="N150" s="42"/>
      <c r="O150" s="31"/>
    </row>
    <row r="151" spans="2:15" ht="58.5" hidden="1" customHeight="1" x14ac:dyDescent="0.25">
      <c r="B151" s="47"/>
      <c r="C151" s="27"/>
      <c r="D151" s="27"/>
      <c r="E151" s="40"/>
      <c r="F151" s="5" t="s">
        <v>18</v>
      </c>
      <c r="G151" s="19" t="s">
        <v>50</v>
      </c>
      <c r="H151" s="5" t="s">
        <v>20</v>
      </c>
      <c r="I151" s="20"/>
      <c r="J151" s="20"/>
      <c r="K151" s="22" t="e">
        <f t="shared" si="1"/>
        <v>#DIV/0!</v>
      </c>
      <c r="L151" s="29"/>
      <c r="M151" s="30"/>
      <c r="N151" s="42"/>
      <c r="O151" s="31"/>
    </row>
    <row r="152" spans="2:15" ht="36.75" hidden="1" customHeight="1" x14ac:dyDescent="0.25">
      <c r="B152" s="47"/>
      <c r="C152" s="32"/>
      <c r="D152" s="32"/>
      <c r="E152" s="41"/>
      <c r="F152" s="5" t="s">
        <v>24</v>
      </c>
      <c r="G152" s="34" t="s">
        <v>25</v>
      </c>
      <c r="H152" s="5" t="s">
        <v>83</v>
      </c>
      <c r="I152" s="43"/>
      <c r="J152" s="38"/>
      <c r="K152" s="22" t="e">
        <f t="shared" si="1"/>
        <v>#DIV/0!</v>
      </c>
      <c r="L152" s="36" t="e">
        <f>K152</f>
        <v>#DIV/0!</v>
      </c>
      <c r="M152" s="30"/>
      <c r="N152" s="42"/>
      <c r="O152" s="31"/>
    </row>
    <row r="153" spans="2:15" ht="58.5" customHeight="1" x14ac:dyDescent="0.25">
      <c r="B153" s="47"/>
      <c r="C153" s="53" t="s">
        <v>102</v>
      </c>
      <c r="D153" s="16" t="s">
        <v>103</v>
      </c>
      <c r="E153" s="39" t="s">
        <v>17</v>
      </c>
      <c r="F153" s="5" t="s">
        <v>18</v>
      </c>
      <c r="G153" s="19" t="s">
        <v>81</v>
      </c>
      <c r="H153" s="5" t="s">
        <v>20</v>
      </c>
      <c r="I153" s="20">
        <v>4</v>
      </c>
      <c r="J153" s="21">
        <v>4.3</v>
      </c>
      <c r="K153" s="22">
        <f t="shared" si="1"/>
        <v>100</v>
      </c>
      <c r="L153" s="23">
        <f>(K153+K154+K155)/3</f>
        <v>100</v>
      </c>
      <c r="M153" s="24">
        <f>(L153+L156)/2</f>
        <v>100</v>
      </c>
      <c r="N153" s="42"/>
      <c r="O153" s="31"/>
    </row>
    <row r="154" spans="2:15" ht="58.5" customHeight="1" x14ac:dyDescent="0.25">
      <c r="B154" s="47"/>
      <c r="C154" s="54"/>
      <c r="D154" s="27"/>
      <c r="E154" s="40"/>
      <c r="F154" s="5" t="s">
        <v>18</v>
      </c>
      <c r="G154" s="19" t="s">
        <v>82</v>
      </c>
      <c r="H154" s="5" t="s">
        <v>20</v>
      </c>
      <c r="I154" s="20">
        <v>1</v>
      </c>
      <c r="J154" s="21">
        <v>3.5</v>
      </c>
      <c r="K154" s="22">
        <f t="shared" si="1"/>
        <v>100</v>
      </c>
      <c r="L154" s="29"/>
      <c r="M154" s="30"/>
      <c r="N154" s="42"/>
      <c r="O154" s="31"/>
    </row>
    <row r="155" spans="2:15" ht="58.5" customHeight="1" x14ac:dyDescent="0.25">
      <c r="B155" s="47"/>
      <c r="C155" s="54"/>
      <c r="D155" s="27"/>
      <c r="E155" s="40"/>
      <c r="F155" s="5" t="s">
        <v>18</v>
      </c>
      <c r="G155" s="19" t="s">
        <v>50</v>
      </c>
      <c r="H155" s="5" t="s">
        <v>20</v>
      </c>
      <c r="I155" s="20">
        <v>90</v>
      </c>
      <c r="J155" s="20">
        <v>100</v>
      </c>
      <c r="K155" s="22">
        <f t="shared" si="1"/>
        <v>100</v>
      </c>
      <c r="L155" s="29"/>
      <c r="M155" s="30"/>
      <c r="N155" s="42"/>
      <c r="O155" s="31"/>
    </row>
    <row r="156" spans="2:15" ht="39" customHeight="1" x14ac:dyDescent="0.25">
      <c r="B156" s="47"/>
      <c r="C156" s="55"/>
      <c r="D156" s="32"/>
      <c r="E156" s="41"/>
      <c r="F156" s="5" t="s">
        <v>24</v>
      </c>
      <c r="G156" s="34" t="s">
        <v>25</v>
      </c>
      <c r="H156" s="5" t="s">
        <v>83</v>
      </c>
      <c r="I156" s="38">
        <v>1895</v>
      </c>
      <c r="J156" s="38">
        <v>1895</v>
      </c>
      <c r="K156" s="22">
        <f t="shared" si="1"/>
        <v>100</v>
      </c>
      <c r="L156" s="36">
        <f>K156</f>
        <v>100</v>
      </c>
      <c r="M156" s="30"/>
      <c r="N156" s="42"/>
      <c r="O156" s="31"/>
    </row>
    <row r="157" spans="2:15" ht="58.5" hidden="1" customHeight="1" x14ac:dyDescent="0.25">
      <c r="B157" s="47"/>
      <c r="C157" s="16" t="s">
        <v>104</v>
      </c>
      <c r="D157" s="16" t="s">
        <v>105</v>
      </c>
      <c r="E157" s="39" t="s">
        <v>17</v>
      </c>
      <c r="F157" s="5" t="s">
        <v>18</v>
      </c>
      <c r="G157" s="19" t="s">
        <v>81</v>
      </c>
      <c r="H157" s="5" t="s">
        <v>20</v>
      </c>
      <c r="I157" s="20"/>
      <c r="J157" s="21"/>
      <c r="K157" s="22" t="e">
        <f t="shared" si="1"/>
        <v>#DIV/0!</v>
      </c>
      <c r="L157" s="23" t="e">
        <f>(K157+K158+K159)/3</f>
        <v>#DIV/0!</v>
      </c>
      <c r="M157" s="24" t="e">
        <f>(L157+L160)/2</f>
        <v>#DIV/0!</v>
      </c>
      <c r="N157" s="27"/>
      <c r="O157" s="31"/>
    </row>
    <row r="158" spans="2:15" ht="58.5" hidden="1" customHeight="1" x14ac:dyDescent="0.25">
      <c r="B158" s="47"/>
      <c r="C158" s="56"/>
      <c r="D158" s="27"/>
      <c r="E158" s="40"/>
      <c r="F158" s="5" t="s">
        <v>18</v>
      </c>
      <c r="G158" s="19" t="s">
        <v>82</v>
      </c>
      <c r="H158" s="5" t="s">
        <v>20</v>
      </c>
      <c r="I158" s="20"/>
      <c r="J158" s="21"/>
      <c r="K158" s="22" t="e">
        <f t="shared" si="1"/>
        <v>#DIV/0!</v>
      </c>
      <c r="L158" s="29"/>
      <c r="M158" s="30"/>
      <c r="N158" s="27"/>
      <c r="O158" s="31"/>
    </row>
    <row r="159" spans="2:15" ht="58.5" hidden="1" customHeight="1" x14ac:dyDescent="0.25">
      <c r="B159" s="47"/>
      <c r="C159" s="56"/>
      <c r="D159" s="27"/>
      <c r="E159" s="40"/>
      <c r="F159" s="5" t="s">
        <v>18</v>
      </c>
      <c r="G159" s="19" t="s">
        <v>50</v>
      </c>
      <c r="H159" s="5" t="s">
        <v>20</v>
      </c>
      <c r="I159" s="20"/>
      <c r="J159" s="20"/>
      <c r="K159" s="22" t="e">
        <f t="shared" si="1"/>
        <v>#DIV/0!</v>
      </c>
      <c r="L159" s="29"/>
      <c r="M159" s="30"/>
      <c r="N159" s="27"/>
      <c r="O159" s="31"/>
    </row>
    <row r="160" spans="2:15" ht="38.25" hidden="1" customHeight="1" x14ac:dyDescent="0.25">
      <c r="B160" s="47"/>
      <c r="C160" s="57"/>
      <c r="D160" s="32"/>
      <c r="E160" s="41"/>
      <c r="F160" s="5" t="s">
        <v>24</v>
      </c>
      <c r="G160" s="34" t="s">
        <v>25</v>
      </c>
      <c r="H160" s="5" t="s">
        <v>83</v>
      </c>
      <c r="I160" s="43"/>
      <c r="J160" s="43"/>
      <c r="K160" s="22" t="e">
        <f t="shared" si="1"/>
        <v>#DIV/0!</v>
      </c>
      <c r="L160" s="36" t="e">
        <f>K160</f>
        <v>#DIV/0!</v>
      </c>
      <c r="M160" s="30"/>
      <c r="N160" s="27"/>
      <c r="O160" s="31"/>
    </row>
    <row r="161" spans="2:15" ht="58.5" customHeight="1" x14ac:dyDescent="0.25">
      <c r="B161" s="47"/>
      <c r="C161" s="16" t="s">
        <v>106</v>
      </c>
      <c r="D161" s="16" t="s">
        <v>107</v>
      </c>
      <c r="E161" s="39" t="s">
        <v>17</v>
      </c>
      <c r="F161" s="5" t="s">
        <v>18</v>
      </c>
      <c r="G161" s="19" t="s">
        <v>81</v>
      </c>
      <c r="H161" s="5" t="s">
        <v>20</v>
      </c>
      <c r="I161" s="20">
        <v>35</v>
      </c>
      <c r="J161" s="21">
        <v>31.5</v>
      </c>
      <c r="K161" s="22">
        <f t="shared" si="1"/>
        <v>90</v>
      </c>
      <c r="L161" s="23">
        <f>(K161+K162+K163)/3</f>
        <v>96.666666666666671</v>
      </c>
      <c r="M161" s="24">
        <f>(L161+L164)/2</f>
        <v>93.90031419594402</v>
      </c>
      <c r="N161" s="27"/>
      <c r="O161" s="31"/>
    </row>
    <row r="162" spans="2:15" ht="58.5" customHeight="1" x14ac:dyDescent="0.25">
      <c r="B162" s="47"/>
      <c r="C162" s="56"/>
      <c r="D162" s="27"/>
      <c r="E162" s="40"/>
      <c r="F162" s="5" t="s">
        <v>18</v>
      </c>
      <c r="G162" s="19" t="s">
        <v>82</v>
      </c>
      <c r="H162" s="5" t="s">
        <v>20</v>
      </c>
      <c r="I162" s="20">
        <v>1</v>
      </c>
      <c r="J162" s="21">
        <v>2.4</v>
      </c>
      <c r="K162" s="22">
        <f t="shared" si="1"/>
        <v>100</v>
      </c>
      <c r="L162" s="29"/>
      <c r="M162" s="30"/>
      <c r="N162" s="27"/>
      <c r="O162" s="31"/>
    </row>
    <row r="163" spans="2:15" ht="58.5" customHeight="1" x14ac:dyDescent="0.25">
      <c r="B163" s="47"/>
      <c r="C163" s="56"/>
      <c r="D163" s="27"/>
      <c r="E163" s="40"/>
      <c r="F163" s="5" t="s">
        <v>18</v>
      </c>
      <c r="G163" s="19" t="s">
        <v>50</v>
      </c>
      <c r="H163" s="5" t="s">
        <v>20</v>
      </c>
      <c r="I163" s="20">
        <v>90</v>
      </c>
      <c r="J163" s="20">
        <v>100</v>
      </c>
      <c r="K163" s="22">
        <f t="shared" si="1"/>
        <v>100</v>
      </c>
      <c r="L163" s="29"/>
      <c r="M163" s="30"/>
      <c r="N163" s="27"/>
      <c r="O163" s="31"/>
    </row>
    <row r="164" spans="2:15" ht="38.25" customHeight="1" x14ac:dyDescent="0.25">
      <c r="B164" s="47"/>
      <c r="C164" s="57"/>
      <c r="D164" s="32"/>
      <c r="E164" s="41"/>
      <c r="F164" s="5" t="s">
        <v>24</v>
      </c>
      <c r="G164" s="34" t="s">
        <v>25</v>
      </c>
      <c r="H164" s="5" t="s">
        <v>83</v>
      </c>
      <c r="I164" s="43">
        <v>17505</v>
      </c>
      <c r="J164" s="43">
        <v>15953</v>
      </c>
      <c r="K164" s="22">
        <f t="shared" si="1"/>
        <v>91.133961725221369</v>
      </c>
      <c r="L164" s="36">
        <f>K164</f>
        <v>91.133961725221369</v>
      </c>
      <c r="M164" s="30"/>
      <c r="N164" s="27"/>
      <c r="O164" s="31"/>
    </row>
    <row r="165" spans="2:15" ht="58.5" customHeight="1" x14ac:dyDescent="0.25">
      <c r="B165" s="47"/>
      <c r="C165" s="16" t="s">
        <v>108</v>
      </c>
      <c r="D165" s="16" t="s">
        <v>109</v>
      </c>
      <c r="E165" s="39" t="s">
        <v>17</v>
      </c>
      <c r="F165" s="5" t="s">
        <v>18</v>
      </c>
      <c r="G165" s="19" t="s">
        <v>81</v>
      </c>
      <c r="H165" s="5" t="s">
        <v>20</v>
      </c>
      <c r="I165" s="20">
        <v>6</v>
      </c>
      <c r="J165" s="21">
        <v>6.3</v>
      </c>
      <c r="K165" s="22">
        <f t="shared" si="1"/>
        <v>100</v>
      </c>
      <c r="L165" s="23">
        <f>(K165+K166+K167)/3</f>
        <v>100</v>
      </c>
      <c r="M165" s="24">
        <f>(L165+L168)/2</f>
        <v>99.892318736539835</v>
      </c>
      <c r="N165" s="27"/>
      <c r="O165" s="31"/>
    </row>
    <row r="166" spans="2:15" ht="58.5" customHeight="1" x14ac:dyDescent="0.25">
      <c r="B166" s="47"/>
      <c r="C166" s="56"/>
      <c r="D166" s="27"/>
      <c r="E166" s="40"/>
      <c r="F166" s="5" t="s">
        <v>18</v>
      </c>
      <c r="G166" s="19" t="s">
        <v>82</v>
      </c>
      <c r="H166" s="5" t="s">
        <v>20</v>
      </c>
      <c r="I166" s="20">
        <v>1</v>
      </c>
      <c r="J166" s="21">
        <v>2.6</v>
      </c>
      <c r="K166" s="22">
        <f t="shared" si="1"/>
        <v>100</v>
      </c>
      <c r="L166" s="29"/>
      <c r="M166" s="30"/>
      <c r="N166" s="27"/>
      <c r="O166" s="31"/>
    </row>
    <row r="167" spans="2:15" ht="58.5" customHeight="1" x14ac:dyDescent="0.25">
      <c r="B167" s="47"/>
      <c r="C167" s="56"/>
      <c r="D167" s="27"/>
      <c r="E167" s="40"/>
      <c r="F167" s="5" t="s">
        <v>18</v>
      </c>
      <c r="G167" s="19" t="s">
        <v>50</v>
      </c>
      <c r="H167" s="5" t="s">
        <v>20</v>
      </c>
      <c r="I167" s="20">
        <v>90</v>
      </c>
      <c r="J167" s="20">
        <v>100</v>
      </c>
      <c r="K167" s="22">
        <f t="shared" si="1"/>
        <v>100</v>
      </c>
      <c r="L167" s="29"/>
      <c r="M167" s="30"/>
      <c r="N167" s="27"/>
      <c r="O167" s="31"/>
    </row>
    <row r="168" spans="2:15" ht="38.25" customHeight="1" x14ac:dyDescent="0.25">
      <c r="B168" s="47"/>
      <c r="C168" s="57"/>
      <c r="D168" s="32"/>
      <c r="E168" s="41"/>
      <c r="F168" s="5" t="s">
        <v>24</v>
      </c>
      <c r="G168" s="34" t="s">
        <v>25</v>
      </c>
      <c r="H168" s="5" t="s">
        <v>83</v>
      </c>
      <c r="I168" s="43">
        <v>2786</v>
      </c>
      <c r="J168" s="43">
        <v>2780</v>
      </c>
      <c r="K168" s="22">
        <f t="shared" si="1"/>
        <v>99.784637473079684</v>
      </c>
      <c r="L168" s="36">
        <f>K168</f>
        <v>99.784637473079684</v>
      </c>
      <c r="M168" s="30"/>
      <c r="N168" s="27"/>
      <c r="O168" s="31"/>
    </row>
    <row r="169" spans="2:15" ht="58.5" hidden="1" customHeight="1" x14ac:dyDescent="0.25">
      <c r="B169" s="47"/>
      <c r="C169" s="16" t="s">
        <v>110</v>
      </c>
      <c r="D169" s="16" t="s">
        <v>111</v>
      </c>
      <c r="E169" s="39" t="s">
        <v>17</v>
      </c>
      <c r="F169" s="5" t="s">
        <v>18</v>
      </c>
      <c r="G169" s="19" t="s">
        <v>81</v>
      </c>
      <c r="H169" s="5" t="s">
        <v>20</v>
      </c>
      <c r="I169" s="20"/>
      <c r="J169" s="21"/>
      <c r="K169" s="22" t="e">
        <f t="shared" si="1"/>
        <v>#DIV/0!</v>
      </c>
      <c r="L169" s="23" t="e">
        <f>(K169+K170+K171)/3</f>
        <v>#DIV/0!</v>
      </c>
      <c r="M169" s="24" t="e">
        <f>(L169+L172)/2</f>
        <v>#DIV/0!</v>
      </c>
      <c r="N169" s="27"/>
      <c r="O169" s="31"/>
    </row>
    <row r="170" spans="2:15" ht="58.5" hidden="1" customHeight="1" x14ac:dyDescent="0.25">
      <c r="B170" s="47"/>
      <c r="C170" s="56"/>
      <c r="D170" s="27"/>
      <c r="E170" s="40"/>
      <c r="F170" s="5" t="s">
        <v>18</v>
      </c>
      <c r="G170" s="19" t="s">
        <v>82</v>
      </c>
      <c r="H170" s="5" t="s">
        <v>20</v>
      </c>
      <c r="I170" s="20"/>
      <c r="J170" s="21"/>
      <c r="K170" s="22" t="e">
        <f t="shared" si="1"/>
        <v>#DIV/0!</v>
      </c>
      <c r="L170" s="29"/>
      <c r="M170" s="30"/>
      <c r="N170" s="27"/>
      <c r="O170" s="31"/>
    </row>
    <row r="171" spans="2:15" ht="58.5" hidden="1" customHeight="1" x14ac:dyDescent="0.25">
      <c r="B171" s="47"/>
      <c r="C171" s="56"/>
      <c r="D171" s="27"/>
      <c r="E171" s="40"/>
      <c r="F171" s="5" t="s">
        <v>18</v>
      </c>
      <c r="G171" s="19" t="s">
        <v>50</v>
      </c>
      <c r="H171" s="5" t="s">
        <v>20</v>
      </c>
      <c r="I171" s="20"/>
      <c r="J171" s="20"/>
      <c r="K171" s="22" t="e">
        <f t="shared" si="1"/>
        <v>#DIV/0!</v>
      </c>
      <c r="L171" s="29"/>
      <c r="M171" s="30"/>
      <c r="N171" s="27"/>
      <c r="O171" s="31"/>
    </row>
    <row r="172" spans="2:15" ht="36" hidden="1" customHeight="1" x14ac:dyDescent="0.25">
      <c r="B172" s="47"/>
      <c r="C172" s="57"/>
      <c r="D172" s="32"/>
      <c r="E172" s="41"/>
      <c r="F172" s="5" t="s">
        <v>24</v>
      </c>
      <c r="G172" s="34" t="s">
        <v>25</v>
      </c>
      <c r="H172" s="5" t="s">
        <v>83</v>
      </c>
      <c r="I172" s="43"/>
      <c r="J172" s="43"/>
      <c r="K172" s="22" t="e">
        <f t="shared" si="1"/>
        <v>#DIV/0!</v>
      </c>
      <c r="L172" s="36" t="e">
        <f>K172</f>
        <v>#DIV/0!</v>
      </c>
      <c r="M172" s="30"/>
      <c r="N172" s="27"/>
      <c r="O172" s="31"/>
    </row>
    <row r="173" spans="2:15" ht="58.5" customHeight="1" x14ac:dyDescent="0.25">
      <c r="B173" s="47"/>
      <c r="C173" s="16" t="s">
        <v>110</v>
      </c>
      <c r="D173" s="16" t="s">
        <v>112</v>
      </c>
      <c r="E173" s="39" t="s">
        <v>17</v>
      </c>
      <c r="F173" s="5" t="s">
        <v>18</v>
      </c>
      <c r="G173" s="19" t="s">
        <v>81</v>
      </c>
      <c r="H173" s="5" t="s">
        <v>20</v>
      </c>
      <c r="I173" s="20">
        <v>5</v>
      </c>
      <c r="J173" s="21">
        <v>5.3</v>
      </c>
      <c r="K173" s="22">
        <f t="shared" si="1"/>
        <v>100</v>
      </c>
      <c r="L173" s="23">
        <f>(K173+K174+K175)/3</f>
        <v>100</v>
      </c>
      <c r="M173" s="24">
        <f>(L173+L176)/2</f>
        <v>100</v>
      </c>
      <c r="N173" s="27"/>
      <c r="O173" s="31"/>
    </row>
    <row r="174" spans="2:15" ht="58.5" customHeight="1" x14ac:dyDescent="0.25">
      <c r="B174" s="47"/>
      <c r="C174" s="56"/>
      <c r="D174" s="27"/>
      <c r="E174" s="40"/>
      <c r="F174" s="5" t="s">
        <v>18</v>
      </c>
      <c r="G174" s="19" t="s">
        <v>82</v>
      </c>
      <c r="H174" s="5" t="s">
        <v>20</v>
      </c>
      <c r="I174" s="20">
        <v>1</v>
      </c>
      <c r="J174" s="21">
        <v>2.2000000000000002</v>
      </c>
      <c r="K174" s="22">
        <f t="shared" si="1"/>
        <v>100</v>
      </c>
      <c r="L174" s="29"/>
      <c r="M174" s="30"/>
      <c r="N174" s="27"/>
      <c r="O174" s="31"/>
    </row>
    <row r="175" spans="2:15" ht="58.5" customHeight="1" x14ac:dyDescent="0.25">
      <c r="B175" s="47"/>
      <c r="C175" s="56"/>
      <c r="D175" s="27"/>
      <c r="E175" s="40"/>
      <c r="F175" s="5" t="s">
        <v>18</v>
      </c>
      <c r="G175" s="19" t="s">
        <v>50</v>
      </c>
      <c r="H175" s="5" t="s">
        <v>20</v>
      </c>
      <c r="I175" s="20">
        <v>90</v>
      </c>
      <c r="J175" s="20">
        <v>100</v>
      </c>
      <c r="K175" s="22">
        <f t="shared" si="1"/>
        <v>100</v>
      </c>
      <c r="L175" s="29"/>
      <c r="M175" s="30"/>
      <c r="N175" s="27"/>
      <c r="O175" s="31"/>
    </row>
    <row r="176" spans="2:15" ht="39" customHeight="1" x14ac:dyDescent="0.25">
      <c r="B176" s="47"/>
      <c r="C176" s="57"/>
      <c r="D176" s="32"/>
      <c r="E176" s="41"/>
      <c r="F176" s="5" t="s">
        <v>24</v>
      </c>
      <c r="G176" s="34" t="s">
        <v>25</v>
      </c>
      <c r="H176" s="5" t="s">
        <v>83</v>
      </c>
      <c r="I176" s="43">
        <v>1586</v>
      </c>
      <c r="J176" s="43">
        <v>1586</v>
      </c>
      <c r="K176" s="22">
        <f t="shared" si="1"/>
        <v>100</v>
      </c>
      <c r="L176" s="36">
        <f>K176</f>
        <v>100</v>
      </c>
      <c r="M176" s="30"/>
      <c r="N176" s="27"/>
      <c r="O176" s="31"/>
    </row>
    <row r="177" spans="1:17" ht="58.5" customHeight="1" x14ac:dyDescent="0.25">
      <c r="B177" s="47"/>
      <c r="C177" s="16" t="s">
        <v>113</v>
      </c>
      <c r="D177" s="16" t="s">
        <v>114</v>
      </c>
      <c r="E177" s="39" t="s">
        <v>17</v>
      </c>
      <c r="F177" s="5" t="s">
        <v>18</v>
      </c>
      <c r="G177" s="19" t="s">
        <v>81</v>
      </c>
      <c r="H177" s="5" t="s">
        <v>20</v>
      </c>
      <c r="I177" s="20">
        <v>5</v>
      </c>
      <c r="J177" s="21">
        <v>5.3</v>
      </c>
      <c r="K177" s="22">
        <f t="shared" si="1"/>
        <v>100</v>
      </c>
      <c r="L177" s="23">
        <f>(K177+K178+K179)/3</f>
        <v>100</v>
      </c>
      <c r="M177" s="24">
        <f>(L177+L180)/2</f>
        <v>100</v>
      </c>
      <c r="N177" s="27"/>
      <c r="O177" s="31"/>
    </row>
    <row r="178" spans="1:17" ht="58.5" customHeight="1" x14ac:dyDescent="0.25">
      <c r="B178" s="47"/>
      <c r="C178" s="56"/>
      <c r="D178" s="27"/>
      <c r="E178" s="40"/>
      <c r="F178" s="5" t="s">
        <v>18</v>
      </c>
      <c r="G178" s="19" t="s">
        <v>82</v>
      </c>
      <c r="H178" s="5" t="s">
        <v>20</v>
      </c>
      <c r="I178" s="20">
        <v>1</v>
      </c>
      <c r="J178" s="21">
        <v>1</v>
      </c>
      <c r="K178" s="22">
        <f t="shared" si="1"/>
        <v>100</v>
      </c>
      <c r="L178" s="29"/>
      <c r="M178" s="30"/>
      <c r="N178" s="27"/>
      <c r="O178" s="31"/>
    </row>
    <row r="179" spans="1:17" ht="58.5" customHeight="1" x14ac:dyDescent="0.25">
      <c r="B179" s="47"/>
      <c r="C179" s="56"/>
      <c r="D179" s="27"/>
      <c r="E179" s="40"/>
      <c r="F179" s="5" t="s">
        <v>18</v>
      </c>
      <c r="G179" s="19" t="s">
        <v>50</v>
      </c>
      <c r="H179" s="5" t="s">
        <v>20</v>
      </c>
      <c r="I179" s="20">
        <v>90</v>
      </c>
      <c r="J179" s="20">
        <v>100</v>
      </c>
      <c r="K179" s="22">
        <f t="shared" si="1"/>
        <v>100</v>
      </c>
      <c r="L179" s="29"/>
      <c r="M179" s="30"/>
      <c r="N179" s="27"/>
      <c r="O179" s="31"/>
    </row>
    <row r="180" spans="1:17" ht="41.25" customHeight="1" x14ac:dyDescent="0.25">
      <c r="B180" s="58"/>
      <c r="C180" s="57"/>
      <c r="D180" s="32"/>
      <c r="E180" s="41"/>
      <c r="F180" s="5" t="s">
        <v>24</v>
      </c>
      <c r="G180" s="34" t="s">
        <v>25</v>
      </c>
      <c r="H180" s="5" t="s">
        <v>83</v>
      </c>
      <c r="I180" s="43">
        <v>1280</v>
      </c>
      <c r="J180" s="43">
        <v>1280</v>
      </c>
      <c r="K180" s="22">
        <f t="shared" si="1"/>
        <v>100</v>
      </c>
      <c r="L180" s="36">
        <f>K180</f>
        <v>100</v>
      </c>
      <c r="M180" s="30"/>
      <c r="N180" s="32"/>
      <c r="O180" s="31"/>
    </row>
    <row r="181" spans="1:17" ht="42" hidden="1" customHeight="1" x14ac:dyDescent="0.25">
      <c r="A181" s="4"/>
      <c r="B181" s="59"/>
      <c r="C181" s="60" t="s">
        <v>115</v>
      </c>
      <c r="D181" s="61" t="s">
        <v>116</v>
      </c>
      <c r="E181" s="62" t="s">
        <v>117</v>
      </c>
      <c r="F181" s="63" t="s">
        <v>18</v>
      </c>
      <c r="G181" s="64" t="s">
        <v>118</v>
      </c>
      <c r="H181" s="65" t="s">
        <v>20</v>
      </c>
      <c r="I181" s="66"/>
      <c r="J181" s="67"/>
      <c r="K181" s="68" t="e">
        <f>IF(I181/J181*100&gt;100,100,I181/J181*100)</f>
        <v>#DIV/0!</v>
      </c>
      <c r="L181" s="69" t="e">
        <f>(K181+K182+K183)/3</f>
        <v>#DIV/0!</v>
      </c>
      <c r="M181" s="70" t="e">
        <f>(L181+L184)/2</f>
        <v>#DIV/0!</v>
      </c>
      <c r="N181" s="71" t="s">
        <v>170</v>
      </c>
      <c r="O181" s="31"/>
      <c r="P181" s="4">
        <f>I184+I188+I192+I196+I200+I204+I208+I212+I216+I220+I224+I228</f>
        <v>0</v>
      </c>
      <c r="Q181" s="4">
        <f>J184+J188+J192+J196+J200+J204+J208+J212+J216+J220+J224+J228</f>
        <v>0</v>
      </c>
    </row>
    <row r="182" spans="1:17" ht="42" hidden="1" customHeight="1" x14ac:dyDescent="0.25">
      <c r="A182" s="4"/>
      <c r="B182" s="56"/>
      <c r="C182" s="72"/>
      <c r="D182" s="56"/>
      <c r="E182" s="56"/>
      <c r="F182" s="63" t="s">
        <v>18</v>
      </c>
      <c r="G182" s="64" t="s">
        <v>119</v>
      </c>
      <c r="H182" s="65" t="s">
        <v>20</v>
      </c>
      <c r="I182" s="66"/>
      <c r="J182" s="67"/>
      <c r="K182" s="68" t="e">
        <f>IF(J182/I182*100&gt;100,100,J182/I182*100)</f>
        <v>#DIV/0!</v>
      </c>
      <c r="L182" s="73"/>
      <c r="M182" s="74"/>
      <c r="N182" s="75"/>
      <c r="O182" s="31"/>
    </row>
    <row r="183" spans="1:17" ht="36" hidden="1" customHeight="1" x14ac:dyDescent="0.25">
      <c r="A183" s="4"/>
      <c r="B183" s="56"/>
      <c r="C183" s="72"/>
      <c r="D183" s="56"/>
      <c r="E183" s="56"/>
      <c r="F183" s="63" t="s">
        <v>18</v>
      </c>
      <c r="G183" s="64" t="s">
        <v>120</v>
      </c>
      <c r="H183" s="65" t="s">
        <v>20</v>
      </c>
      <c r="I183" s="66"/>
      <c r="J183" s="66"/>
      <c r="K183" s="68" t="e">
        <f>IF(J183/I183*100&gt;100,100,J183/I183*100)</f>
        <v>#DIV/0!</v>
      </c>
      <c r="L183" s="73"/>
      <c r="M183" s="74"/>
      <c r="N183" s="75"/>
      <c r="O183" s="31"/>
    </row>
    <row r="184" spans="1:17" ht="30.75" hidden="1" customHeight="1" x14ac:dyDescent="0.25">
      <c r="A184" s="4"/>
      <c r="B184" s="56"/>
      <c r="C184" s="76"/>
      <c r="D184" s="57"/>
      <c r="E184" s="57"/>
      <c r="F184" s="63" t="s">
        <v>24</v>
      </c>
      <c r="G184" s="77" t="s">
        <v>25</v>
      </c>
      <c r="H184" s="65" t="s">
        <v>26</v>
      </c>
      <c r="I184" s="78"/>
      <c r="J184" s="78"/>
      <c r="K184" s="68" t="e">
        <f>IF(J184/I184*100&gt;100,100,J184/I184*100)</f>
        <v>#DIV/0!</v>
      </c>
      <c r="L184" s="79" t="e">
        <f>K184</f>
        <v>#DIV/0!</v>
      </c>
      <c r="M184" s="74"/>
      <c r="N184" s="75"/>
      <c r="O184" s="31"/>
    </row>
    <row r="185" spans="1:17" ht="42" hidden="1" customHeight="1" x14ac:dyDescent="0.25">
      <c r="A185" s="4"/>
      <c r="B185" s="56"/>
      <c r="C185" s="60" t="s">
        <v>121</v>
      </c>
      <c r="D185" s="61" t="s">
        <v>122</v>
      </c>
      <c r="E185" s="80" t="s">
        <v>117</v>
      </c>
      <c r="F185" s="63" t="s">
        <v>18</v>
      </c>
      <c r="G185" s="64" t="s">
        <v>118</v>
      </c>
      <c r="H185" s="65" t="s">
        <v>20</v>
      </c>
      <c r="I185" s="66"/>
      <c r="J185" s="67"/>
      <c r="K185" s="68" t="e">
        <f>IF(I185/J185*100&gt;100,100,I185/J185*100)</f>
        <v>#DIV/0!</v>
      </c>
      <c r="L185" s="69" t="e">
        <f>(K185+K186+K187)/3</f>
        <v>#DIV/0!</v>
      </c>
      <c r="M185" s="70" t="e">
        <f>(L185+L188)/2</f>
        <v>#DIV/0!</v>
      </c>
      <c r="N185" s="75"/>
      <c r="O185" s="31"/>
    </row>
    <row r="186" spans="1:17" ht="42" hidden="1" customHeight="1" x14ac:dyDescent="0.25">
      <c r="A186" s="4"/>
      <c r="B186" s="56"/>
      <c r="C186" s="72"/>
      <c r="D186" s="56"/>
      <c r="E186" s="56"/>
      <c r="F186" s="63" t="s">
        <v>18</v>
      </c>
      <c r="G186" s="64" t="s">
        <v>119</v>
      </c>
      <c r="H186" s="65" t="s">
        <v>20</v>
      </c>
      <c r="I186" s="66"/>
      <c r="J186" s="67"/>
      <c r="K186" s="68" t="e">
        <f>IF(J186/I186*100&gt;100,100,J186/I186*100)</f>
        <v>#DIV/0!</v>
      </c>
      <c r="L186" s="73"/>
      <c r="M186" s="74"/>
      <c r="N186" s="75"/>
      <c r="O186" s="31"/>
    </row>
    <row r="187" spans="1:17" ht="36" hidden="1" customHeight="1" x14ac:dyDescent="0.25">
      <c r="A187" s="4"/>
      <c r="B187" s="56"/>
      <c r="C187" s="72"/>
      <c r="D187" s="56"/>
      <c r="E187" s="56"/>
      <c r="F187" s="63" t="s">
        <v>18</v>
      </c>
      <c r="G187" s="64" t="s">
        <v>120</v>
      </c>
      <c r="H187" s="65" t="s">
        <v>20</v>
      </c>
      <c r="I187" s="66"/>
      <c r="J187" s="66"/>
      <c r="K187" s="68" t="e">
        <f>IF(J187/I187*100&gt;100,100,J187/I187*100)</f>
        <v>#DIV/0!</v>
      </c>
      <c r="L187" s="73"/>
      <c r="M187" s="74"/>
      <c r="N187" s="75"/>
      <c r="O187" s="31"/>
    </row>
    <row r="188" spans="1:17" ht="30.75" hidden="1" customHeight="1" x14ac:dyDescent="0.25">
      <c r="A188" s="4"/>
      <c r="B188" s="56"/>
      <c r="C188" s="76"/>
      <c r="D188" s="57"/>
      <c r="E188" s="57"/>
      <c r="F188" s="63" t="s">
        <v>24</v>
      </c>
      <c r="G188" s="77" t="s">
        <v>25</v>
      </c>
      <c r="H188" s="65" t="s">
        <v>26</v>
      </c>
      <c r="I188" s="81"/>
      <c r="J188" s="78"/>
      <c r="K188" s="68" t="e">
        <f>IF(J188/I188*100&gt;100,100,J188/I188*100)</f>
        <v>#DIV/0!</v>
      </c>
      <c r="L188" s="79" t="e">
        <f>K188</f>
        <v>#DIV/0!</v>
      </c>
      <c r="M188" s="74"/>
      <c r="N188" s="75"/>
      <c r="O188" s="31"/>
    </row>
    <row r="189" spans="1:17" ht="42" hidden="1" customHeight="1" x14ac:dyDescent="0.25">
      <c r="A189" s="4"/>
      <c r="B189" s="56"/>
      <c r="C189" s="60" t="s">
        <v>123</v>
      </c>
      <c r="D189" s="61" t="s">
        <v>124</v>
      </c>
      <c r="E189" s="80" t="s">
        <v>117</v>
      </c>
      <c r="F189" s="63" t="s">
        <v>18</v>
      </c>
      <c r="G189" s="64" t="s">
        <v>118</v>
      </c>
      <c r="H189" s="65" t="s">
        <v>20</v>
      </c>
      <c r="I189" s="66"/>
      <c r="J189" s="67"/>
      <c r="K189" s="68" t="e">
        <f>IF(I189/J189*100&gt;100,100,I189/J189*100)</f>
        <v>#DIV/0!</v>
      </c>
      <c r="L189" s="69" t="e">
        <f>(K189+K190+K191)/3</f>
        <v>#DIV/0!</v>
      </c>
      <c r="M189" s="70" t="e">
        <f>(L189+L192)/2</f>
        <v>#DIV/0!</v>
      </c>
      <c r="N189" s="75"/>
      <c r="O189" s="31"/>
    </row>
    <row r="190" spans="1:17" ht="42" hidden="1" customHeight="1" x14ac:dyDescent="0.25">
      <c r="A190" s="4"/>
      <c r="B190" s="56"/>
      <c r="C190" s="72"/>
      <c r="D190" s="56"/>
      <c r="E190" s="56"/>
      <c r="F190" s="63" t="s">
        <v>18</v>
      </c>
      <c r="G190" s="64" t="s">
        <v>119</v>
      </c>
      <c r="H190" s="65" t="s">
        <v>20</v>
      </c>
      <c r="I190" s="66"/>
      <c r="J190" s="67"/>
      <c r="K190" s="68" t="e">
        <f>IF(J190/I190*100&gt;100,100,J190/I190*100)</f>
        <v>#DIV/0!</v>
      </c>
      <c r="L190" s="73"/>
      <c r="M190" s="74"/>
      <c r="N190" s="75"/>
      <c r="O190" s="31"/>
    </row>
    <row r="191" spans="1:17" ht="36" hidden="1" customHeight="1" x14ac:dyDescent="0.25">
      <c r="A191" s="4"/>
      <c r="B191" s="56"/>
      <c r="C191" s="72"/>
      <c r="D191" s="56"/>
      <c r="E191" s="56"/>
      <c r="F191" s="63" t="s">
        <v>18</v>
      </c>
      <c r="G191" s="64" t="s">
        <v>120</v>
      </c>
      <c r="H191" s="65" t="s">
        <v>20</v>
      </c>
      <c r="I191" s="66"/>
      <c r="J191" s="66"/>
      <c r="K191" s="68" t="e">
        <f>IF(J191/I191*100&gt;100,100,J191/I191*100)</f>
        <v>#DIV/0!</v>
      </c>
      <c r="L191" s="73"/>
      <c r="M191" s="74"/>
      <c r="N191" s="75"/>
      <c r="O191" s="31"/>
    </row>
    <row r="192" spans="1:17" ht="30.75" hidden="1" customHeight="1" x14ac:dyDescent="0.25">
      <c r="A192" s="4"/>
      <c r="B192" s="56"/>
      <c r="C192" s="76"/>
      <c r="D192" s="57"/>
      <c r="E192" s="57"/>
      <c r="F192" s="63" t="s">
        <v>24</v>
      </c>
      <c r="G192" s="77" t="s">
        <v>25</v>
      </c>
      <c r="H192" s="65" t="s">
        <v>26</v>
      </c>
      <c r="I192" s="81"/>
      <c r="J192" s="78"/>
      <c r="K192" s="68" t="e">
        <f>IF(J192/I192*100&gt;100,100,J192/I192*100)</f>
        <v>#DIV/0!</v>
      </c>
      <c r="L192" s="79" t="e">
        <f>K192</f>
        <v>#DIV/0!</v>
      </c>
      <c r="M192" s="74"/>
      <c r="N192" s="75"/>
      <c r="O192" s="31"/>
    </row>
    <row r="193" spans="2:15" s="4" customFormat="1" ht="42" hidden="1" customHeight="1" x14ac:dyDescent="0.25">
      <c r="B193" s="56"/>
      <c r="C193" s="60" t="s">
        <v>125</v>
      </c>
      <c r="D193" s="61" t="s">
        <v>126</v>
      </c>
      <c r="E193" s="80" t="s">
        <v>117</v>
      </c>
      <c r="F193" s="63" t="s">
        <v>18</v>
      </c>
      <c r="G193" s="64" t="s">
        <v>118</v>
      </c>
      <c r="H193" s="65" t="s">
        <v>20</v>
      </c>
      <c r="I193" s="66"/>
      <c r="J193" s="67"/>
      <c r="K193" s="68" t="e">
        <f>IF(I193/J193*100&gt;100,100,I193/J193*100)</f>
        <v>#DIV/0!</v>
      </c>
      <c r="L193" s="69" t="e">
        <f>(K193+K194+K195)/3</f>
        <v>#DIV/0!</v>
      </c>
      <c r="M193" s="70" t="e">
        <f>(L193+L196)/2</f>
        <v>#DIV/0!</v>
      </c>
      <c r="N193" s="75"/>
      <c r="O193" s="31"/>
    </row>
    <row r="194" spans="2:15" s="4" customFormat="1" ht="42" hidden="1" customHeight="1" x14ac:dyDescent="0.25">
      <c r="B194" s="56"/>
      <c r="C194" s="72"/>
      <c r="D194" s="56"/>
      <c r="E194" s="56"/>
      <c r="F194" s="63" t="s">
        <v>18</v>
      </c>
      <c r="G194" s="64" t="s">
        <v>119</v>
      </c>
      <c r="H194" s="65" t="s">
        <v>20</v>
      </c>
      <c r="I194" s="66"/>
      <c r="J194" s="67"/>
      <c r="K194" s="68" t="e">
        <f>IF(J194/I194*100&gt;100,100,J194/I194*100)</f>
        <v>#DIV/0!</v>
      </c>
      <c r="L194" s="73"/>
      <c r="M194" s="74"/>
      <c r="N194" s="75"/>
      <c r="O194" s="31"/>
    </row>
    <row r="195" spans="2:15" s="4" customFormat="1" ht="36" hidden="1" customHeight="1" x14ac:dyDescent="0.25">
      <c r="B195" s="56"/>
      <c r="C195" s="72"/>
      <c r="D195" s="56"/>
      <c r="E195" s="56"/>
      <c r="F195" s="63" t="s">
        <v>18</v>
      </c>
      <c r="G195" s="64" t="s">
        <v>120</v>
      </c>
      <c r="H195" s="65" t="s">
        <v>20</v>
      </c>
      <c r="I195" s="66"/>
      <c r="J195" s="66"/>
      <c r="K195" s="68" t="e">
        <f>IF(J195/I195*100&gt;100,100,J195/I195*100)</f>
        <v>#DIV/0!</v>
      </c>
      <c r="L195" s="73"/>
      <c r="M195" s="74"/>
      <c r="N195" s="75"/>
      <c r="O195" s="31"/>
    </row>
    <row r="196" spans="2:15" s="4" customFormat="1" ht="30.75" hidden="1" customHeight="1" x14ac:dyDescent="0.25">
      <c r="B196" s="56"/>
      <c r="C196" s="76"/>
      <c r="D196" s="57"/>
      <c r="E196" s="57"/>
      <c r="F196" s="63" t="s">
        <v>24</v>
      </c>
      <c r="G196" s="77" t="s">
        <v>25</v>
      </c>
      <c r="H196" s="65" t="s">
        <v>26</v>
      </c>
      <c r="I196" s="81"/>
      <c r="J196" s="78"/>
      <c r="K196" s="68" t="e">
        <f>IF(J196/I196*100&gt;100,100,J196/I196*100)</f>
        <v>#DIV/0!</v>
      </c>
      <c r="L196" s="79" t="e">
        <f>K196</f>
        <v>#DIV/0!</v>
      </c>
      <c r="M196" s="74"/>
      <c r="N196" s="75"/>
      <c r="O196" s="31"/>
    </row>
    <row r="197" spans="2:15" s="4" customFormat="1" ht="42" hidden="1" customHeight="1" x14ac:dyDescent="0.25">
      <c r="B197" s="56"/>
      <c r="C197" s="60" t="s">
        <v>127</v>
      </c>
      <c r="D197" s="61" t="s">
        <v>128</v>
      </c>
      <c r="E197" s="80" t="s">
        <v>117</v>
      </c>
      <c r="F197" s="63" t="s">
        <v>18</v>
      </c>
      <c r="G197" s="64" t="s">
        <v>118</v>
      </c>
      <c r="H197" s="65" t="s">
        <v>20</v>
      </c>
      <c r="I197" s="66"/>
      <c r="J197" s="67"/>
      <c r="K197" s="68" t="e">
        <f>IF(I197/J197*100&gt;100,100,I197/J197*100)</f>
        <v>#DIV/0!</v>
      </c>
      <c r="L197" s="69" t="e">
        <f>(K197+K198+K199)/3</f>
        <v>#DIV/0!</v>
      </c>
      <c r="M197" s="70" t="e">
        <f>(L197+L200)/2</f>
        <v>#DIV/0!</v>
      </c>
      <c r="N197" s="75"/>
      <c r="O197" s="31"/>
    </row>
    <row r="198" spans="2:15" s="4" customFormat="1" ht="42" hidden="1" customHeight="1" x14ac:dyDescent="0.25">
      <c r="B198" s="56"/>
      <c r="C198" s="72"/>
      <c r="D198" s="56"/>
      <c r="E198" s="56"/>
      <c r="F198" s="63" t="s">
        <v>18</v>
      </c>
      <c r="G198" s="64" t="s">
        <v>119</v>
      </c>
      <c r="H198" s="65" t="s">
        <v>20</v>
      </c>
      <c r="I198" s="66"/>
      <c r="J198" s="67"/>
      <c r="K198" s="68" t="e">
        <f t="shared" ref="K198:K204" si="2">IF(J198/I198*100&gt;100,100,J198/I198*100)</f>
        <v>#DIV/0!</v>
      </c>
      <c r="L198" s="73"/>
      <c r="M198" s="74"/>
      <c r="N198" s="75"/>
      <c r="O198" s="31"/>
    </row>
    <row r="199" spans="2:15" s="4" customFormat="1" ht="36" hidden="1" customHeight="1" x14ac:dyDescent="0.25">
      <c r="B199" s="56"/>
      <c r="C199" s="72"/>
      <c r="D199" s="56"/>
      <c r="E199" s="56"/>
      <c r="F199" s="63" t="s">
        <v>18</v>
      </c>
      <c r="G199" s="64" t="s">
        <v>120</v>
      </c>
      <c r="H199" s="65" t="s">
        <v>20</v>
      </c>
      <c r="I199" s="66"/>
      <c r="J199" s="66"/>
      <c r="K199" s="68" t="e">
        <f t="shared" si="2"/>
        <v>#DIV/0!</v>
      </c>
      <c r="L199" s="73"/>
      <c r="M199" s="74"/>
      <c r="N199" s="75"/>
      <c r="O199" s="31"/>
    </row>
    <row r="200" spans="2:15" s="4" customFormat="1" ht="30.75" hidden="1" customHeight="1" x14ac:dyDescent="0.25">
      <c r="B200" s="56"/>
      <c r="C200" s="76"/>
      <c r="D200" s="57"/>
      <c r="E200" s="57"/>
      <c r="F200" s="63" t="s">
        <v>24</v>
      </c>
      <c r="G200" s="77" t="s">
        <v>25</v>
      </c>
      <c r="H200" s="65" t="s">
        <v>26</v>
      </c>
      <c r="I200" s="78"/>
      <c r="J200" s="78"/>
      <c r="K200" s="68" t="e">
        <f t="shared" si="2"/>
        <v>#DIV/0!</v>
      </c>
      <c r="L200" s="79" t="e">
        <f>K200</f>
        <v>#DIV/0!</v>
      </c>
      <c r="M200" s="74"/>
      <c r="N200" s="75"/>
      <c r="O200" s="31"/>
    </row>
    <row r="201" spans="2:15" s="4" customFormat="1" ht="42" hidden="1" customHeight="1" x14ac:dyDescent="0.25">
      <c r="B201" s="56"/>
      <c r="C201" s="60" t="s">
        <v>129</v>
      </c>
      <c r="D201" s="61" t="s">
        <v>130</v>
      </c>
      <c r="E201" s="80" t="s">
        <v>117</v>
      </c>
      <c r="F201" s="63" t="s">
        <v>18</v>
      </c>
      <c r="G201" s="64" t="s">
        <v>118</v>
      </c>
      <c r="H201" s="65" t="s">
        <v>20</v>
      </c>
      <c r="I201" s="66"/>
      <c r="J201" s="67"/>
      <c r="K201" s="68" t="e">
        <f t="shared" si="2"/>
        <v>#DIV/0!</v>
      </c>
      <c r="L201" s="69" t="e">
        <f>(K201+K202+K203)/3</f>
        <v>#DIV/0!</v>
      </c>
      <c r="M201" s="70" t="e">
        <f>(L201+L204)/2</f>
        <v>#DIV/0!</v>
      </c>
      <c r="N201" s="75"/>
      <c r="O201" s="31"/>
    </row>
    <row r="202" spans="2:15" s="4" customFormat="1" ht="42" hidden="1" customHeight="1" x14ac:dyDescent="0.25">
      <c r="B202" s="56"/>
      <c r="C202" s="72"/>
      <c r="D202" s="56"/>
      <c r="E202" s="56"/>
      <c r="F202" s="63" t="s">
        <v>18</v>
      </c>
      <c r="G202" s="64" t="s">
        <v>119</v>
      </c>
      <c r="H202" s="65" t="s">
        <v>20</v>
      </c>
      <c r="I202" s="66"/>
      <c r="J202" s="67"/>
      <c r="K202" s="68" t="e">
        <f t="shared" si="2"/>
        <v>#DIV/0!</v>
      </c>
      <c r="L202" s="73"/>
      <c r="M202" s="74"/>
      <c r="N202" s="75"/>
      <c r="O202" s="31"/>
    </row>
    <row r="203" spans="2:15" s="4" customFormat="1" ht="36" hidden="1" customHeight="1" x14ac:dyDescent="0.25">
      <c r="B203" s="56"/>
      <c r="C203" s="72"/>
      <c r="D203" s="56"/>
      <c r="E203" s="56"/>
      <c r="F203" s="63" t="s">
        <v>18</v>
      </c>
      <c r="G203" s="64" t="s">
        <v>120</v>
      </c>
      <c r="H203" s="65" t="s">
        <v>20</v>
      </c>
      <c r="I203" s="66"/>
      <c r="J203" s="66"/>
      <c r="K203" s="68" t="e">
        <f t="shared" si="2"/>
        <v>#DIV/0!</v>
      </c>
      <c r="L203" s="73"/>
      <c r="M203" s="74"/>
      <c r="N203" s="75"/>
      <c r="O203" s="31"/>
    </row>
    <row r="204" spans="2:15" s="4" customFormat="1" ht="30.75" hidden="1" customHeight="1" x14ac:dyDescent="0.25">
      <c r="B204" s="56"/>
      <c r="C204" s="76"/>
      <c r="D204" s="57"/>
      <c r="E204" s="57"/>
      <c r="F204" s="63" t="s">
        <v>24</v>
      </c>
      <c r="G204" s="77" t="s">
        <v>25</v>
      </c>
      <c r="H204" s="65" t="s">
        <v>26</v>
      </c>
      <c r="I204" s="81"/>
      <c r="J204" s="78"/>
      <c r="K204" s="68" t="e">
        <f t="shared" si="2"/>
        <v>#DIV/0!</v>
      </c>
      <c r="L204" s="79" t="e">
        <f>K204</f>
        <v>#DIV/0!</v>
      </c>
      <c r="M204" s="74"/>
      <c r="N204" s="75"/>
      <c r="O204" s="31"/>
    </row>
    <row r="205" spans="2:15" s="4" customFormat="1" ht="42" hidden="1" customHeight="1" x14ac:dyDescent="0.25">
      <c r="B205" s="56"/>
      <c r="C205" s="60" t="s">
        <v>131</v>
      </c>
      <c r="D205" s="61" t="s">
        <v>132</v>
      </c>
      <c r="E205" s="80" t="s">
        <v>117</v>
      </c>
      <c r="F205" s="63" t="s">
        <v>18</v>
      </c>
      <c r="G205" s="64" t="s">
        <v>118</v>
      </c>
      <c r="H205" s="65" t="s">
        <v>20</v>
      </c>
      <c r="I205" s="66"/>
      <c r="J205" s="67"/>
      <c r="K205" s="68" t="e">
        <f>IF(I205/J205*100&gt;100,100,I205/J205*100)</f>
        <v>#DIV/0!</v>
      </c>
      <c r="L205" s="69" t="e">
        <f>(K205+K206+K207)/3</f>
        <v>#DIV/0!</v>
      </c>
      <c r="M205" s="70" t="e">
        <f>(L205+L208)/2</f>
        <v>#DIV/0!</v>
      </c>
      <c r="N205" s="75"/>
      <c r="O205" s="31"/>
    </row>
    <row r="206" spans="2:15" s="4" customFormat="1" ht="42" hidden="1" customHeight="1" x14ac:dyDescent="0.25">
      <c r="B206" s="56"/>
      <c r="C206" s="72"/>
      <c r="D206" s="56"/>
      <c r="E206" s="56"/>
      <c r="F206" s="63" t="s">
        <v>18</v>
      </c>
      <c r="G206" s="64" t="s">
        <v>119</v>
      </c>
      <c r="H206" s="65" t="s">
        <v>20</v>
      </c>
      <c r="I206" s="66"/>
      <c r="J206" s="67"/>
      <c r="K206" s="68" t="e">
        <f>IF(J206/I206*100&gt;100,100,J206/I206*100)</f>
        <v>#DIV/0!</v>
      </c>
      <c r="L206" s="73"/>
      <c r="M206" s="74"/>
      <c r="N206" s="75"/>
      <c r="O206" s="31"/>
    </row>
    <row r="207" spans="2:15" s="4" customFormat="1" ht="36" hidden="1" customHeight="1" x14ac:dyDescent="0.25">
      <c r="B207" s="56"/>
      <c r="C207" s="72"/>
      <c r="D207" s="56"/>
      <c r="E207" s="56"/>
      <c r="F207" s="63" t="s">
        <v>18</v>
      </c>
      <c r="G207" s="64" t="s">
        <v>120</v>
      </c>
      <c r="H207" s="65" t="s">
        <v>20</v>
      </c>
      <c r="I207" s="66"/>
      <c r="J207" s="66"/>
      <c r="K207" s="68" t="e">
        <f>IF(J207/I207*100&gt;100,100,J207/I207*100)</f>
        <v>#DIV/0!</v>
      </c>
      <c r="L207" s="73"/>
      <c r="M207" s="74"/>
      <c r="N207" s="75"/>
      <c r="O207" s="31"/>
    </row>
    <row r="208" spans="2:15" s="4" customFormat="1" ht="30.75" hidden="1" customHeight="1" x14ac:dyDescent="0.25">
      <c r="B208" s="56"/>
      <c r="C208" s="76"/>
      <c r="D208" s="57"/>
      <c r="E208" s="57"/>
      <c r="F208" s="63" t="s">
        <v>24</v>
      </c>
      <c r="G208" s="77" t="s">
        <v>25</v>
      </c>
      <c r="H208" s="65" t="s">
        <v>26</v>
      </c>
      <c r="I208" s="82"/>
      <c r="J208" s="78"/>
      <c r="K208" s="68" t="e">
        <f>IF(J208/I208*100&gt;100,100,J208/I208*100)</f>
        <v>#DIV/0!</v>
      </c>
      <c r="L208" s="79" t="e">
        <f>K208</f>
        <v>#DIV/0!</v>
      </c>
      <c r="M208" s="74"/>
      <c r="N208" s="75"/>
      <c r="O208" s="31"/>
    </row>
    <row r="209" spans="1:15" ht="42" hidden="1" customHeight="1" x14ac:dyDescent="0.25">
      <c r="A209" s="4"/>
      <c r="B209" s="56"/>
      <c r="C209" s="60" t="s">
        <v>133</v>
      </c>
      <c r="D209" s="61" t="s">
        <v>134</v>
      </c>
      <c r="E209" s="80" t="s">
        <v>117</v>
      </c>
      <c r="F209" s="63" t="s">
        <v>18</v>
      </c>
      <c r="G209" s="64" t="s">
        <v>118</v>
      </c>
      <c r="H209" s="65" t="s">
        <v>20</v>
      </c>
      <c r="I209" s="66"/>
      <c r="J209" s="67"/>
      <c r="K209" s="68" t="e">
        <f>IF(I209/J209*100&gt;100,100,I209/J209*100)</f>
        <v>#DIV/0!</v>
      </c>
      <c r="L209" s="69" t="e">
        <f>(K209+K210+K211)/3</f>
        <v>#DIV/0!</v>
      </c>
      <c r="M209" s="70" t="e">
        <f>(L209+L212)/2</f>
        <v>#DIV/0!</v>
      </c>
      <c r="N209" s="75"/>
      <c r="O209" s="31"/>
    </row>
    <row r="210" spans="1:15" ht="42" hidden="1" customHeight="1" x14ac:dyDescent="0.25">
      <c r="A210" s="4"/>
      <c r="B210" s="56"/>
      <c r="C210" s="72"/>
      <c r="D210" s="56"/>
      <c r="E210" s="56"/>
      <c r="F210" s="63" t="s">
        <v>18</v>
      </c>
      <c r="G210" s="64" t="s">
        <v>119</v>
      </c>
      <c r="H210" s="65" t="s">
        <v>20</v>
      </c>
      <c r="I210" s="66"/>
      <c r="J210" s="67"/>
      <c r="K210" s="68" t="e">
        <f>IF(J210/I210*100&gt;100,100,J210/I210*100)</f>
        <v>#DIV/0!</v>
      </c>
      <c r="L210" s="73"/>
      <c r="M210" s="74"/>
      <c r="N210" s="75"/>
      <c r="O210" s="31"/>
    </row>
    <row r="211" spans="1:15" ht="36" hidden="1" customHeight="1" x14ac:dyDescent="0.25">
      <c r="A211" s="4"/>
      <c r="B211" s="56"/>
      <c r="C211" s="72"/>
      <c r="D211" s="56"/>
      <c r="E211" s="56"/>
      <c r="F211" s="63" t="s">
        <v>18</v>
      </c>
      <c r="G211" s="64" t="s">
        <v>120</v>
      </c>
      <c r="H211" s="65" t="s">
        <v>20</v>
      </c>
      <c r="I211" s="66"/>
      <c r="J211" s="66"/>
      <c r="K211" s="68" t="e">
        <f>IF(J211/I211*100&gt;100,100,J211/I211*100)</f>
        <v>#DIV/0!</v>
      </c>
      <c r="L211" s="73"/>
      <c r="M211" s="74"/>
      <c r="N211" s="75"/>
      <c r="O211" s="31"/>
    </row>
    <row r="212" spans="1:15" ht="30.75" hidden="1" customHeight="1" x14ac:dyDescent="0.25">
      <c r="A212" s="4"/>
      <c r="B212" s="56"/>
      <c r="C212" s="76"/>
      <c r="D212" s="57"/>
      <c r="E212" s="57"/>
      <c r="F212" s="63" t="s">
        <v>24</v>
      </c>
      <c r="G212" s="77" t="s">
        <v>25</v>
      </c>
      <c r="H212" s="65" t="s">
        <v>26</v>
      </c>
      <c r="I212" s="83"/>
      <c r="J212" s="83"/>
      <c r="K212" s="68" t="e">
        <f>IF(J212/I212*100&gt;100,100,J212/I212*100)</f>
        <v>#DIV/0!</v>
      </c>
      <c r="L212" s="79" t="e">
        <f>K212</f>
        <v>#DIV/0!</v>
      </c>
      <c r="M212" s="74"/>
      <c r="N212" s="75"/>
      <c r="O212" s="31"/>
    </row>
    <row r="213" spans="1:15" ht="42" hidden="1" customHeight="1" x14ac:dyDescent="0.25">
      <c r="A213" s="4"/>
      <c r="B213" s="56"/>
      <c r="C213" s="60"/>
      <c r="D213" s="61" t="s">
        <v>135</v>
      </c>
      <c r="E213" s="80" t="s">
        <v>117</v>
      </c>
      <c r="F213" s="63" t="s">
        <v>18</v>
      </c>
      <c r="G213" s="64" t="s">
        <v>118</v>
      </c>
      <c r="H213" s="65" t="s">
        <v>20</v>
      </c>
      <c r="I213" s="66"/>
      <c r="J213" s="67"/>
      <c r="K213" s="68" t="e">
        <f>IF(I213/J213*100&gt;100,100,I213/J213*100)</f>
        <v>#DIV/0!</v>
      </c>
      <c r="L213" s="69" t="e">
        <f>(K213+K214+K215)/3</f>
        <v>#DIV/0!</v>
      </c>
      <c r="M213" s="70" t="e">
        <f>(L213+L216)/2</f>
        <v>#DIV/0!</v>
      </c>
      <c r="N213" s="75"/>
      <c r="O213" s="31"/>
    </row>
    <row r="214" spans="1:15" ht="42" hidden="1" customHeight="1" x14ac:dyDescent="0.25">
      <c r="A214" s="4"/>
      <c r="B214" s="56"/>
      <c r="C214" s="72"/>
      <c r="D214" s="56"/>
      <c r="E214" s="56"/>
      <c r="F214" s="63" t="s">
        <v>18</v>
      </c>
      <c r="G214" s="64" t="s">
        <v>119</v>
      </c>
      <c r="H214" s="65" t="s">
        <v>20</v>
      </c>
      <c r="I214" s="66"/>
      <c r="J214" s="67"/>
      <c r="K214" s="68" t="e">
        <f>IF(J214/I214*100&gt;100,100,J214/I214*100)</f>
        <v>#DIV/0!</v>
      </c>
      <c r="L214" s="73"/>
      <c r="M214" s="74"/>
      <c r="N214" s="75"/>
      <c r="O214" s="31"/>
    </row>
    <row r="215" spans="1:15" ht="36" hidden="1" customHeight="1" x14ac:dyDescent="0.25">
      <c r="A215" s="4"/>
      <c r="B215" s="56"/>
      <c r="C215" s="72"/>
      <c r="D215" s="56"/>
      <c r="E215" s="56"/>
      <c r="F215" s="63" t="s">
        <v>18</v>
      </c>
      <c r="G215" s="64" t="s">
        <v>120</v>
      </c>
      <c r="H215" s="65" t="s">
        <v>20</v>
      </c>
      <c r="I215" s="66"/>
      <c r="J215" s="66"/>
      <c r="K215" s="68" t="e">
        <f>IF(J215/I215*100&gt;100,100,J215/I215*100)</f>
        <v>#DIV/0!</v>
      </c>
      <c r="L215" s="73"/>
      <c r="M215" s="74"/>
      <c r="N215" s="75"/>
      <c r="O215" s="31"/>
    </row>
    <row r="216" spans="1:15" ht="30.75" hidden="1" customHeight="1" x14ac:dyDescent="0.25">
      <c r="A216" s="4"/>
      <c r="B216" s="56"/>
      <c r="C216" s="76"/>
      <c r="D216" s="57"/>
      <c r="E216" s="57"/>
      <c r="F216" s="63" t="s">
        <v>24</v>
      </c>
      <c r="G216" s="77" t="s">
        <v>25</v>
      </c>
      <c r="H216" s="65" t="s">
        <v>26</v>
      </c>
      <c r="I216" s="81"/>
      <c r="J216" s="78"/>
      <c r="K216" s="68" t="e">
        <f>IF(J216/I216*100&gt;100,100,J216/I216*100)</f>
        <v>#DIV/0!</v>
      </c>
      <c r="L216" s="79" t="e">
        <f>K216</f>
        <v>#DIV/0!</v>
      </c>
      <c r="M216" s="74"/>
      <c r="N216" s="75"/>
      <c r="O216" s="31"/>
    </row>
    <row r="217" spans="1:15" ht="42" hidden="1" customHeight="1" x14ac:dyDescent="0.25">
      <c r="A217" s="4"/>
      <c r="B217" s="56"/>
      <c r="C217" s="60" t="s">
        <v>136</v>
      </c>
      <c r="D217" s="61" t="s">
        <v>137</v>
      </c>
      <c r="E217" s="80" t="s">
        <v>117</v>
      </c>
      <c r="F217" s="63" t="s">
        <v>18</v>
      </c>
      <c r="G217" s="64" t="s">
        <v>118</v>
      </c>
      <c r="H217" s="65" t="s">
        <v>20</v>
      </c>
      <c r="I217" s="66"/>
      <c r="J217" s="67"/>
      <c r="K217" s="68" t="e">
        <f>IF(I217/J217*100&gt;100,100,I217/J217*100)</f>
        <v>#DIV/0!</v>
      </c>
      <c r="L217" s="69" t="e">
        <f>(K217+K218+K219)/3</f>
        <v>#DIV/0!</v>
      </c>
      <c r="M217" s="70" t="e">
        <f>(L217+L220)/2</f>
        <v>#DIV/0!</v>
      </c>
      <c r="N217" s="75"/>
      <c r="O217" s="31"/>
    </row>
    <row r="218" spans="1:15" ht="42" hidden="1" customHeight="1" x14ac:dyDescent="0.25">
      <c r="A218" s="4"/>
      <c r="B218" s="56"/>
      <c r="C218" s="72"/>
      <c r="D218" s="56"/>
      <c r="E218" s="56"/>
      <c r="F218" s="63" t="s">
        <v>18</v>
      </c>
      <c r="G218" s="64" t="s">
        <v>119</v>
      </c>
      <c r="H218" s="65" t="s">
        <v>20</v>
      </c>
      <c r="I218" s="66"/>
      <c r="J218" s="67"/>
      <c r="K218" s="68" t="e">
        <f>IF(J218/I218*100&gt;100,100,J218/I218*100)</f>
        <v>#DIV/0!</v>
      </c>
      <c r="L218" s="73"/>
      <c r="M218" s="74"/>
      <c r="N218" s="75"/>
      <c r="O218" s="31"/>
    </row>
    <row r="219" spans="1:15" ht="36" hidden="1" customHeight="1" x14ac:dyDescent="0.25">
      <c r="A219" s="4"/>
      <c r="B219" s="56"/>
      <c r="C219" s="72"/>
      <c r="D219" s="56"/>
      <c r="E219" s="56"/>
      <c r="F219" s="63" t="s">
        <v>18</v>
      </c>
      <c r="G219" s="64" t="s">
        <v>120</v>
      </c>
      <c r="H219" s="65" t="s">
        <v>20</v>
      </c>
      <c r="I219" s="66"/>
      <c r="J219" s="66"/>
      <c r="K219" s="68" t="e">
        <f>IF(J219/I219*100&gt;100,100,J219/I219*100)</f>
        <v>#DIV/0!</v>
      </c>
      <c r="L219" s="73"/>
      <c r="M219" s="74"/>
      <c r="N219" s="75"/>
      <c r="O219" s="31"/>
    </row>
    <row r="220" spans="1:15" ht="30.75" hidden="1" customHeight="1" x14ac:dyDescent="0.25">
      <c r="A220" s="4"/>
      <c r="B220" s="56"/>
      <c r="C220" s="76"/>
      <c r="D220" s="57"/>
      <c r="E220" s="57"/>
      <c r="F220" s="63" t="s">
        <v>24</v>
      </c>
      <c r="G220" s="77" t="s">
        <v>25</v>
      </c>
      <c r="H220" s="65" t="s">
        <v>26</v>
      </c>
      <c r="I220" s="81"/>
      <c r="J220" s="78"/>
      <c r="K220" s="68" t="e">
        <f>IF(J220/I220*100&gt;100,100,J220/I220*100)</f>
        <v>#DIV/0!</v>
      </c>
      <c r="L220" s="79" t="e">
        <f>K220</f>
        <v>#DIV/0!</v>
      </c>
      <c r="M220" s="74"/>
      <c r="N220" s="75"/>
      <c r="O220" s="31"/>
    </row>
    <row r="221" spans="1:15" ht="42" hidden="1" customHeight="1" x14ac:dyDescent="0.25">
      <c r="A221" s="4"/>
      <c r="B221" s="56"/>
      <c r="C221" s="84" t="s">
        <v>138</v>
      </c>
      <c r="D221" s="61" t="s">
        <v>139</v>
      </c>
      <c r="E221" s="80" t="s">
        <v>117</v>
      </c>
      <c r="F221" s="63" t="s">
        <v>18</v>
      </c>
      <c r="G221" s="64" t="s">
        <v>118</v>
      </c>
      <c r="H221" s="65" t="s">
        <v>20</v>
      </c>
      <c r="I221" s="66"/>
      <c r="J221" s="67"/>
      <c r="K221" s="68" t="e">
        <f>IF(I221/J221*100&gt;100,100,I221/J221*100)</f>
        <v>#DIV/0!</v>
      </c>
      <c r="L221" s="69" t="e">
        <f>(K221+K222+K223)/3</f>
        <v>#DIV/0!</v>
      </c>
      <c r="M221" s="70" t="e">
        <f>(L221+L224)/2</f>
        <v>#DIV/0!</v>
      </c>
      <c r="N221" s="75"/>
      <c r="O221" s="31"/>
    </row>
    <row r="222" spans="1:15" ht="42" hidden="1" customHeight="1" x14ac:dyDescent="0.25">
      <c r="A222" s="4"/>
      <c r="B222" s="56"/>
      <c r="C222" s="85"/>
      <c r="D222" s="56"/>
      <c r="E222" s="56"/>
      <c r="F222" s="63" t="s">
        <v>18</v>
      </c>
      <c r="G222" s="64" t="s">
        <v>119</v>
      </c>
      <c r="H222" s="65" t="s">
        <v>20</v>
      </c>
      <c r="I222" s="66"/>
      <c r="J222" s="67"/>
      <c r="K222" s="68" t="e">
        <f>IF(J222/I222*100&gt;100,100,J222/I222*100)</f>
        <v>#DIV/0!</v>
      </c>
      <c r="L222" s="73"/>
      <c r="M222" s="74"/>
      <c r="N222" s="75"/>
      <c r="O222" s="31"/>
    </row>
    <row r="223" spans="1:15" ht="36" hidden="1" customHeight="1" x14ac:dyDescent="0.25">
      <c r="A223" s="4"/>
      <c r="B223" s="56"/>
      <c r="C223" s="85"/>
      <c r="D223" s="56"/>
      <c r="E223" s="56"/>
      <c r="F223" s="63" t="s">
        <v>18</v>
      </c>
      <c r="G223" s="64" t="s">
        <v>120</v>
      </c>
      <c r="H223" s="65" t="s">
        <v>20</v>
      </c>
      <c r="I223" s="66"/>
      <c r="J223" s="66"/>
      <c r="K223" s="68" t="e">
        <f>IF(J223/I223*100&gt;100,100,J223/I223*100)</f>
        <v>#DIV/0!</v>
      </c>
      <c r="L223" s="73"/>
      <c r="M223" s="74"/>
      <c r="N223" s="75"/>
      <c r="O223" s="31"/>
    </row>
    <row r="224" spans="1:15" ht="30.75" hidden="1" customHeight="1" x14ac:dyDescent="0.25">
      <c r="A224" s="4"/>
      <c r="B224" s="56"/>
      <c r="C224" s="86"/>
      <c r="D224" s="57"/>
      <c r="E224" s="57"/>
      <c r="F224" s="63" t="s">
        <v>24</v>
      </c>
      <c r="G224" s="77" t="s">
        <v>25</v>
      </c>
      <c r="H224" s="65" t="s">
        <v>26</v>
      </c>
      <c r="I224" s="81"/>
      <c r="J224" s="78"/>
      <c r="K224" s="68" t="e">
        <f>IF(J224/I224*100&gt;100,100,J224/I224*100)</f>
        <v>#DIV/0!</v>
      </c>
      <c r="L224" s="79" t="e">
        <f>K224</f>
        <v>#DIV/0!</v>
      </c>
      <c r="M224" s="74"/>
      <c r="N224" s="75"/>
      <c r="O224" s="31"/>
    </row>
    <row r="225" spans="1:15" ht="42" hidden="1" customHeight="1" x14ac:dyDescent="0.25">
      <c r="A225" s="4"/>
      <c r="B225" s="56"/>
      <c r="C225" s="84" t="s">
        <v>140</v>
      </c>
      <c r="D225" s="61" t="s">
        <v>141</v>
      </c>
      <c r="E225" s="80" t="s">
        <v>117</v>
      </c>
      <c r="F225" s="63" t="s">
        <v>18</v>
      </c>
      <c r="G225" s="64" t="s">
        <v>118</v>
      </c>
      <c r="H225" s="65" t="s">
        <v>20</v>
      </c>
      <c r="I225" s="66"/>
      <c r="J225" s="67"/>
      <c r="K225" s="68" t="e">
        <f>IF(I225/J225*100&gt;100,100,I225/J225*100)</f>
        <v>#DIV/0!</v>
      </c>
      <c r="L225" s="69" t="e">
        <f>(K225+K226+K227)/3</f>
        <v>#DIV/0!</v>
      </c>
      <c r="M225" s="70" t="e">
        <f>(L225+L228)/2</f>
        <v>#DIV/0!</v>
      </c>
      <c r="N225" s="75"/>
      <c r="O225" s="31"/>
    </row>
    <row r="226" spans="1:15" ht="42" hidden="1" customHeight="1" x14ac:dyDescent="0.25">
      <c r="A226" s="4"/>
      <c r="B226" s="56"/>
      <c r="C226" s="85"/>
      <c r="D226" s="56"/>
      <c r="E226" s="56"/>
      <c r="F226" s="63" t="s">
        <v>18</v>
      </c>
      <c r="G226" s="64" t="s">
        <v>142</v>
      </c>
      <c r="H226" s="65" t="s">
        <v>20</v>
      </c>
      <c r="I226" s="66"/>
      <c r="J226" s="67"/>
      <c r="K226" s="68" t="e">
        <f>IF(J226/I226*100&gt;100,100,J226/I226*100)</f>
        <v>#DIV/0!</v>
      </c>
      <c r="L226" s="73"/>
      <c r="M226" s="74"/>
      <c r="N226" s="75"/>
      <c r="O226" s="31"/>
    </row>
    <row r="227" spans="1:15" ht="36" hidden="1" customHeight="1" x14ac:dyDescent="0.25">
      <c r="A227" s="4"/>
      <c r="B227" s="56"/>
      <c r="C227" s="85"/>
      <c r="D227" s="56"/>
      <c r="E227" s="56"/>
      <c r="F227" s="63" t="s">
        <v>18</v>
      </c>
      <c r="G227" s="64" t="s">
        <v>120</v>
      </c>
      <c r="H227" s="65" t="s">
        <v>20</v>
      </c>
      <c r="I227" s="66"/>
      <c r="J227" s="66"/>
      <c r="K227" s="68" t="e">
        <f>IF(J227/I227*100&gt;100,100,J227/I227*100)</f>
        <v>#DIV/0!</v>
      </c>
      <c r="L227" s="73"/>
      <c r="M227" s="74"/>
      <c r="N227" s="75"/>
      <c r="O227" s="31"/>
    </row>
    <row r="228" spans="1:15" ht="30.75" hidden="1" customHeight="1" x14ac:dyDescent="0.25">
      <c r="A228" s="4"/>
      <c r="B228" s="56"/>
      <c r="C228" s="86"/>
      <c r="D228" s="57"/>
      <c r="E228" s="57"/>
      <c r="F228" s="63" t="s">
        <v>24</v>
      </c>
      <c r="G228" s="77" t="s">
        <v>25</v>
      </c>
      <c r="H228" s="65" t="s">
        <v>26</v>
      </c>
      <c r="I228" s="78"/>
      <c r="J228" s="78"/>
      <c r="K228" s="68" t="e">
        <f>IF(J228/I228*100&gt;100,100,J228/I228*100)</f>
        <v>#DIV/0!</v>
      </c>
      <c r="L228" s="79" t="e">
        <f>K228</f>
        <v>#DIV/0!</v>
      </c>
      <c r="M228" s="74"/>
      <c r="N228" s="75"/>
      <c r="O228" s="31"/>
    </row>
    <row r="229" spans="1:15" ht="42" hidden="1" customHeight="1" x14ac:dyDescent="0.25">
      <c r="A229" s="4"/>
      <c r="B229" s="56"/>
      <c r="C229" s="60" t="s">
        <v>143</v>
      </c>
      <c r="D229" s="61" t="s">
        <v>144</v>
      </c>
      <c r="E229" s="87" t="s">
        <v>117</v>
      </c>
      <c r="F229" s="65" t="s">
        <v>18</v>
      </c>
      <c r="G229" s="88" t="s">
        <v>145</v>
      </c>
      <c r="H229" s="65" t="s">
        <v>20</v>
      </c>
      <c r="I229" s="66"/>
      <c r="J229" s="67"/>
      <c r="K229" s="68" t="e">
        <f>IF(J229/I229*100&gt;100,100,J229/I229*100)</f>
        <v>#DIV/0!</v>
      </c>
      <c r="L229" s="69" t="e">
        <f>(K229+K230+K231)/3</f>
        <v>#DIV/0!</v>
      </c>
      <c r="M229" s="70" t="e">
        <f>(L229+L232)/2</f>
        <v>#DIV/0!</v>
      </c>
      <c r="N229" s="75"/>
      <c r="O229" s="31"/>
    </row>
    <row r="230" spans="1:15" ht="42" hidden="1" customHeight="1" x14ac:dyDescent="0.25">
      <c r="A230" s="4"/>
      <c r="B230" s="56"/>
      <c r="C230" s="72"/>
      <c r="D230" s="56"/>
      <c r="E230" s="89"/>
      <c r="F230" s="65" t="s">
        <v>18</v>
      </c>
      <c r="G230" s="88" t="s">
        <v>146</v>
      </c>
      <c r="H230" s="65" t="s">
        <v>20</v>
      </c>
      <c r="I230" s="66"/>
      <c r="J230" s="67"/>
      <c r="K230" s="68" t="e">
        <f>IF(I230/J230*100&gt;100,100,I230/J230*100)</f>
        <v>#DIV/0!</v>
      </c>
      <c r="L230" s="73"/>
      <c r="M230" s="74"/>
      <c r="N230" s="75"/>
      <c r="O230" s="31"/>
    </row>
    <row r="231" spans="1:15" ht="36" hidden="1" customHeight="1" x14ac:dyDescent="0.25">
      <c r="A231" s="4"/>
      <c r="B231" s="56"/>
      <c r="C231" s="72"/>
      <c r="D231" s="56"/>
      <c r="E231" s="89"/>
      <c r="F231" s="65" t="s">
        <v>18</v>
      </c>
      <c r="G231" s="88" t="s">
        <v>147</v>
      </c>
      <c r="H231" s="65" t="s">
        <v>20</v>
      </c>
      <c r="I231" s="66"/>
      <c r="J231" s="66"/>
      <c r="K231" s="68" t="e">
        <f>IF(J231/I231*100&gt;100,100,J231/I231*100)</f>
        <v>#DIV/0!</v>
      </c>
      <c r="L231" s="73"/>
      <c r="M231" s="74"/>
      <c r="N231" s="75"/>
      <c r="O231" s="31"/>
    </row>
    <row r="232" spans="1:15" ht="30.75" hidden="1" customHeight="1" x14ac:dyDescent="0.25">
      <c r="A232" s="4"/>
      <c r="B232" s="56"/>
      <c r="C232" s="76"/>
      <c r="D232" s="57"/>
      <c r="E232" s="90"/>
      <c r="F232" s="65" t="s">
        <v>24</v>
      </c>
      <c r="G232" s="91" t="s">
        <v>25</v>
      </c>
      <c r="H232" s="65" t="s">
        <v>26</v>
      </c>
      <c r="I232" s="82"/>
      <c r="J232" s="78"/>
      <c r="K232" s="68" t="e">
        <f>IF(J232/I232*100&gt;100,100,J232/I232*100)</f>
        <v>#DIV/0!</v>
      </c>
      <c r="L232" s="79" t="e">
        <f>K232</f>
        <v>#DIV/0!</v>
      </c>
      <c r="M232" s="74"/>
      <c r="N232" s="75"/>
      <c r="O232" s="31"/>
    </row>
    <row r="233" spans="1:15" ht="42" hidden="1" customHeight="1" x14ac:dyDescent="0.25">
      <c r="A233" s="4"/>
      <c r="B233" s="56"/>
      <c r="C233" s="60" t="s">
        <v>148</v>
      </c>
      <c r="D233" s="61" t="s">
        <v>149</v>
      </c>
      <c r="E233" s="87" t="s">
        <v>117</v>
      </c>
      <c r="F233" s="65" t="s">
        <v>18</v>
      </c>
      <c r="G233" s="88" t="s">
        <v>145</v>
      </c>
      <c r="H233" s="65" t="s">
        <v>20</v>
      </c>
      <c r="I233" s="66"/>
      <c r="J233" s="67"/>
      <c r="K233" s="68" t="e">
        <f>IF(J233/I233*100&gt;100,100,J233/I233*100)</f>
        <v>#DIV/0!</v>
      </c>
      <c r="L233" s="69" t="e">
        <f>(K233+K234+K235)/3</f>
        <v>#DIV/0!</v>
      </c>
      <c r="M233" s="70" t="e">
        <f>(L233+L236)/2</f>
        <v>#DIV/0!</v>
      </c>
      <c r="N233" s="75"/>
      <c r="O233" s="31"/>
    </row>
    <row r="234" spans="1:15" ht="42" hidden="1" customHeight="1" x14ac:dyDescent="0.25">
      <c r="A234" s="4"/>
      <c r="B234" s="56"/>
      <c r="C234" s="72"/>
      <c r="D234" s="56"/>
      <c r="E234" s="89"/>
      <c r="F234" s="65" t="s">
        <v>18</v>
      </c>
      <c r="G234" s="88" t="s">
        <v>146</v>
      </c>
      <c r="H234" s="65" t="s">
        <v>20</v>
      </c>
      <c r="I234" s="66"/>
      <c r="J234" s="67"/>
      <c r="K234" s="68" t="e">
        <f>IF(I234/J234*100&gt;100,100,I234/J234*100)</f>
        <v>#DIV/0!</v>
      </c>
      <c r="L234" s="73"/>
      <c r="M234" s="74"/>
      <c r="N234" s="75"/>
      <c r="O234" s="31"/>
    </row>
    <row r="235" spans="1:15" ht="36" hidden="1" customHeight="1" x14ac:dyDescent="0.25">
      <c r="A235" s="4"/>
      <c r="B235" s="56"/>
      <c r="C235" s="72"/>
      <c r="D235" s="56"/>
      <c r="E235" s="89"/>
      <c r="F235" s="65" t="s">
        <v>18</v>
      </c>
      <c r="G235" s="88" t="s">
        <v>147</v>
      </c>
      <c r="H235" s="65" t="s">
        <v>20</v>
      </c>
      <c r="I235" s="66"/>
      <c r="J235" s="66"/>
      <c r="K235" s="68" t="e">
        <f>IF(J235/I235*100&gt;100,100,J235/I235*100)</f>
        <v>#DIV/0!</v>
      </c>
      <c r="L235" s="73"/>
      <c r="M235" s="74"/>
      <c r="N235" s="75"/>
      <c r="O235" s="31"/>
    </row>
    <row r="236" spans="1:15" ht="30.75" hidden="1" customHeight="1" x14ac:dyDescent="0.25">
      <c r="A236" s="4"/>
      <c r="B236" s="56"/>
      <c r="C236" s="76"/>
      <c r="D236" s="57"/>
      <c r="E236" s="90"/>
      <c r="F236" s="65" t="s">
        <v>24</v>
      </c>
      <c r="G236" s="91" t="s">
        <v>25</v>
      </c>
      <c r="H236" s="65" t="s">
        <v>26</v>
      </c>
      <c r="I236" s="78"/>
      <c r="J236" s="78"/>
      <c r="K236" s="68" t="e">
        <f>IF(J236/I236*100&gt;100,100,J236/I236*100)</f>
        <v>#DIV/0!</v>
      </c>
      <c r="L236" s="79" t="e">
        <f>K236</f>
        <v>#DIV/0!</v>
      </c>
      <c r="M236" s="74"/>
      <c r="N236" s="75"/>
      <c r="O236" s="31"/>
    </row>
    <row r="237" spans="1:15" ht="42" hidden="1" customHeight="1" x14ac:dyDescent="0.25">
      <c r="A237" s="4"/>
      <c r="B237" s="56"/>
      <c r="C237" s="60" t="s">
        <v>150</v>
      </c>
      <c r="D237" s="61" t="s">
        <v>151</v>
      </c>
      <c r="E237" s="87" t="s">
        <v>117</v>
      </c>
      <c r="F237" s="65" t="s">
        <v>18</v>
      </c>
      <c r="G237" s="88" t="s">
        <v>145</v>
      </c>
      <c r="H237" s="65" t="s">
        <v>20</v>
      </c>
      <c r="I237" s="66"/>
      <c r="J237" s="67"/>
      <c r="K237" s="68" t="e">
        <f>IF(I237/J237*100&gt;100,100,I237/J237*100)</f>
        <v>#DIV/0!</v>
      </c>
      <c r="L237" s="69" t="e">
        <f>(K237+K238+K239)/3</f>
        <v>#DIV/0!</v>
      </c>
      <c r="M237" s="70" t="e">
        <f>(L237+L240)/2</f>
        <v>#DIV/0!</v>
      </c>
      <c r="N237" s="4"/>
      <c r="O237" s="31"/>
    </row>
    <row r="238" spans="1:15" ht="42" hidden="1" customHeight="1" x14ac:dyDescent="0.25">
      <c r="A238" s="4"/>
      <c r="B238" s="56"/>
      <c r="C238" s="72"/>
      <c r="D238" s="56"/>
      <c r="E238" s="89"/>
      <c r="F238" s="65" t="s">
        <v>18</v>
      </c>
      <c r="G238" s="88" t="s">
        <v>146</v>
      </c>
      <c r="H238" s="65" t="s">
        <v>20</v>
      </c>
      <c r="I238" s="66"/>
      <c r="J238" s="67"/>
      <c r="K238" s="68" t="e">
        <f>IF(J238/I238*100&gt;100,100,J238/I238*100)</f>
        <v>#DIV/0!</v>
      </c>
      <c r="L238" s="73"/>
      <c r="M238" s="74"/>
      <c r="N238" s="4"/>
      <c r="O238" s="31"/>
    </row>
    <row r="239" spans="1:15" ht="36" hidden="1" customHeight="1" x14ac:dyDescent="0.25">
      <c r="A239" s="4"/>
      <c r="B239" s="56"/>
      <c r="C239" s="72"/>
      <c r="D239" s="56"/>
      <c r="E239" s="89"/>
      <c r="F239" s="65" t="s">
        <v>18</v>
      </c>
      <c r="G239" s="88" t="s">
        <v>147</v>
      </c>
      <c r="H239" s="65" t="s">
        <v>20</v>
      </c>
      <c r="I239" s="66"/>
      <c r="J239" s="66"/>
      <c r="K239" s="68" t="e">
        <f>IF(J239/I239*100&gt;100,100,J239/I239*100)</f>
        <v>#DIV/0!</v>
      </c>
      <c r="L239" s="73"/>
      <c r="M239" s="74"/>
      <c r="N239" s="4"/>
      <c r="O239" s="31"/>
    </row>
    <row r="240" spans="1:15" ht="30.75" hidden="1" customHeight="1" x14ac:dyDescent="0.25">
      <c r="A240" s="4"/>
      <c r="B240" s="56"/>
      <c r="C240" s="76"/>
      <c r="D240" s="57"/>
      <c r="E240" s="90"/>
      <c r="F240" s="65" t="s">
        <v>24</v>
      </c>
      <c r="G240" s="91" t="s">
        <v>25</v>
      </c>
      <c r="H240" s="65" t="s">
        <v>26</v>
      </c>
      <c r="I240" s="78"/>
      <c r="J240" s="78"/>
      <c r="K240" s="68" t="e">
        <f>IF(J240/I240*100&gt;100,100,J240/I240*100)</f>
        <v>#DIV/0!</v>
      </c>
      <c r="L240" s="79" t="e">
        <f>K240</f>
        <v>#DIV/0!</v>
      </c>
      <c r="M240" s="74"/>
      <c r="N240" s="4"/>
      <c r="O240" s="31"/>
    </row>
    <row r="241" spans="1:15" ht="42" hidden="1" customHeight="1" x14ac:dyDescent="0.25">
      <c r="A241" s="4"/>
      <c r="B241" s="56"/>
      <c r="C241" s="60" t="s">
        <v>152</v>
      </c>
      <c r="D241" s="61" t="s">
        <v>153</v>
      </c>
      <c r="E241" s="87" t="s">
        <v>117</v>
      </c>
      <c r="F241" s="65" t="s">
        <v>18</v>
      </c>
      <c r="G241" s="88" t="s">
        <v>145</v>
      </c>
      <c r="H241" s="65" t="s">
        <v>20</v>
      </c>
      <c r="I241" s="66"/>
      <c r="J241" s="67"/>
      <c r="K241" s="68" t="e">
        <f>IF(J241/I241*100&gt;100,100,J241/I241*100)</f>
        <v>#DIV/0!</v>
      </c>
      <c r="L241" s="69" t="e">
        <f>(K241+K242+K243)/3</f>
        <v>#DIV/0!</v>
      </c>
      <c r="M241" s="70" t="e">
        <f>(L241+L244)/2</f>
        <v>#DIV/0!</v>
      </c>
      <c r="N241" s="92"/>
      <c r="O241" s="31"/>
    </row>
    <row r="242" spans="1:15" ht="42" hidden="1" customHeight="1" x14ac:dyDescent="0.25">
      <c r="A242" s="4"/>
      <c r="B242" s="56"/>
      <c r="C242" s="72"/>
      <c r="D242" s="56"/>
      <c r="E242" s="89"/>
      <c r="F242" s="65" t="s">
        <v>18</v>
      </c>
      <c r="G242" s="88" t="s">
        <v>146</v>
      </c>
      <c r="H242" s="65" t="s">
        <v>20</v>
      </c>
      <c r="I242" s="66"/>
      <c r="J242" s="67"/>
      <c r="K242" s="68" t="e">
        <f>IF(I242/J242*100&gt;100,100,I242/J242*100)</f>
        <v>#DIV/0!</v>
      </c>
      <c r="L242" s="73"/>
      <c r="M242" s="74"/>
      <c r="N242" s="92"/>
      <c r="O242" s="31"/>
    </row>
    <row r="243" spans="1:15" ht="36" hidden="1" customHeight="1" x14ac:dyDescent="0.25">
      <c r="A243" s="4"/>
      <c r="B243" s="56"/>
      <c r="C243" s="72"/>
      <c r="D243" s="56"/>
      <c r="E243" s="89"/>
      <c r="F243" s="65" t="s">
        <v>18</v>
      </c>
      <c r="G243" s="88" t="s">
        <v>147</v>
      </c>
      <c r="H243" s="65" t="s">
        <v>20</v>
      </c>
      <c r="I243" s="66"/>
      <c r="J243" s="66"/>
      <c r="K243" s="68" t="e">
        <f>IF(J243/I243*100&gt;100,100,J243/I243*100)</f>
        <v>#DIV/0!</v>
      </c>
      <c r="L243" s="73"/>
      <c r="M243" s="74"/>
      <c r="N243" s="92"/>
      <c r="O243" s="31"/>
    </row>
    <row r="244" spans="1:15" ht="30.75" hidden="1" customHeight="1" x14ac:dyDescent="0.25">
      <c r="A244" s="4"/>
      <c r="B244" s="56"/>
      <c r="C244" s="76"/>
      <c r="D244" s="57"/>
      <c r="E244" s="90"/>
      <c r="F244" s="65" t="s">
        <v>24</v>
      </c>
      <c r="G244" s="91" t="s">
        <v>25</v>
      </c>
      <c r="H244" s="65" t="s">
        <v>26</v>
      </c>
      <c r="I244" s="83"/>
      <c r="J244" s="78"/>
      <c r="K244" s="68" t="e">
        <f>IF(J244/I244*100&gt;100,100,J244/I244*100)</f>
        <v>#DIV/0!</v>
      </c>
      <c r="L244" s="79" t="e">
        <f>K244</f>
        <v>#DIV/0!</v>
      </c>
      <c r="M244" s="74"/>
      <c r="N244" s="92"/>
      <c r="O244" s="31"/>
    </row>
    <row r="245" spans="1:15" ht="42" hidden="1" customHeight="1" x14ac:dyDescent="0.25">
      <c r="A245" s="4"/>
      <c r="B245" s="56"/>
      <c r="C245" s="60"/>
      <c r="D245" s="61" t="s">
        <v>154</v>
      </c>
      <c r="E245" s="87" t="s">
        <v>117</v>
      </c>
      <c r="F245" s="65" t="s">
        <v>18</v>
      </c>
      <c r="G245" s="88" t="s">
        <v>145</v>
      </c>
      <c r="H245" s="65" t="s">
        <v>20</v>
      </c>
      <c r="I245" s="66"/>
      <c r="J245" s="67"/>
      <c r="K245" s="68" t="e">
        <f>IF(I245/J245*100&gt;100,100,I245/J245*100)</f>
        <v>#DIV/0!</v>
      </c>
      <c r="L245" s="69" t="e">
        <f>(K245+K246+K247)/3</f>
        <v>#DIV/0!</v>
      </c>
      <c r="M245" s="70" t="e">
        <f>(L245+L248)/2</f>
        <v>#DIV/0!</v>
      </c>
      <c r="N245" s="4"/>
      <c r="O245" s="31"/>
    </row>
    <row r="246" spans="1:15" ht="42" hidden="1" customHeight="1" x14ac:dyDescent="0.25">
      <c r="A246" s="4"/>
      <c r="B246" s="56"/>
      <c r="C246" s="72"/>
      <c r="D246" s="56"/>
      <c r="E246" s="89"/>
      <c r="F246" s="65" t="s">
        <v>18</v>
      </c>
      <c r="G246" s="88" t="s">
        <v>146</v>
      </c>
      <c r="H246" s="65" t="s">
        <v>20</v>
      </c>
      <c r="I246" s="66"/>
      <c r="J246" s="67"/>
      <c r="K246" s="68" t="e">
        <f>IF(J246/I246*100&gt;100,100,J246/I246*100)</f>
        <v>#DIV/0!</v>
      </c>
      <c r="L246" s="73"/>
      <c r="M246" s="74"/>
      <c r="N246" s="4"/>
      <c r="O246" s="31"/>
    </row>
    <row r="247" spans="1:15" ht="36" hidden="1" customHeight="1" x14ac:dyDescent="0.25">
      <c r="A247" s="4"/>
      <c r="B247" s="56"/>
      <c r="C247" s="72"/>
      <c r="D247" s="56"/>
      <c r="E247" s="89"/>
      <c r="F247" s="65" t="s">
        <v>18</v>
      </c>
      <c r="G247" s="88" t="s">
        <v>147</v>
      </c>
      <c r="H247" s="65" t="s">
        <v>20</v>
      </c>
      <c r="I247" s="66"/>
      <c r="J247" s="66"/>
      <c r="K247" s="68" t="e">
        <f>IF(J247/I247*100&gt;100,100,J247/I247*100)</f>
        <v>#DIV/0!</v>
      </c>
      <c r="L247" s="73"/>
      <c r="M247" s="74"/>
      <c r="N247" s="4"/>
      <c r="O247" s="31"/>
    </row>
    <row r="248" spans="1:15" ht="30.75" hidden="1" customHeight="1" x14ac:dyDescent="0.25">
      <c r="A248" s="4"/>
      <c r="B248" s="56"/>
      <c r="C248" s="76"/>
      <c r="D248" s="57"/>
      <c r="E248" s="90"/>
      <c r="F248" s="65" t="s">
        <v>24</v>
      </c>
      <c r="G248" s="91" t="s">
        <v>25</v>
      </c>
      <c r="H248" s="65" t="s">
        <v>26</v>
      </c>
      <c r="I248" s="81"/>
      <c r="J248" s="78"/>
      <c r="K248" s="68" t="e">
        <f>IF(J248/I248*100&gt;100,100,J248/I248*100)</f>
        <v>#DIV/0!</v>
      </c>
      <c r="L248" s="79" t="e">
        <f>K248</f>
        <v>#DIV/0!</v>
      </c>
      <c r="M248" s="74"/>
      <c r="N248" s="4"/>
      <c r="O248" s="31"/>
    </row>
    <row r="249" spans="1:15" ht="42" hidden="1" customHeight="1" x14ac:dyDescent="0.25">
      <c r="A249" s="4"/>
      <c r="B249" s="56"/>
      <c r="C249" s="60" t="s">
        <v>155</v>
      </c>
      <c r="D249" s="61" t="s">
        <v>156</v>
      </c>
      <c r="E249" s="87" t="s">
        <v>117</v>
      </c>
      <c r="F249" s="65" t="s">
        <v>18</v>
      </c>
      <c r="G249" s="88" t="s">
        <v>145</v>
      </c>
      <c r="H249" s="65" t="s">
        <v>20</v>
      </c>
      <c r="I249" s="66"/>
      <c r="J249" s="67"/>
      <c r="K249" s="68" t="e">
        <f>IF(I249/J249*100&gt;100,100,I249/J249*100)</f>
        <v>#DIV/0!</v>
      </c>
      <c r="L249" s="69" t="e">
        <f>(K249+K250+K251)/3</f>
        <v>#DIV/0!</v>
      </c>
      <c r="M249" s="70" t="e">
        <f>(L249+L252)/2</f>
        <v>#DIV/0!</v>
      </c>
      <c r="N249" s="4"/>
      <c r="O249" s="31"/>
    </row>
    <row r="250" spans="1:15" ht="42" hidden="1" customHeight="1" x14ac:dyDescent="0.25">
      <c r="A250" s="4"/>
      <c r="B250" s="56"/>
      <c r="C250" s="72"/>
      <c r="D250" s="56"/>
      <c r="E250" s="89"/>
      <c r="F250" s="65" t="s">
        <v>18</v>
      </c>
      <c r="G250" s="88" t="s">
        <v>146</v>
      </c>
      <c r="H250" s="65" t="s">
        <v>20</v>
      </c>
      <c r="I250" s="66"/>
      <c r="J250" s="67"/>
      <c r="K250" s="68" t="e">
        <f>IF(J250/I250*100&gt;100,100,J250/I250*100)</f>
        <v>#DIV/0!</v>
      </c>
      <c r="L250" s="73"/>
      <c r="M250" s="74"/>
      <c r="N250" s="4"/>
      <c r="O250" s="31"/>
    </row>
    <row r="251" spans="1:15" ht="36" hidden="1" customHeight="1" x14ac:dyDescent="0.25">
      <c r="A251" s="4"/>
      <c r="B251" s="56"/>
      <c r="C251" s="72"/>
      <c r="D251" s="56"/>
      <c r="E251" s="89"/>
      <c r="F251" s="65" t="s">
        <v>18</v>
      </c>
      <c r="G251" s="88" t="s">
        <v>147</v>
      </c>
      <c r="H251" s="65" t="s">
        <v>20</v>
      </c>
      <c r="I251" s="66"/>
      <c r="J251" s="66"/>
      <c r="K251" s="68" t="e">
        <f>IF(J251/I251*100&gt;100,100,J251/I251*100)</f>
        <v>#DIV/0!</v>
      </c>
      <c r="L251" s="73"/>
      <c r="M251" s="74"/>
      <c r="N251" s="4"/>
      <c r="O251" s="31"/>
    </row>
    <row r="252" spans="1:15" ht="30.75" hidden="1" customHeight="1" x14ac:dyDescent="0.25">
      <c r="A252" s="4"/>
      <c r="B252" s="56"/>
      <c r="C252" s="76"/>
      <c r="D252" s="57"/>
      <c r="E252" s="90"/>
      <c r="F252" s="65" t="s">
        <v>24</v>
      </c>
      <c r="G252" s="91" t="s">
        <v>25</v>
      </c>
      <c r="H252" s="65" t="s">
        <v>26</v>
      </c>
      <c r="I252" s="81"/>
      <c r="J252" s="78"/>
      <c r="K252" s="68" t="e">
        <f>IF(J252/I252*100&gt;100,100,J252/I252*100)</f>
        <v>#DIV/0!</v>
      </c>
      <c r="L252" s="79" t="e">
        <f>K252</f>
        <v>#DIV/0!</v>
      </c>
      <c r="M252" s="74"/>
      <c r="N252" s="4"/>
      <c r="O252" s="31"/>
    </row>
    <row r="253" spans="1:15" ht="42" hidden="1" customHeight="1" x14ac:dyDescent="0.25">
      <c r="A253" s="4"/>
      <c r="B253" s="56"/>
      <c r="C253" s="60" t="s">
        <v>157</v>
      </c>
      <c r="D253" s="61" t="s">
        <v>158</v>
      </c>
      <c r="E253" s="87" t="s">
        <v>117</v>
      </c>
      <c r="F253" s="65" t="s">
        <v>18</v>
      </c>
      <c r="G253" s="88" t="s">
        <v>145</v>
      </c>
      <c r="H253" s="65" t="s">
        <v>20</v>
      </c>
      <c r="I253" s="66"/>
      <c r="J253" s="67"/>
      <c r="K253" s="68" t="e">
        <f>IF(I253/J253*100&gt;100,100,I253/J253*100)</f>
        <v>#DIV/0!</v>
      </c>
      <c r="L253" s="69" t="e">
        <f>(K253+K254+K255)/3</f>
        <v>#DIV/0!</v>
      </c>
      <c r="M253" s="70" t="e">
        <f>(L253+L256)/2</f>
        <v>#DIV/0!</v>
      </c>
      <c r="N253" s="4"/>
      <c r="O253" s="31"/>
    </row>
    <row r="254" spans="1:15" ht="42" hidden="1" customHeight="1" x14ac:dyDescent="0.25">
      <c r="A254" s="4"/>
      <c r="B254" s="56"/>
      <c r="C254" s="72"/>
      <c r="D254" s="56"/>
      <c r="E254" s="89"/>
      <c r="F254" s="65" t="s">
        <v>18</v>
      </c>
      <c r="G254" s="88" t="s">
        <v>146</v>
      </c>
      <c r="H254" s="65" t="s">
        <v>20</v>
      </c>
      <c r="I254" s="66"/>
      <c r="J254" s="67"/>
      <c r="K254" s="68" t="e">
        <f>IF(J254/I254*100&gt;100,100,J254/I254*100)</f>
        <v>#DIV/0!</v>
      </c>
      <c r="L254" s="73"/>
      <c r="M254" s="74"/>
      <c r="N254" s="4"/>
      <c r="O254" s="31"/>
    </row>
    <row r="255" spans="1:15" ht="36" hidden="1" customHeight="1" x14ac:dyDescent="0.25">
      <c r="A255" s="4"/>
      <c r="B255" s="56"/>
      <c r="C255" s="72"/>
      <c r="D255" s="56"/>
      <c r="E255" s="89"/>
      <c r="F255" s="65" t="s">
        <v>18</v>
      </c>
      <c r="G255" s="88" t="s">
        <v>147</v>
      </c>
      <c r="H255" s="65" t="s">
        <v>20</v>
      </c>
      <c r="I255" s="66"/>
      <c r="J255" s="66"/>
      <c r="K255" s="68" t="e">
        <f>IF(J255/I255*100&gt;100,100,J255/I255*100)</f>
        <v>#DIV/0!</v>
      </c>
      <c r="L255" s="73"/>
      <c r="M255" s="74"/>
      <c r="N255" s="4"/>
      <c r="O255" s="31"/>
    </row>
    <row r="256" spans="1:15" ht="30.75" hidden="1" customHeight="1" x14ac:dyDescent="0.25">
      <c r="A256" s="4"/>
      <c r="B256" s="56"/>
      <c r="C256" s="76"/>
      <c r="D256" s="57"/>
      <c r="E256" s="90"/>
      <c r="F256" s="65" t="s">
        <v>24</v>
      </c>
      <c r="G256" s="91" t="s">
        <v>25</v>
      </c>
      <c r="H256" s="65" t="s">
        <v>26</v>
      </c>
      <c r="I256" s="81"/>
      <c r="J256" s="78"/>
      <c r="K256" s="68" t="e">
        <f>IF(J256/I256*100&gt;100,100,J256/I256*100)</f>
        <v>#DIV/0!</v>
      </c>
      <c r="L256" s="79" t="e">
        <f>K256</f>
        <v>#DIV/0!</v>
      </c>
      <c r="M256" s="74"/>
      <c r="N256" s="4"/>
      <c r="O256" s="31"/>
    </row>
    <row r="257" spans="1:15" ht="42" hidden="1" customHeight="1" x14ac:dyDescent="0.25">
      <c r="A257" s="4"/>
      <c r="B257" s="56"/>
      <c r="C257" s="60" t="s">
        <v>159</v>
      </c>
      <c r="D257" s="61" t="s">
        <v>160</v>
      </c>
      <c r="E257" s="87" t="s">
        <v>117</v>
      </c>
      <c r="F257" s="65" t="s">
        <v>18</v>
      </c>
      <c r="G257" s="88" t="s">
        <v>145</v>
      </c>
      <c r="H257" s="65" t="s">
        <v>20</v>
      </c>
      <c r="I257" s="66"/>
      <c r="J257" s="67"/>
      <c r="K257" s="68" t="e">
        <f>IF(I257/J257*100&gt;100,100,I257/J257*100)</f>
        <v>#DIV/0!</v>
      </c>
      <c r="L257" s="69" t="e">
        <f>(K257+K258+K259)/3</f>
        <v>#DIV/0!</v>
      </c>
      <c r="M257" s="70" t="e">
        <f>(L257+L260)/2</f>
        <v>#DIV/0!</v>
      </c>
      <c r="N257" s="4"/>
      <c r="O257" s="31"/>
    </row>
    <row r="258" spans="1:15" ht="42" hidden="1" customHeight="1" x14ac:dyDescent="0.25">
      <c r="A258" s="4"/>
      <c r="B258" s="56"/>
      <c r="C258" s="72"/>
      <c r="D258" s="56"/>
      <c r="E258" s="89"/>
      <c r="F258" s="65" t="s">
        <v>18</v>
      </c>
      <c r="G258" s="88" t="s">
        <v>146</v>
      </c>
      <c r="H258" s="65" t="s">
        <v>20</v>
      </c>
      <c r="I258" s="66"/>
      <c r="J258" s="67"/>
      <c r="K258" s="68" t="e">
        <f>IF(J258/I258*100&gt;100,100,J258/I258*100)</f>
        <v>#DIV/0!</v>
      </c>
      <c r="L258" s="73"/>
      <c r="M258" s="74"/>
      <c r="N258" s="4"/>
      <c r="O258" s="31"/>
    </row>
    <row r="259" spans="1:15" ht="36" hidden="1" customHeight="1" x14ac:dyDescent="0.25">
      <c r="A259" s="4"/>
      <c r="B259" s="56"/>
      <c r="C259" s="72"/>
      <c r="D259" s="56"/>
      <c r="E259" s="89"/>
      <c r="F259" s="65" t="s">
        <v>18</v>
      </c>
      <c r="G259" s="88" t="s">
        <v>147</v>
      </c>
      <c r="H259" s="65" t="s">
        <v>20</v>
      </c>
      <c r="I259" s="66"/>
      <c r="J259" s="66"/>
      <c r="K259" s="68" t="e">
        <f>IF(J259/I259*100&gt;100,100,J259/I259*100)</f>
        <v>#DIV/0!</v>
      </c>
      <c r="L259" s="73"/>
      <c r="M259" s="74"/>
      <c r="N259" s="4"/>
      <c r="O259" s="31"/>
    </row>
    <row r="260" spans="1:15" ht="30.75" hidden="1" customHeight="1" x14ac:dyDescent="0.25">
      <c r="A260" s="4"/>
      <c r="B260" s="56"/>
      <c r="C260" s="76"/>
      <c r="D260" s="57"/>
      <c r="E260" s="90"/>
      <c r="F260" s="65" t="s">
        <v>24</v>
      </c>
      <c r="G260" s="91" t="s">
        <v>25</v>
      </c>
      <c r="H260" s="65" t="s">
        <v>26</v>
      </c>
      <c r="I260" s="81"/>
      <c r="J260" s="78"/>
      <c r="K260" s="68" t="e">
        <f>IF(J260/I260*100&gt;100,100,J260/I260*100)</f>
        <v>#DIV/0!</v>
      </c>
      <c r="L260" s="79" t="e">
        <f>K260</f>
        <v>#DIV/0!</v>
      </c>
      <c r="M260" s="74"/>
      <c r="N260" s="4"/>
      <c r="O260" s="31"/>
    </row>
    <row r="261" spans="1:15" ht="42" hidden="1" customHeight="1" x14ac:dyDescent="0.25">
      <c r="A261" s="4"/>
      <c r="B261" s="56"/>
      <c r="C261" s="60" t="s">
        <v>161</v>
      </c>
      <c r="D261" s="61" t="s">
        <v>162</v>
      </c>
      <c r="E261" s="87" t="s">
        <v>117</v>
      </c>
      <c r="F261" s="65" t="s">
        <v>18</v>
      </c>
      <c r="G261" s="88" t="s">
        <v>145</v>
      </c>
      <c r="H261" s="65" t="s">
        <v>20</v>
      </c>
      <c r="I261" s="66"/>
      <c r="J261" s="67"/>
      <c r="K261" s="68" t="e">
        <f>IF(I261/J261*100&gt;100,100,I261/J261*100)</f>
        <v>#DIV/0!</v>
      </c>
      <c r="L261" s="69" t="e">
        <f>(K261+K262+K263)/3</f>
        <v>#DIV/0!</v>
      </c>
      <c r="M261" s="70" t="e">
        <f>(L261+L264)/2</f>
        <v>#DIV/0!</v>
      </c>
      <c r="N261" s="92"/>
      <c r="O261" s="31"/>
    </row>
    <row r="262" spans="1:15" ht="42" hidden="1" customHeight="1" x14ac:dyDescent="0.25">
      <c r="A262" s="4"/>
      <c r="B262" s="56"/>
      <c r="C262" s="72"/>
      <c r="D262" s="56"/>
      <c r="E262" s="89"/>
      <c r="F262" s="65" t="s">
        <v>18</v>
      </c>
      <c r="G262" s="88" t="s">
        <v>146</v>
      </c>
      <c r="H262" s="65" t="s">
        <v>20</v>
      </c>
      <c r="I262" s="66"/>
      <c r="J262" s="67"/>
      <c r="K262" s="68" t="e">
        <f>IF(I262/J262*100&gt;100,100,I262/J262*100)</f>
        <v>#DIV/0!</v>
      </c>
      <c r="L262" s="73"/>
      <c r="M262" s="74"/>
      <c r="N262" s="92"/>
      <c r="O262" s="31"/>
    </row>
    <row r="263" spans="1:15" ht="36" hidden="1" customHeight="1" x14ac:dyDescent="0.25">
      <c r="A263" s="4"/>
      <c r="B263" s="56"/>
      <c r="C263" s="72"/>
      <c r="D263" s="56"/>
      <c r="E263" s="89"/>
      <c r="F263" s="65" t="s">
        <v>18</v>
      </c>
      <c r="G263" s="88" t="s">
        <v>147</v>
      </c>
      <c r="H263" s="65" t="s">
        <v>20</v>
      </c>
      <c r="I263" s="66"/>
      <c r="J263" s="66"/>
      <c r="K263" s="68" t="e">
        <f>IF(J263/I263*100&gt;100,100,J263/I263*100)</f>
        <v>#DIV/0!</v>
      </c>
      <c r="L263" s="73"/>
      <c r="M263" s="74"/>
      <c r="N263" s="92"/>
      <c r="O263" s="31"/>
    </row>
    <row r="264" spans="1:15" ht="30.75" hidden="1" customHeight="1" x14ac:dyDescent="0.25">
      <c r="A264" s="4"/>
      <c r="B264" s="57"/>
      <c r="C264" s="76"/>
      <c r="D264" s="57"/>
      <c r="E264" s="90"/>
      <c r="F264" s="65" t="s">
        <v>24</v>
      </c>
      <c r="G264" s="91" t="s">
        <v>25</v>
      </c>
      <c r="H264" s="65" t="s">
        <v>26</v>
      </c>
      <c r="I264" s="78"/>
      <c r="J264" s="78"/>
      <c r="K264" s="68" t="e">
        <f>IF(J264/I264*100&gt;100,100,J264/I264*100)</f>
        <v>#DIV/0!</v>
      </c>
      <c r="L264" s="79" t="e">
        <f>K264</f>
        <v>#DIV/0!</v>
      </c>
      <c r="M264" s="74"/>
      <c r="N264" s="92"/>
      <c r="O264" s="31"/>
    </row>
    <row r="265" spans="1:15" ht="15" hidden="1" customHeight="1" x14ac:dyDescent="0.25">
      <c r="A265" s="4"/>
      <c r="B265" s="4"/>
      <c r="C265" s="4"/>
      <c r="D265" s="4"/>
      <c r="E265" s="4"/>
      <c r="F265" s="93"/>
      <c r="G265" s="4"/>
      <c r="H265" s="4"/>
      <c r="I265" s="4"/>
      <c r="J265" s="4"/>
      <c r="K265" s="4"/>
      <c r="L265" s="4"/>
      <c r="M265" s="4"/>
      <c r="N265" s="4"/>
      <c r="O265" s="31"/>
    </row>
    <row r="266" spans="1:15" ht="15" hidden="1" customHeight="1" x14ac:dyDescent="0.25">
      <c r="A266" s="4"/>
      <c r="B266" s="4"/>
      <c r="C266" s="4"/>
      <c r="D266" s="4"/>
      <c r="E266" s="4"/>
      <c r="F266" s="93"/>
      <c r="G266" s="4"/>
      <c r="H266" s="4"/>
      <c r="I266" s="94">
        <f>I184+I188+I192+I196+I200+I204+I208+I212+I216+I220+I224+I228</f>
        <v>0</v>
      </c>
      <c r="J266" s="94">
        <f>J184+J188+J192+J196+J200+J204+J208+J212+J216+J220+J224+J228</f>
        <v>0</v>
      </c>
      <c r="K266" s="94">
        <f>(I266*8+L266*4)/12</f>
        <v>91.666666666666671</v>
      </c>
      <c r="L266" s="4">
        <v>275</v>
      </c>
      <c r="M266" s="4"/>
      <c r="N266" s="4"/>
      <c r="O266" s="31"/>
    </row>
    <row r="267" spans="1:15" ht="15" hidden="1" customHeight="1" x14ac:dyDescent="0.25">
      <c r="A267" s="4"/>
      <c r="B267" s="4"/>
      <c r="C267" s="4"/>
      <c r="D267" s="4"/>
      <c r="E267" s="4"/>
      <c r="F267" s="93"/>
      <c r="G267" s="4"/>
      <c r="H267" s="4"/>
      <c r="I267" s="95">
        <f>I232+I236+I240+I244+I248+I252+I256+I260+I264</f>
        <v>0</v>
      </c>
      <c r="J267" s="4">
        <f>J232+J236+J240+J244+J248+J252+J256+J260+J264</f>
        <v>0</v>
      </c>
      <c r="K267" s="94">
        <f>(I267*8+L267*4)/12</f>
        <v>100</v>
      </c>
      <c r="L267" s="4">
        <v>300</v>
      </c>
      <c r="M267" s="4"/>
      <c r="N267" s="4"/>
      <c r="O267" s="31"/>
    </row>
    <row r="268" spans="1:15" x14ac:dyDescent="0.25">
      <c r="O268" s="31"/>
    </row>
    <row r="270" spans="1:15" x14ac:dyDescent="0.25">
      <c r="H270" s="97" t="s">
        <v>163</v>
      </c>
      <c r="I270" s="98">
        <f>I8+I12+I16+I20+I24+I32+I36</f>
        <v>275.22222222222223</v>
      </c>
      <c r="J270" s="98">
        <f>J8+J12+J16+J20+J24+J32+J36</f>
        <v>273</v>
      </c>
      <c r="K270" s="99">
        <f>(267*5+286*4)/9</f>
        <v>275.44444444444446</v>
      </c>
      <c r="L270" s="1">
        <v>273</v>
      </c>
    </row>
    <row r="271" spans="1:15" x14ac:dyDescent="0.25">
      <c r="H271" s="97" t="s">
        <v>164</v>
      </c>
      <c r="I271" s="98">
        <f>I44+I48+I52+I56+I60+I64+I68+I72+I76</f>
        <v>289.3</v>
      </c>
      <c r="J271" s="98">
        <f>J44+J48+J52+J56+J60+J64+J68+J72+J76</f>
        <v>289.3</v>
      </c>
      <c r="K271" s="99">
        <f>(288*5+291*4)/9</f>
        <v>289.33333333333331</v>
      </c>
      <c r="L271" s="1">
        <v>289</v>
      </c>
    </row>
    <row r="272" spans="1:15" x14ac:dyDescent="0.25">
      <c r="H272" s="97" t="s">
        <v>165</v>
      </c>
      <c r="I272" s="98">
        <f>I80+I84+I88+I92+I96+I100+I104+I108+I112</f>
        <v>81.777777777777771</v>
      </c>
      <c r="J272" s="98">
        <f>J80+J84+J88+J92+J96+J100+J104+J108+J112</f>
        <v>81</v>
      </c>
      <c r="K272" s="99">
        <f>(80*5+84*4)/9</f>
        <v>81.777777777777771</v>
      </c>
      <c r="L272" s="1">
        <v>81</v>
      </c>
    </row>
    <row r="273" spans="8:10" x14ac:dyDescent="0.25">
      <c r="H273" s="97" t="s">
        <v>166</v>
      </c>
      <c r="I273" s="1">
        <f>I180+I176+I172+I168+I164+I160+I156+I152+I148+I144+I140+I136+I132+I128+I124+I120+I116</f>
        <v>25052</v>
      </c>
      <c r="J273" s="1">
        <f>J180+J176+J172+J168+J164+J160+J156+J152+J148+J144+J140+J136+J132+J128+J124+J120+J116</f>
        <v>23494</v>
      </c>
    </row>
  </sheetData>
  <autoFilter ref="A3:N264"/>
  <mergeCells count="321">
    <mergeCell ref="C261:C264"/>
    <mergeCell ref="D261:D264"/>
    <mergeCell ref="E261:E264"/>
    <mergeCell ref="L261:L263"/>
    <mergeCell ref="M261:M264"/>
    <mergeCell ref="N261:N264"/>
    <mergeCell ref="C253:C256"/>
    <mergeCell ref="D253:D256"/>
    <mergeCell ref="E253:E256"/>
    <mergeCell ref="L253:L255"/>
    <mergeCell ref="M253:M256"/>
    <mergeCell ref="C257:C260"/>
    <mergeCell ref="D257:D260"/>
    <mergeCell ref="E257:E260"/>
    <mergeCell ref="L257:L259"/>
    <mergeCell ref="M257:M260"/>
    <mergeCell ref="C245:C248"/>
    <mergeCell ref="D245:D248"/>
    <mergeCell ref="E245:E248"/>
    <mergeCell ref="L245:L247"/>
    <mergeCell ref="M245:M248"/>
    <mergeCell ref="C249:C252"/>
    <mergeCell ref="D249:D252"/>
    <mergeCell ref="E249:E252"/>
    <mergeCell ref="L249:L251"/>
    <mergeCell ref="M249:M252"/>
    <mergeCell ref="C241:C244"/>
    <mergeCell ref="D241:D244"/>
    <mergeCell ref="E241:E244"/>
    <mergeCell ref="L241:L243"/>
    <mergeCell ref="M241:M244"/>
    <mergeCell ref="N241:N244"/>
    <mergeCell ref="C233:C236"/>
    <mergeCell ref="D233:D236"/>
    <mergeCell ref="E233:E236"/>
    <mergeCell ref="L233:L235"/>
    <mergeCell ref="M233:M236"/>
    <mergeCell ref="C237:C240"/>
    <mergeCell ref="D237:D240"/>
    <mergeCell ref="E237:E240"/>
    <mergeCell ref="L237:L239"/>
    <mergeCell ref="M237:M240"/>
    <mergeCell ref="D225:D228"/>
    <mergeCell ref="E225:E228"/>
    <mergeCell ref="L225:L227"/>
    <mergeCell ref="M225:M228"/>
    <mergeCell ref="C229:C232"/>
    <mergeCell ref="D229:D232"/>
    <mergeCell ref="E229:E232"/>
    <mergeCell ref="L229:L231"/>
    <mergeCell ref="M229:M232"/>
    <mergeCell ref="C217:C220"/>
    <mergeCell ref="D217:D220"/>
    <mergeCell ref="E217:E220"/>
    <mergeCell ref="L217:L219"/>
    <mergeCell ref="M217:M220"/>
    <mergeCell ref="D221:D224"/>
    <mergeCell ref="E221:E224"/>
    <mergeCell ref="L221:L223"/>
    <mergeCell ref="M221:M224"/>
    <mergeCell ref="C209:C212"/>
    <mergeCell ref="D209:D212"/>
    <mergeCell ref="E209:E212"/>
    <mergeCell ref="L209:L211"/>
    <mergeCell ref="M209:M212"/>
    <mergeCell ref="C213:C216"/>
    <mergeCell ref="D213:D216"/>
    <mergeCell ref="E213:E216"/>
    <mergeCell ref="L213:L215"/>
    <mergeCell ref="M213:M216"/>
    <mergeCell ref="C201:C204"/>
    <mergeCell ref="D201:D204"/>
    <mergeCell ref="E201:E204"/>
    <mergeCell ref="L201:L203"/>
    <mergeCell ref="M201:M204"/>
    <mergeCell ref="C205:C208"/>
    <mergeCell ref="D205:D208"/>
    <mergeCell ref="E205:E208"/>
    <mergeCell ref="L205:L207"/>
    <mergeCell ref="M205:M208"/>
    <mergeCell ref="L193:L195"/>
    <mergeCell ref="M193:M196"/>
    <mergeCell ref="C197:C200"/>
    <mergeCell ref="D197:D200"/>
    <mergeCell ref="E197:E200"/>
    <mergeCell ref="L197:L199"/>
    <mergeCell ref="M197:M200"/>
    <mergeCell ref="N181:N236"/>
    <mergeCell ref="C185:C188"/>
    <mergeCell ref="D185:D188"/>
    <mergeCell ref="E185:E188"/>
    <mergeCell ref="L185:L187"/>
    <mergeCell ref="M185:M188"/>
    <mergeCell ref="C189:C192"/>
    <mergeCell ref="D189:D192"/>
    <mergeCell ref="E189:E192"/>
    <mergeCell ref="L189:L191"/>
    <mergeCell ref="B181:B264"/>
    <mergeCell ref="C181:C184"/>
    <mergeCell ref="D181:D184"/>
    <mergeCell ref="E181:E184"/>
    <mergeCell ref="L181:L183"/>
    <mergeCell ref="M181:M184"/>
    <mergeCell ref="M189:M192"/>
    <mergeCell ref="C193:C196"/>
    <mergeCell ref="D193:D196"/>
    <mergeCell ref="E193:E196"/>
    <mergeCell ref="C173:C176"/>
    <mergeCell ref="D173:D176"/>
    <mergeCell ref="E173:E176"/>
    <mergeCell ref="L173:L175"/>
    <mergeCell ref="M173:M176"/>
    <mergeCell ref="C177:C180"/>
    <mergeCell ref="D177:D180"/>
    <mergeCell ref="E177:E180"/>
    <mergeCell ref="L177:L179"/>
    <mergeCell ref="M177:M180"/>
    <mergeCell ref="C165:C168"/>
    <mergeCell ref="D165:D168"/>
    <mergeCell ref="E165:E168"/>
    <mergeCell ref="L165:L167"/>
    <mergeCell ref="M165:M168"/>
    <mergeCell ref="C169:C172"/>
    <mergeCell ref="D169:D172"/>
    <mergeCell ref="E169:E172"/>
    <mergeCell ref="L169:L171"/>
    <mergeCell ref="M169:M172"/>
    <mergeCell ref="C157:C160"/>
    <mergeCell ref="D157:D160"/>
    <mergeCell ref="E157:E160"/>
    <mergeCell ref="L157:L159"/>
    <mergeCell ref="M157:M160"/>
    <mergeCell ref="C161:C164"/>
    <mergeCell ref="D161:D164"/>
    <mergeCell ref="E161:E164"/>
    <mergeCell ref="L161:L163"/>
    <mergeCell ref="M161:M164"/>
    <mergeCell ref="C149:C152"/>
    <mergeCell ref="D149:D152"/>
    <mergeCell ref="E149:E152"/>
    <mergeCell ref="L149:L151"/>
    <mergeCell ref="M149:M152"/>
    <mergeCell ref="D153:D156"/>
    <mergeCell ref="E153:E156"/>
    <mergeCell ref="L153:L155"/>
    <mergeCell ref="M153:M156"/>
    <mergeCell ref="C141:C144"/>
    <mergeCell ref="D141:D144"/>
    <mergeCell ref="E141:E144"/>
    <mergeCell ref="L141:L143"/>
    <mergeCell ref="M141:M144"/>
    <mergeCell ref="C145:C148"/>
    <mergeCell ref="D145:D148"/>
    <mergeCell ref="E145:E148"/>
    <mergeCell ref="L145:L147"/>
    <mergeCell ref="M145:M148"/>
    <mergeCell ref="C133:C136"/>
    <mergeCell ref="D133:D136"/>
    <mergeCell ref="E133:E136"/>
    <mergeCell ref="L133:L135"/>
    <mergeCell ref="M133:M136"/>
    <mergeCell ref="C137:C140"/>
    <mergeCell ref="D137:D140"/>
    <mergeCell ref="E137:E140"/>
    <mergeCell ref="L137:L139"/>
    <mergeCell ref="M137:M140"/>
    <mergeCell ref="C125:C128"/>
    <mergeCell ref="D125:D128"/>
    <mergeCell ref="E125:E128"/>
    <mergeCell ref="L125:L127"/>
    <mergeCell ref="M125:M128"/>
    <mergeCell ref="C129:C132"/>
    <mergeCell ref="D129:D132"/>
    <mergeCell ref="E129:E132"/>
    <mergeCell ref="L129:L131"/>
    <mergeCell ref="M129:M132"/>
    <mergeCell ref="C117:C120"/>
    <mergeCell ref="D117:D120"/>
    <mergeCell ref="E117:E120"/>
    <mergeCell ref="L117:L119"/>
    <mergeCell ref="M117:M120"/>
    <mergeCell ref="C121:C124"/>
    <mergeCell ref="D121:D124"/>
    <mergeCell ref="E121:E124"/>
    <mergeCell ref="L121:L123"/>
    <mergeCell ref="M121:M124"/>
    <mergeCell ref="C109:C112"/>
    <mergeCell ref="D109:D112"/>
    <mergeCell ref="E109:E112"/>
    <mergeCell ref="L109:L111"/>
    <mergeCell ref="M109:M112"/>
    <mergeCell ref="C113:C116"/>
    <mergeCell ref="D113:D116"/>
    <mergeCell ref="E113:E116"/>
    <mergeCell ref="L113:L115"/>
    <mergeCell ref="M113:M116"/>
    <mergeCell ref="C101:C104"/>
    <mergeCell ref="D101:D104"/>
    <mergeCell ref="E101:E104"/>
    <mergeCell ref="L101:L103"/>
    <mergeCell ref="M101:M104"/>
    <mergeCell ref="C105:C108"/>
    <mergeCell ref="D105:D108"/>
    <mergeCell ref="E105:E108"/>
    <mergeCell ref="L105:L107"/>
    <mergeCell ref="M105:M108"/>
    <mergeCell ref="C93:C96"/>
    <mergeCell ref="D93:D96"/>
    <mergeCell ref="E93:E96"/>
    <mergeCell ref="L93:L95"/>
    <mergeCell ref="M93:M96"/>
    <mergeCell ref="C97:C100"/>
    <mergeCell ref="D97:D100"/>
    <mergeCell ref="E97:E100"/>
    <mergeCell ref="L97:L99"/>
    <mergeCell ref="M97:M100"/>
    <mergeCell ref="C85:C88"/>
    <mergeCell ref="D85:D88"/>
    <mergeCell ref="E85:E88"/>
    <mergeCell ref="L85:L87"/>
    <mergeCell ref="M85:M88"/>
    <mergeCell ref="C89:C92"/>
    <mergeCell ref="D89:D92"/>
    <mergeCell ref="E89:E92"/>
    <mergeCell ref="L89:L91"/>
    <mergeCell ref="M89:M92"/>
    <mergeCell ref="C77:C80"/>
    <mergeCell ref="D77:D80"/>
    <mergeCell ref="E77:E80"/>
    <mergeCell ref="L77:L79"/>
    <mergeCell ref="M77:M80"/>
    <mergeCell ref="C81:C84"/>
    <mergeCell ref="D81:D84"/>
    <mergeCell ref="E81:E84"/>
    <mergeCell ref="L81:L83"/>
    <mergeCell ref="M81:M84"/>
    <mergeCell ref="C69:C72"/>
    <mergeCell ref="D69:D72"/>
    <mergeCell ref="E69:E72"/>
    <mergeCell ref="L69:L71"/>
    <mergeCell ref="M69:M72"/>
    <mergeCell ref="C73:C76"/>
    <mergeCell ref="D73:D76"/>
    <mergeCell ref="E73:E76"/>
    <mergeCell ref="L73:L75"/>
    <mergeCell ref="M73:M76"/>
    <mergeCell ref="C61:C64"/>
    <mergeCell ref="D61:D64"/>
    <mergeCell ref="E61:E64"/>
    <mergeCell ref="L61:L63"/>
    <mergeCell ref="M61:M64"/>
    <mergeCell ref="C65:C68"/>
    <mergeCell ref="D65:D68"/>
    <mergeCell ref="E65:E68"/>
    <mergeCell ref="L65:L67"/>
    <mergeCell ref="M65:M68"/>
    <mergeCell ref="C53:C56"/>
    <mergeCell ref="D53:D56"/>
    <mergeCell ref="E53:E56"/>
    <mergeCell ref="L53:L55"/>
    <mergeCell ref="M53:M56"/>
    <mergeCell ref="C57:C60"/>
    <mergeCell ref="D57:D60"/>
    <mergeCell ref="E57:E60"/>
    <mergeCell ref="L57:L59"/>
    <mergeCell ref="M57:M60"/>
    <mergeCell ref="C45:C48"/>
    <mergeCell ref="D45:D48"/>
    <mergeCell ref="E45:E48"/>
    <mergeCell ref="L45:L47"/>
    <mergeCell ref="M45:M48"/>
    <mergeCell ref="C49:C52"/>
    <mergeCell ref="D49:D52"/>
    <mergeCell ref="E49:E52"/>
    <mergeCell ref="L49:L51"/>
    <mergeCell ref="M49:M52"/>
    <mergeCell ref="C33:C36"/>
    <mergeCell ref="D33:D36"/>
    <mergeCell ref="E33:E36"/>
    <mergeCell ref="L33:L35"/>
    <mergeCell ref="M33:M36"/>
    <mergeCell ref="C41:C44"/>
    <mergeCell ref="D41:D44"/>
    <mergeCell ref="E41:E44"/>
    <mergeCell ref="L41:L43"/>
    <mergeCell ref="M41:M44"/>
    <mergeCell ref="C25:C28"/>
    <mergeCell ref="C29:C32"/>
    <mergeCell ref="D29:D32"/>
    <mergeCell ref="E29:E32"/>
    <mergeCell ref="L29:L31"/>
    <mergeCell ref="M29:M32"/>
    <mergeCell ref="C17:C20"/>
    <mergeCell ref="D17:D20"/>
    <mergeCell ref="E17:E20"/>
    <mergeCell ref="L17:L19"/>
    <mergeCell ref="M17:M20"/>
    <mergeCell ref="C21:C24"/>
    <mergeCell ref="D21:D24"/>
    <mergeCell ref="E21:E24"/>
    <mergeCell ref="L21:L23"/>
    <mergeCell ref="M21:M24"/>
    <mergeCell ref="D9:D12"/>
    <mergeCell ref="E9:E12"/>
    <mergeCell ref="L9:L11"/>
    <mergeCell ref="M9:M12"/>
    <mergeCell ref="C13:C16"/>
    <mergeCell ref="D13:D16"/>
    <mergeCell ref="E13:E16"/>
    <mergeCell ref="L13:L15"/>
    <mergeCell ref="M13:M16"/>
    <mergeCell ref="B2:O2"/>
    <mergeCell ref="B5:B180"/>
    <mergeCell ref="C5:C8"/>
    <mergeCell ref="D5:D8"/>
    <mergeCell ref="E5:E8"/>
    <mergeCell ref="L5:L7"/>
    <mergeCell ref="M5:M8"/>
    <mergeCell ref="N5:N180"/>
    <mergeCell ref="O5:O268"/>
    <mergeCell ref="C9:C12"/>
  </mergeCells>
  <pageMargins left="0.19685039370078741" right="0.19685039370078741" top="0.19685039370078741" bottom="0.19685039370078741" header="0" footer="0"/>
  <pageSetup paperSize="9" scale="46" orientation="landscape" r:id="rId1"/>
  <rowBreaks count="1" manualBreakCount="1">
    <brk id="41" max="13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2"/>
  <sheetViews>
    <sheetView view="pageBreakPreview" zoomScale="80" zoomScaleNormal="70" zoomScaleSheetLayoutView="80" workbookViewId="0">
      <selection activeCell="J81" sqref="J81"/>
    </sheetView>
  </sheetViews>
  <sheetFormatPr defaultRowHeight="15" x14ac:dyDescent="0.25"/>
  <cols>
    <col min="1" max="1" width="2.85546875" customWidth="1"/>
    <col min="2" max="2" width="19.7109375" customWidth="1"/>
    <col min="3" max="3" width="17.5703125" customWidth="1"/>
    <col min="4" max="4" width="19.7109375" customWidth="1"/>
    <col min="5" max="5" width="15" customWidth="1"/>
    <col min="6" max="6" width="19.7109375" style="206" customWidth="1"/>
    <col min="7" max="9" width="19.7109375" customWidth="1"/>
    <col min="10" max="10" width="17.5703125" customWidth="1"/>
    <col min="11" max="12" width="19.7109375" customWidth="1"/>
    <col min="13" max="13" width="14" customWidth="1"/>
    <col min="14" max="15" width="19.7109375" customWidth="1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189" t="s">
        <v>5</v>
      </c>
      <c r="G2" s="189" t="s">
        <v>6</v>
      </c>
      <c r="H2" s="189" t="s">
        <v>7</v>
      </c>
      <c r="I2" s="191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15" s="212" customFormat="1" ht="22.5" customHeight="1" x14ac:dyDescent="0.2">
      <c r="B3" s="213">
        <v>1</v>
      </c>
      <c r="C3" s="193">
        <v>2</v>
      </c>
      <c r="D3" s="214">
        <v>2</v>
      </c>
      <c r="E3" s="213">
        <v>3</v>
      </c>
      <c r="F3" s="195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3">
        <v>12</v>
      </c>
      <c r="O3" s="213">
        <v>13</v>
      </c>
    </row>
    <row r="4" spans="1:15" s="4" customFormat="1" ht="42" hidden="1" customHeight="1" x14ac:dyDescent="0.25">
      <c r="A4" s="141"/>
      <c r="B4" s="132" t="s">
        <v>235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/>
      <c r="J4" s="137"/>
      <c r="K4" s="138" t="e">
        <f>IF(I4/J4*100&gt;100,100,I4/J4*100)</f>
        <v>#DIV/0!</v>
      </c>
      <c r="L4" s="168" t="e">
        <f>(K4+K5+K6)/3</f>
        <v>#DIV/0!</v>
      </c>
      <c r="M4" s="140" t="e">
        <f>(L4+L7)/2</f>
        <v>#DIV/0!</v>
      </c>
      <c r="N4" s="215" t="s">
        <v>227</v>
      </c>
      <c r="O4" s="199"/>
    </row>
    <row r="5" spans="1:15" s="4" customFormat="1" ht="42" hidden="1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/>
      <c r="J5" s="137"/>
      <c r="K5" s="138" t="e">
        <f>IF(J5/I5*100&gt;100,100,J5/I5*100)</f>
        <v>#DIV/0!</v>
      </c>
      <c r="L5" s="170"/>
      <c r="M5" s="145"/>
      <c r="N5" s="113"/>
      <c r="O5" s="199"/>
    </row>
    <row r="6" spans="1:15" s="4" customFormat="1" ht="36" hidden="1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/>
      <c r="J6" s="136"/>
      <c r="K6" s="138" t="e">
        <f>IF(J6/I6*100&gt;100,100,J6/I6*100)</f>
        <v>#DIV/0!</v>
      </c>
      <c r="L6" s="170"/>
      <c r="M6" s="145"/>
      <c r="N6" s="113"/>
      <c r="O6" s="199"/>
    </row>
    <row r="7" spans="1:15" s="4" customFormat="1" ht="30.75" hidden="1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152"/>
      <c r="J7" s="78"/>
      <c r="K7" s="138" t="e">
        <f>IF(J7/I7*100&gt;100,100,J7/I7*100)</f>
        <v>#DIV/0!</v>
      </c>
      <c r="L7" s="172" t="e">
        <f>K7</f>
        <v>#DIV/0!</v>
      </c>
      <c r="M7" s="145"/>
      <c r="N7" s="113"/>
      <c r="O7" s="199"/>
    </row>
    <row r="8" spans="1:15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137"/>
      <c r="K8" s="138" t="e">
        <f>IF(I8/J8*100&gt;100,100,I8/J8*100)</f>
        <v>#DIV/0!</v>
      </c>
      <c r="L8" s="168" t="e">
        <f>(K8+K9+K10)/3</f>
        <v>#DIV/0!</v>
      </c>
      <c r="M8" s="140" t="e">
        <f>(L8+L11)/2</f>
        <v>#DIV/0!</v>
      </c>
      <c r="N8" s="113"/>
      <c r="O8" s="199"/>
    </row>
    <row r="9" spans="1:15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/>
      <c r="J9" s="137"/>
      <c r="K9" s="138" t="e">
        <f>IF(J9/I9*100&gt;100,100,J9/I9*100)</f>
        <v>#DIV/0!</v>
      </c>
      <c r="L9" s="170"/>
      <c r="M9" s="145"/>
      <c r="N9" s="113"/>
      <c r="O9" s="199"/>
    </row>
    <row r="10" spans="1:15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/>
      <c r="J10" s="136"/>
      <c r="K10" s="138" t="e">
        <f>IF(J10/I10*100&gt;100,100,J10/I10*100)</f>
        <v>#DIV/0!</v>
      </c>
      <c r="L10" s="170"/>
      <c r="M10" s="145"/>
      <c r="N10" s="113"/>
      <c r="O10" s="199"/>
    </row>
    <row r="11" spans="1:15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52"/>
      <c r="J11" s="149"/>
      <c r="K11" s="138" t="e">
        <f>IF(J11/I11*100&gt;100,100,J11/I11*100)</f>
        <v>#DIV/0!</v>
      </c>
      <c r="L11" s="172" t="e">
        <f>K11</f>
        <v>#DIV/0!</v>
      </c>
      <c r="M11" s="145"/>
      <c r="N11" s="113"/>
      <c r="O11" s="199"/>
    </row>
    <row r="12" spans="1:15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/>
      <c r="J12" s="13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113"/>
      <c r="O12" s="199"/>
    </row>
    <row r="13" spans="1:15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/>
      <c r="J13" s="137"/>
      <c r="K13" s="138" t="e">
        <f>IF(J13/I13*100&gt;100,100,J13/I13*100)</f>
        <v>#DIV/0!</v>
      </c>
      <c r="L13" s="170"/>
      <c r="M13" s="145"/>
      <c r="N13" s="113"/>
      <c r="O13" s="199"/>
    </row>
    <row r="14" spans="1:15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/>
      <c r="J14" s="136"/>
      <c r="K14" s="138" t="e">
        <f>IF(J14/I14*100&gt;100,100,J14/I14*100)</f>
        <v>#DIV/0!</v>
      </c>
      <c r="L14" s="170"/>
      <c r="M14" s="145"/>
      <c r="N14" s="113"/>
      <c r="O14" s="199"/>
    </row>
    <row r="15" spans="1:15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113"/>
      <c r="O15" s="199"/>
    </row>
    <row r="16" spans="1:15" s="4" customFormat="1" ht="42" hidden="1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/>
      <c r="J16" s="13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113"/>
      <c r="O16" s="199"/>
    </row>
    <row r="17" spans="1:15" s="4" customFormat="1" ht="42" hidden="1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/>
      <c r="J17" s="137"/>
      <c r="K17" s="138" t="e">
        <f>IF(J17/I17*100&gt;100,100,J17/I17*100)</f>
        <v>#DIV/0!</v>
      </c>
      <c r="L17" s="170"/>
      <c r="M17" s="145"/>
      <c r="N17" s="113"/>
      <c r="O17" s="199"/>
    </row>
    <row r="18" spans="1:15" s="4" customFormat="1" ht="36" hidden="1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/>
      <c r="J18" s="136"/>
      <c r="K18" s="138" t="e">
        <f>IF(J18/I18*100&gt;100,100,J18/I18*100)</f>
        <v>#DIV/0!</v>
      </c>
      <c r="L18" s="170"/>
      <c r="M18" s="145"/>
      <c r="N18" s="113"/>
      <c r="O18" s="199"/>
    </row>
    <row r="19" spans="1:15" s="4" customFormat="1" ht="30.75" hidden="1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152"/>
      <c r="J19" s="149"/>
      <c r="K19" s="138" t="e">
        <f>IF(J19/I19*100&gt;100,100,J19/I19*100)</f>
        <v>#DIV/0!</v>
      </c>
      <c r="L19" s="172" t="e">
        <f>K19</f>
        <v>#DIV/0!</v>
      </c>
      <c r="M19" s="145"/>
      <c r="N19" s="113"/>
      <c r="O19" s="199"/>
    </row>
    <row r="20" spans="1:15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168" t="e">
        <f>(K20+K21+K22)/3</f>
        <v>#DIV/0!</v>
      </c>
      <c r="M20" s="140" t="e">
        <f>(L20+L23)/2</f>
        <v>#DIV/0!</v>
      </c>
      <c r="N20" s="113"/>
      <c r="O20" s="199"/>
    </row>
    <row r="21" spans="1:15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170"/>
      <c r="M21" s="145"/>
      <c r="N21" s="113"/>
      <c r="O21" s="199"/>
    </row>
    <row r="22" spans="1:15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170"/>
      <c r="M22" s="145"/>
      <c r="N22" s="113"/>
      <c r="O22" s="199"/>
    </row>
    <row r="23" spans="1:15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72" t="e">
        <f>K23</f>
        <v>#DIV/0!</v>
      </c>
      <c r="M23" s="145"/>
      <c r="N23" s="113"/>
      <c r="O23" s="199"/>
    </row>
    <row r="24" spans="1:15" s="4" customFormat="1" ht="42" hidden="1" customHeight="1" x14ac:dyDescent="0.25">
      <c r="A24" s="141"/>
      <c r="B24" s="142"/>
      <c r="C24" s="131" t="s">
        <v>188</v>
      </c>
      <c r="D24" s="131" t="s">
        <v>130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/>
      <c r="J24" s="137"/>
      <c r="K24" s="138" t="e">
        <f>IF(I24/J24*100&gt;100,100,I24/J24*100)</f>
        <v>#DIV/0!</v>
      </c>
      <c r="L24" s="168" t="e">
        <f>(K24+K25+K26)/3</f>
        <v>#DIV/0!</v>
      </c>
      <c r="M24" s="140" t="e">
        <f>(L24+L27)/2</f>
        <v>#DIV/0!</v>
      </c>
      <c r="N24" s="113"/>
      <c r="O24" s="199"/>
    </row>
    <row r="25" spans="1:15" s="4" customFormat="1" ht="42" hidden="1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36"/>
      <c r="J25" s="137"/>
      <c r="K25" s="138" t="e">
        <f>IF(J25/I25*100&gt;100,100,J25/I25*100)</f>
        <v>#DIV/0!</v>
      </c>
      <c r="L25" s="170"/>
      <c r="M25" s="145"/>
      <c r="N25" s="113"/>
      <c r="O25" s="199"/>
    </row>
    <row r="26" spans="1:15" s="4" customFormat="1" ht="36" hidden="1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36"/>
      <c r="J26" s="136"/>
      <c r="K26" s="138" t="e">
        <f>IF(J26/I26*100&gt;100,100,J26/I26*100)</f>
        <v>#DIV/0!</v>
      </c>
      <c r="L26" s="170"/>
      <c r="M26" s="145"/>
      <c r="N26" s="113"/>
      <c r="O26" s="199"/>
    </row>
    <row r="27" spans="1:15" s="4" customFormat="1" ht="30.75" hidden="1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149"/>
      <c r="J27" s="149"/>
      <c r="K27" s="138" t="e">
        <f>IF(J27/I27*100&gt;100,100,J27/I27*100)</f>
        <v>#DIV/0!</v>
      </c>
      <c r="L27" s="172" t="e">
        <f>K27</f>
        <v>#DIV/0!</v>
      </c>
      <c r="M27" s="145"/>
      <c r="N27" s="113"/>
      <c r="O27" s="199"/>
    </row>
    <row r="28" spans="1:15" s="4" customFormat="1" ht="42" hidden="1" customHeight="1" x14ac:dyDescent="0.25">
      <c r="A28" s="141"/>
      <c r="B28" s="142"/>
      <c r="C28" s="131" t="s">
        <v>189</v>
      </c>
      <c r="D28" s="131" t="s">
        <v>219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/>
      <c r="J28" s="137"/>
      <c r="K28" s="138" t="e">
        <f>IF(I28/J28*100&gt;100,100,I28/J28*100)</f>
        <v>#DIV/0!</v>
      </c>
      <c r="L28" s="168" t="e">
        <f>(K28+K29+K30)/3</f>
        <v>#DIV/0!</v>
      </c>
      <c r="M28" s="140" t="e">
        <f>(L28+L31)/2</f>
        <v>#DIV/0!</v>
      </c>
      <c r="N28" s="113"/>
      <c r="O28" s="199"/>
    </row>
    <row r="29" spans="1:15" s="4" customFormat="1" ht="42" hidden="1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36"/>
      <c r="J29" s="137"/>
      <c r="K29" s="138" t="e">
        <f>IF(J29/I29*100&gt;100,100,J29/I29*100)</f>
        <v>#DIV/0!</v>
      </c>
      <c r="L29" s="170"/>
      <c r="M29" s="145"/>
      <c r="N29" s="113"/>
      <c r="O29" s="199"/>
    </row>
    <row r="30" spans="1:15" s="4" customFormat="1" ht="36" hidden="1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36"/>
      <c r="J30" s="136"/>
      <c r="K30" s="138" t="e">
        <f>IF(J30/I30*100&gt;100,100,J30/I30*100)</f>
        <v>#DIV/0!</v>
      </c>
      <c r="L30" s="170"/>
      <c r="M30" s="145"/>
      <c r="N30" s="113"/>
      <c r="O30" s="199"/>
    </row>
    <row r="31" spans="1:15" s="4" customFormat="1" ht="30.75" hidden="1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152"/>
      <c r="J31" s="78"/>
      <c r="K31" s="138" t="e">
        <f>IF(J31/I31*100&gt;100,100,J31/I31*100)</f>
        <v>#DIV/0!</v>
      </c>
      <c r="L31" s="172" t="e">
        <f>K31</f>
        <v>#DIV/0!</v>
      </c>
      <c r="M31" s="145"/>
      <c r="N31" s="113"/>
      <c r="O31" s="199"/>
    </row>
    <row r="32" spans="1:15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137">
        <v>7.5</v>
      </c>
      <c r="K32" s="138">
        <f>IF(I32/J32*100&gt;100,100,I32/J32*100)</f>
        <v>100</v>
      </c>
      <c r="L32" s="139">
        <f>(K32+K33+K34)/3</f>
        <v>100</v>
      </c>
      <c r="M32" s="140">
        <f>(L32+L35)/2</f>
        <v>100</v>
      </c>
      <c r="N32" s="113"/>
      <c r="O32" s="199"/>
    </row>
    <row r="33" spans="1:15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137">
        <v>100</v>
      </c>
      <c r="K33" s="138">
        <f>IF(J33/I33*100&gt;100,100,J33/I33*100)</f>
        <v>100</v>
      </c>
      <c r="L33" s="144"/>
      <c r="M33" s="145"/>
      <c r="N33" s="113"/>
      <c r="O33" s="199"/>
    </row>
    <row r="34" spans="1:15" s="141" customFormat="1" ht="36" customHeight="1" x14ac:dyDescent="0.25"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136">
        <v>66.7</v>
      </c>
      <c r="K34" s="138">
        <f>IF(J34/I34*100&gt;100,100,J34/I34*100)</f>
        <v>100</v>
      </c>
      <c r="L34" s="144"/>
      <c r="M34" s="145"/>
      <c r="N34" s="113"/>
      <c r="O34" s="199"/>
    </row>
    <row r="35" spans="1:15" s="141" customFormat="1" ht="30.75" customHeight="1" x14ac:dyDescent="0.25"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165">
        <f>(101*8+78*4)/12</f>
        <v>93.333333333333329</v>
      </c>
      <c r="J35" s="83">
        <v>99</v>
      </c>
      <c r="K35" s="138">
        <f>IF(J35/I35*100&gt;100,100,J35/I35*100)</f>
        <v>100</v>
      </c>
      <c r="L35" s="150">
        <f>K35</f>
        <v>100</v>
      </c>
      <c r="M35" s="145"/>
      <c r="N35" s="113"/>
      <c r="O35" s="199"/>
    </row>
    <row r="36" spans="1:15" s="141" customFormat="1" ht="42" hidden="1" customHeight="1" x14ac:dyDescent="0.25"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</row>
    <row r="37" spans="1:15" s="141" customFormat="1" ht="42" hidden="1" customHeight="1" x14ac:dyDescent="0.25">
      <c r="B37" s="142"/>
      <c r="C37" s="143"/>
      <c r="D37" s="142"/>
      <c r="E37" s="142"/>
      <c r="F37" s="167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113"/>
      <c r="O37" s="199"/>
    </row>
    <row r="38" spans="1:15" s="141" customFormat="1" ht="36" hidden="1" customHeight="1" x14ac:dyDescent="0.25">
      <c r="B38" s="142"/>
      <c r="C38" s="143"/>
      <c r="D38" s="142"/>
      <c r="E38" s="142"/>
      <c r="F38" s="167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113"/>
      <c r="O38" s="199"/>
    </row>
    <row r="39" spans="1:15" s="141" customFormat="1" ht="30.75" hidden="1" customHeight="1" x14ac:dyDescent="0.25">
      <c r="B39" s="142"/>
      <c r="C39" s="146"/>
      <c r="D39" s="147"/>
      <c r="E39" s="147"/>
      <c r="F39" s="167" t="s">
        <v>24</v>
      </c>
      <c r="G39" s="148" t="s">
        <v>25</v>
      </c>
      <c r="H39" s="135" t="s">
        <v>26</v>
      </c>
      <c r="I39" s="152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</row>
    <row r="40" spans="1:15" s="141" customFormat="1" ht="42" hidden="1" customHeight="1" x14ac:dyDescent="0.25"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</row>
    <row r="41" spans="1:15" s="141" customFormat="1" ht="42" hidden="1" customHeight="1" x14ac:dyDescent="0.25">
      <c r="B41" s="142"/>
      <c r="C41" s="143"/>
      <c r="D41" s="142"/>
      <c r="E41" s="142"/>
      <c r="F41" s="167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113"/>
      <c r="O41" s="199"/>
    </row>
    <row r="42" spans="1:15" s="141" customFormat="1" ht="36" hidden="1" customHeight="1" x14ac:dyDescent="0.25">
      <c r="B42" s="142"/>
      <c r="C42" s="143"/>
      <c r="D42" s="142"/>
      <c r="E42" s="142"/>
      <c r="F42" s="167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113"/>
      <c r="O42" s="199"/>
    </row>
    <row r="43" spans="1:15" s="141" customFormat="1" ht="30.75" hidden="1" customHeight="1" x14ac:dyDescent="0.25">
      <c r="B43" s="142"/>
      <c r="C43" s="146"/>
      <c r="D43" s="147"/>
      <c r="E43" s="147"/>
      <c r="F43" s="167" t="s">
        <v>24</v>
      </c>
      <c r="G43" s="148" t="s">
        <v>25</v>
      </c>
      <c r="H43" s="135" t="s">
        <v>26</v>
      </c>
      <c r="I43" s="152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</row>
    <row r="44" spans="1:15" s="141" customFormat="1" ht="42" hidden="1" customHeight="1" x14ac:dyDescent="0.25">
      <c r="B44" s="142"/>
      <c r="C44" s="153" t="s">
        <v>192</v>
      </c>
      <c r="D44" s="13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/>
      <c r="J44" s="137"/>
      <c r="K44" s="138" t="e">
        <f>IF(I44/J44*100&gt;100,100,I44/J44*100)</f>
        <v>#DIV/0!</v>
      </c>
      <c r="L44" s="139" t="e">
        <f>(K44+K45+K46)/3</f>
        <v>#DIV/0!</v>
      </c>
      <c r="M44" s="140" t="e">
        <f>(L44+L47)/2</f>
        <v>#DIV/0!</v>
      </c>
      <c r="N44" s="113"/>
      <c r="O44" s="199"/>
    </row>
    <row r="45" spans="1:15" s="141" customFormat="1" ht="42" hidden="1" customHeight="1" x14ac:dyDescent="0.25">
      <c r="B45" s="142"/>
      <c r="C45" s="154"/>
      <c r="D45" s="142"/>
      <c r="E45" s="142"/>
      <c r="F45" s="167" t="s">
        <v>18</v>
      </c>
      <c r="G45" s="134" t="s">
        <v>119</v>
      </c>
      <c r="H45" s="135" t="s">
        <v>20</v>
      </c>
      <c r="I45" s="136"/>
      <c r="J45" s="137"/>
      <c r="K45" s="138" t="e">
        <f>IF(J45/I45*100&gt;100,100,J45/I45*100)</f>
        <v>#DIV/0!</v>
      </c>
      <c r="L45" s="144"/>
      <c r="M45" s="145"/>
      <c r="N45" s="113"/>
      <c r="O45" s="199"/>
    </row>
    <row r="46" spans="1:15" s="141" customFormat="1" ht="36" hidden="1" customHeight="1" x14ac:dyDescent="0.25">
      <c r="B46" s="142"/>
      <c r="C46" s="154"/>
      <c r="D46" s="142"/>
      <c r="E46" s="142"/>
      <c r="F46" s="167" t="s">
        <v>18</v>
      </c>
      <c r="G46" s="134" t="s">
        <v>120</v>
      </c>
      <c r="H46" s="135" t="s">
        <v>20</v>
      </c>
      <c r="I46" s="136"/>
      <c r="J46" s="136"/>
      <c r="K46" s="138" t="e">
        <f>IF(J46/I46*100&gt;100,100,J46/I46*100)</f>
        <v>#DIV/0!</v>
      </c>
      <c r="L46" s="144"/>
      <c r="M46" s="145"/>
      <c r="N46" s="113"/>
      <c r="O46" s="199"/>
    </row>
    <row r="47" spans="1:15" s="141" customFormat="1" ht="30.75" hidden="1" customHeight="1" x14ac:dyDescent="0.25">
      <c r="B47" s="142"/>
      <c r="C47" s="155"/>
      <c r="D47" s="147"/>
      <c r="E47" s="147"/>
      <c r="F47" s="167" t="s">
        <v>24</v>
      </c>
      <c r="G47" s="148" t="s">
        <v>25</v>
      </c>
      <c r="H47" s="135" t="s">
        <v>26</v>
      </c>
      <c r="I47" s="152"/>
      <c r="J47" s="149"/>
      <c r="K47" s="138" t="e">
        <f>IF(J47/I47*100&gt;100,100,J47/I47*100)</f>
        <v>#DIV/0!</v>
      </c>
      <c r="L47" s="150" t="e">
        <f>K47</f>
        <v>#DIV/0!</v>
      </c>
      <c r="M47" s="145"/>
      <c r="N47" s="113"/>
      <c r="O47" s="199"/>
    </row>
    <row r="48" spans="1:15" s="141" customFormat="1" ht="42" customHeight="1" x14ac:dyDescent="0.25">
      <c r="B48" s="142"/>
      <c r="C48" s="153" t="s">
        <v>193</v>
      </c>
      <c r="D48" s="131" t="s">
        <v>229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>
        <v>10</v>
      </c>
      <c r="J48" s="137">
        <v>8.5</v>
      </c>
      <c r="K48" s="138">
        <f>IF(I48/J48*100&gt;100,100,I48/J48*100)</f>
        <v>100</v>
      </c>
      <c r="L48" s="139">
        <f>(K48+K49+K50)/3</f>
        <v>100</v>
      </c>
      <c r="M48" s="140">
        <f>(L48+L51)/2</f>
        <v>100</v>
      </c>
      <c r="N48" s="113"/>
      <c r="O48" s="199"/>
    </row>
    <row r="49" spans="2:15" s="141" customFormat="1" ht="42" customHeight="1" x14ac:dyDescent="0.25">
      <c r="B49" s="142"/>
      <c r="C49" s="154"/>
      <c r="D49" s="142"/>
      <c r="E49" s="142"/>
      <c r="F49" s="167" t="s">
        <v>18</v>
      </c>
      <c r="G49" s="134" t="s">
        <v>142</v>
      </c>
      <c r="H49" s="135" t="s">
        <v>20</v>
      </c>
      <c r="I49" s="136">
        <v>100</v>
      </c>
      <c r="J49" s="137">
        <v>100</v>
      </c>
      <c r="K49" s="138">
        <f>IF(J49/I49*100&gt;100,100,J49/I49*100)</f>
        <v>100</v>
      </c>
      <c r="L49" s="144"/>
      <c r="M49" s="145"/>
      <c r="N49" s="113"/>
      <c r="O49" s="199"/>
    </row>
    <row r="50" spans="2:15" s="141" customFormat="1" ht="36" customHeight="1" x14ac:dyDescent="0.25">
      <c r="B50" s="142"/>
      <c r="C50" s="154"/>
      <c r="D50" s="142"/>
      <c r="E50" s="142"/>
      <c r="F50" s="167" t="s">
        <v>18</v>
      </c>
      <c r="G50" s="134" t="s">
        <v>120</v>
      </c>
      <c r="H50" s="135" t="s">
        <v>20</v>
      </c>
      <c r="I50" s="136">
        <v>55</v>
      </c>
      <c r="J50" s="136">
        <v>66.7</v>
      </c>
      <c r="K50" s="138">
        <f>IF(J50/I50*100&gt;100,100,J50/I50*100)</f>
        <v>100</v>
      </c>
      <c r="L50" s="144"/>
      <c r="M50" s="145"/>
      <c r="N50" s="113"/>
      <c r="O50" s="199"/>
    </row>
    <row r="51" spans="2:15" s="141" customFormat="1" ht="30.75" customHeight="1" x14ac:dyDescent="0.25">
      <c r="B51" s="142"/>
      <c r="C51" s="155"/>
      <c r="D51" s="147"/>
      <c r="E51" s="147"/>
      <c r="F51" s="167" t="s">
        <v>24</v>
      </c>
      <c r="G51" s="148" t="s">
        <v>25</v>
      </c>
      <c r="H51" s="135" t="s">
        <v>26</v>
      </c>
      <c r="I51" s="222">
        <f>21*4/12</f>
        <v>7</v>
      </c>
      <c r="J51" s="82">
        <v>7</v>
      </c>
      <c r="K51" s="138">
        <f>IF(J51/I51*100&gt;100,100,J51/I51*100)</f>
        <v>100</v>
      </c>
      <c r="L51" s="150">
        <f>K51</f>
        <v>100</v>
      </c>
      <c r="M51" s="145"/>
      <c r="N51" s="113"/>
      <c r="O51" s="199"/>
    </row>
    <row r="52" spans="2:15" s="141" customFormat="1" ht="42" hidden="1" customHeight="1" x14ac:dyDescent="0.25">
      <c r="B52" s="143"/>
      <c r="C52" s="131" t="s">
        <v>194</v>
      </c>
      <c r="D52" s="131" t="s">
        <v>221</v>
      </c>
      <c r="E52" s="223" t="s">
        <v>117</v>
      </c>
      <c r="F52" s="135" t="s">
        <v>18</v>
      </c>
      <c r="G52" s="158" t="s">
        <v>145</v>
      </c>
      <c r="H52" s="135" t="s">
        <v>20</v>
      </c>
      <c r="I52" s="13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</row>
    <row r="53" spans="2:15" s="141" customFormat="1" ht="42" hidden="1" customHeight="1" x14ac:dyDescent="0.25">
      <c r="B53" s="143"/>
      <c r="C53" s="143"/>
      <c r="D53" s="142"/>
      <c r="E53" s="224"/>
      <c r="F53" s="135" t="s">
        <v>18</v>
      </c>
      <c r="G53" s="158" t="s">
        <v>146</v>
      </c>
      <c r="H53" s="135" t="s">
        <v>20</v>
      </c>
      <c r="I53" s="136"/>
      <c r="J53" s="137"/>
      <c r="K53" s="138" t="e">
        <f>IF(J53/I53*100&gt;100,100,J53/I53*100)</f>
        <v>#DIV/0!</v>
      </c>
      <c r="L53" s="144"/>
      <c r="M53" s="145"/>
      <c r="N53" s="113"/>
      <c r="O53" s="199"/>
    </row>
    <row r="54" spans="2:15" s="141" customFormat="1" ht="36" hidden="1" customHeight="1" x14ac:dyDescent="0.25">
      <c r="B54" s="143"/>
      <c r="C54" s="143"/>
      <c r="D54" s="142"/>
      <c r="E54" s="224"/>
      <c r="F54" s="135" t="s">
        <v>18</v>
      </c>
      <c r="G54" s="158" t="s">
        <v>147</v>
      </c>
      <c r="H54" s="135" t="s">
        <v>20</v>
      </c>
      <c r="I54" s="136"/>
      <c r="J54" s="136"/>
      <c r="K54" s="138" t="e">
        <f>IF(J54/I54*100&gt;100,100,J54/I54*100)</f>
        <v>#DIV/0!</v>
      </c>
      <c r="L54" s="144"/>
      <c r="M54" s="145"/>
      <c r="N54" s="113"/>
      <c r="O54" s="199"/>
    </row>
    <row r="55" spans="2:15" s="141" customFormat="1" ht="30.75" hidden="1" customHeight="1" x14ac:dyDescent="0.25">
      <c r="B55" s="143"/>
      <c r="C55" s="146"/>
      <c r="D55" s="147"/>
      <c r="E55" s="225"/>
      <c r="F55" s="135" t="s">
        <v>24</v>
      </c>
      <c r="G55" s="164" t="s">
        <v>25</v>
      </c>
      <c r="H55" s="135" t="s">
        <v>26</v>
      </c>
      <c r="I55" s="152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</row>
    <row r="56" spans="2:15" s="141" customFormat="1" ht="42" hidden="1" customHeight="1" x14ac:dyDescent="0.25">
      <c r="B56" s="143"/>
      <c r="C56" s="131" t="s">
        <v>195</v>
      </c>
      <c r="D56" s="131" t="s">
        <v>222</v>
      </c>
      <c r="E56" s="223" t="s">
        <v>117</v>
      </c>
      <c r="F56" s="135" t="s">
        <v>18</v>
      </c>
      <c r="G56" s="158" t="s">
        <v>145</v>
      </c>
      <c r="H56" s="135" t="s">
        <v>20</v>
      </c>
      <c r="I56" s="66"/>
      <c r="J56" s="67"/>
      <c r="K56" s="138" t="e">
        <f>IF(I56/J56*100&gt;100,100,I56/J56*100)</f>
        <v>#DIV/0!</v>
      </c>
      <c r="L56" s="139" t="e">
        <f>(K56+K57+K58)/3</f>
        <v>#DIV/0!</v>
      </c>
      <c r="M56" s="140" t="e">
        <f>(L56+L59)/2</f>
        <v>#DIV/0!</v>
      </c>
      <c r="N56" s="113"/>
      <c r="O56" s="199"/>
    </row>
    <row r="57" spans="2:15" s="141" customFormat="1" ht="42" hidden="1" customHeight="1" x14ac:dyDescent="0.25">
      <c r="B57" s="143"/>
      <c r="C57" s="143"/>
      <c r="D57" s="142"/>
      <c r="E57" s="224"/>
      <c r="F57" s="135" t="s">
        <v>18</v>
      </c>
      <c r="G57" s="158" t="s">
        <v>146</v>
      </c>
      <c r="H57" s="135" t="s">
        <v>20</v>
      </c>
      <c r="I57" s="66"/>
      <c r="J57" s="67"/>
      <c r="K57" s="138" t="e">
        <f>IF(J57/I57*100&gt;100,100,J57/I57*100)</f>
        <v>#DIV/0!</v>
      </c>
      <c r="L57" s="144"/>
      <c r="M57" s="145"/>
      <c r="N57" s="113"/>
      <c r="O57" s="199"/>
    </row>
    <row r="58" spans="2:15" s="141" customFormat="1" ht="36" hidden="1" customHeight="1" x14ac:dyDescent="0.25">
      <c r="B58" s="143"/>
      <c r="C58" s="143"/>
      <c r="D58" s="142"/>
      <c r="E58" s="224"/>
      <c r="F58" s="135" t="s">
        <v>18</v>
      </c>
      <c r="G58" s="158" t="s">
        <v>147</v>
      </c>
      <c r="H58" s="135" t="s">
        <v>20</v>
      </c>
      <c r="I58" s="66"/>
      <c r="J58" s="66"/>
      <c r="K58" s="138" t="e">
        <f>IF(J58/I58*100&gt;100,100,J58/I58*100)</f>
        <v>#DIV/0!</v>
      </c>
      <c r="L58" s="144"/>
      <c r="M58" s="145"/>
      <c r="N58" s="113"/>
      <c r="O58" s="199"/>
    </row>
    <row r="59" spans="2:15" s="141" customFormat="1" ht="30.75" hidden="1" customHeight="1" x14ac:dyDescent="0.25">
      <c r="B59" s="143"/>
      <c r="C59" s="146"/>
      <c r="D59" s="147"/>
      <c r="E59" s="225"/>
      <c r="F59" s="135" t="s">
        <v>24</v>
      </c>
      <c r="G59" s="164" t="s">
        <v>25</v>
      </c>
      <c r="H59" s="135" t="s">
        <v>26</v>
      </c>
      <c r="I59" s="78"/>
      <c r="J59" s="78"/>
      <c r="K59" s="138" t="e">
        <f>IF(J59/I59*100&gt;100,100,J59/I59*100)</f>
        <v>#DIV/0!</v>
      </c>
      <c r="L59" s="150" t="e">
        <f>K59</f>
        <v>#DIV/0!</v>
      </c>
      <c r="M59" s="145"/>
      <c r="N59" s="113"/>
      <c r="O59" s="199"/>
    </row>
    <row r="60" spans="2:15" s="141" customFormat="1" ht="42" hidden="1" customHeight="1" x14ac:dyDescent="0.25">
      <c r="B60" s="143"/>
      <c r="C60" s="131" t="s">
        <v>196</v>
      </c>
      <c r="D60" s="131" t="s">
        <v>151</v>
      </c>
      <c r="E60" s="223" t="s">
        <v>117</v>
      </c>
      <c r="F60" s="135" t="s">
        <v>18</v>
      </c>
      <c r="G60" s="158" t="s">
        <v>145</v>
      </c>
      <c r="H60" s="135" t="s">
        <v>20</v>
      </c>
      <c r="I60" s="136"/>
      <c r="J60" s="67"/>
      <c r="K60" s="138" t="e">
        <f>IF(I60/J60*100&gt;100,100,I60/J60*100)</f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</row>
    <row r="61" spans="2:15" s="141" customFormat="1" ht="42" hidden="1" customHeight="1" x14ac:dyDescent="0.25">
      <c r="B61" s="143"/>
      <c r="C61" s="143"/>
      <c r="D61" s="142"/>
      <c r="E61" s="224"/>
      <c r="F61" s="135" t="s">
        <v>18</v>
      </c>
      <c r="G61" s="158" t="s">
        <v>146</v>
      </c>
      <c r="H61" s="135" t="s">
        <v>20</v>
      </c>
      <c r="I61" s="136"/>
      <c r="J61" s="67"/>
      <c r="K61" s="138" t="e">
        <f>IF(J61/I61*100&gt;100,100,J61/I61*100)</f>
        <v>#DIV/0!</v>
      </c>
      <c r="L61" s="144"/>
      <c r="M61" s="145"/>
      <c r="N61" s="113"/>
      <c r="O61" s="199"/>
    </row>
    <row r="62" spans="2:15" s="141" customFormat="1" ht="36" hidden="1" customHeight="1" x14ac:dyDescent="0.25">
      <c r="B62" s="143"/>
      <c r="C62" s="143"/>
      <c r="D62" s="142"/>
      <c r="E62" s="224"/>
      <c r="F62" s="135" t="s">
        <v>18</v>
      </c>
      <c r="G62" s="158" t="s">
        <v>147</v>
      </c>
      <c r="H62" s="135" t="s">
        <v>20</v>
      </c>
      <c r="I62" s="136"/>
      <c r="J62" s="66"/>
      <c r="K62" s="138" t="e">
        <f>IF(J62/I62*100&gt;100,100,J62/I62*100)</f>
        <v>#DIV/0!</v>
      </c>
      <c r="L62" s="144"/>
      <c r="M62" s="145"/>
      <c r="N62" s="113"/>
      <c r="O62" s="199"/>
    </row>
    <row r="63" spans="2:15" s="141" customFormat="1" ht="30.75" hidden="1" customHeight="1" x14ac:dyDescent="0.25">
      <c r="B63" s="143"/>
      <c r="C63" s="146"/>
      <c r="D63" s="147"/>
      <c r="E63" s="225"/>
      <c r="F63" s="135" t="s">
        <v>24</v>
      </c>
      <c r="G63" s="164" t="s">
        <v>25</v>
      </c>
      <c r="H63" s="135" t="s">
        <v>26</v>
      </c>
      <c r="I63" s="152"/>
      <c r="J63" s="78"/>
      <c r="K63" s="138" t="e">
        <f>IF(J63/I63*100&gt;100,100,J63/I63*100)</f>
        <v>#DIV/0!</v>
      </c>
      <c r="L63" s="150" t="e">
        <f>K63</f>
        <v>#DIV/0!</v>
      </c>
      <c r="M63" s="145"/>
      <c r="N63" s="113"/>
      <c r="O63" s="199"/>
    </row>
    <row r="64" spans="2:15" s="141" customFormat="1" ht="42" customHeight="1" x14ac:dyDescent="0.25">
      <c r="B64" s="143"/>
      <c r="C64" s="131" t="s">
        <v>197</v>
      </c>
      <c r="D64" s="131" t="s">
        <v>153</v>
      </c>
      <c r="E64" s="223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100</v>
      </c>
      <c r="K64" s="138">
        <f>IF(J64/I64*100&gt;100,100,J64/I64*100)</f>
        <v>100</v>
      </c>
      <c r="L64" s="139">
        <f>(K64+K65+K66)/3</f>
        <v>100</v>
      </c>
      <c r="M64" s="140">
        <f>(L64+L67)/2</f>
        <v>100</v>
      </c>
      <c r="N64" s="113"/>
      <c r="O64" s="199"/>
    </row>
    <row r="65" spans="2:15" s="141" customFormat="1" ht="42" customHeight="1" x14ac:dyDescent="0.25">
      <c r="B65" s="143"/>
      <c r="C65" s="143"/>
      <c r="D65" s="142"/>
      <c r="E65" s="224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7.5</v>
      </c>
      <c r="K65" s="138">
        <f>IF(I65/J65*100&gt;100,100,I65/J65*100)</f>
        <v>100</v>
      </c>
      <c r="L65" s="144"/>
      <c r="M65" s="145"/>
      <c r="N65" s="113"/>
      <c r="O65" s="199"/>
    </row>
    <row r="66" spans="2:15" s="141" customFormat="1" ht="36" customHeight="1" x14ac:dyDescent="0.25">
      <c r="B66" s="143"/>
      <c r="C66" s="143"/>
      <c r="D66" s="142"/>
      <c r="E66" s="224"/>
      <c r="F66" s="135" t="s">
        <v>18</v>
      </c>
      <c r="G66" s="158" t="s">
        <v>147</v>
      </c>
      <c r="H66" s="135" t="s">
        <v>20</v>
      </c>
      <c r="I66" s="136">
        <v>100</v>
      </c>
      <c r="J66" s="136">
        <v>100</v>
      </c>
      <c r="K66" s="138">
        <f>IF(J66/I66*100&gt;100,100,J66/I66*100)</f>
        <v>100</v>
      </c>
      <c r="L66" s="144"/>
      <c r="M66" s="145"/>
      <c r="N66" s="113"/>
      <c r="O66" s="199"/>
    </row>
    <row r="67" spans="2:15" s="141" customFormat="1" ht="30.75" customHeight="1" x14ac:dyDescent="0.25">
      <c r="B67" s="143"/>
      <c r="C67" s="146"/>
      <c r="D67" s="147"/>
      <c r="E67" s="225"/>
      <c r="F67" s="135" t="s">
        <v>24</v>
      </c>
      <c r="G67" s="164" t="s">
        <v>25</v>
      </c>
      <c r="H67" s="135" t="s">
        <v>26</v>
      </c>
      <c r="I67" s="165">
        <f>(101*8+78*4)/12</f>
        <v>93.333333333333329</v>
      </c>
      <c r="J67" s="83">
        <v>99</v>
      </c>
      <c r="K67" s="138">
        <f>IF(J67/I67*100&gt;100,100,J67/I67*100)</f>
        <v>100</v>
      </c>
      <c r="L67" s="150">
        <f>K67</f>
        <v>100</v>
      </c>
      <c r="M67" s="145"/>
      <c r="N67" s="124"/>
      <c r="O67" s="199"/>
    </row>
    <row r="68" spans="2:15" s="141" customFormat="1" ht="42" hidden="1" customHeight="1" x14ac:dyDescent="0.25">
      <c r="B68" s="143"/>
      <c r="C68" s="156" t="s">
        <v>194</v>
      </c>
      <c r="D68" s="131" t="s">
        <v>154</v>
      </c>
      <c r="E68" s="223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68" t="e">
        <f>(K68+K69+K70)/3</f>
        <v>#DIV/0!</v>
      </c>
      <c r="M68" s="140" t="e">
        <f>(L68+L71)/2</f>
        <v>#DIV/0!</v>
      </c>
      <c r="O68" s="199"/>
    </row>
    <row r="69" spans="2:15" s="141" customFormat="1" ht="42" hidden="1" customHeight="1" x14ac:dyDescent="0.25">
      <c r="B69" s="143"/>
      <c r="C69" s="160"/>
      <c r="D69" s="142"/>
      <c r="E69" s="224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70"/>
      <c r="M69" s="145"/>
      <c r="O69" s="199"/>
    </row>
    <row r="70" spans="2:15" s="141" customFormat="1" ht="36" hidden="1" customHeight="1" x14ac:dyDescent="0.25">
      <c r="B70" s="143"/>
      <c r="C70" s="160"/>
      <c r="D70" s="142"/>
      <c r="E70" s="224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70"/>
      <c r="M70" s="145"/>
      <c r="O70" s="199"/>
    </row>
    <row r="71" spans="2:15" s="141" customFormat="1" ht="30.75" hidden="1" customHeight="1" x14ac:dyDescent="0.25">
      <c r="B71" s="143"/>
      <c r="C71" s="162"/>
      <c r="D71" s="147"/>
      <c r="E71" s="225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72" t="e">
        <f>K71</f>
        <v>#DIV/0!</v>
      </c>
      <c r="M71" s="145"/>
      <c r="O71" s="199"/>
    </row>
    <row r="72" spans="2:15" s="141" customFormat="1" ht="42" hidden="1" customHeight="1" x14ac:dyDescent="0.25">
      <c r="B72" s="143"/>
      <c r="C72" s="131" t="s">
        <v>198</v>
      </c>
      <c r="D72" s="131" t="s">
        <v>156</v>
      </c>
      <c r="E72" s="223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68" t="e">
        <f>(K72+K73+K74)/3</f>
        <v>#DIV/0!</v>
      </c>
      <c r="M72" s="140" t="e">
        <f>(L72+L75)/2</f>
        <v>#DIV/0!</v>
      </c>
      <c r="O72" s="199"/>
    </row>
    <row r="73" spans="2:15" s="141" customFormat="1" ht="42" hidden="1" customHeight="1" x14ac:dyDescent="0.25">
      <c r="B73" s="143"/>
      <c r="C73" s="143"/>
      <c r="D73" s="142"/>
      <c r="E73" s="224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70"/>
      <c r="M73" s="145"/>
      <c r="O73" s="199"/>
    </row>
    <row r="74" spans="2:15" s="141" customFormat="1" ht="36" hidden="1" customHeight="1" x14ac:dyDescent="0.25">
      <c r="B74" s="143"/>
      <c r="C74" s="143"/>
      <c r="D74" s="142"/>
      <c r="E74" s="224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70"/>
      <c r="M74" s="145"/>
      <c r="O74" s="199"/>
    </row>
    <row r="75" spans="2:15" s="141" customFormat="1" ht="30.75" hidden="1" customHeight="1" x14ac:dyDescent="0.25">
      <c r="B75" s="143"/>
      <c r="C75" s="146"/>
      <c r="D75" s="147"/>
      <c r="E75" s="225"/>
      <c r="F75" s="135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72" t="e">
        <f>K75</f>
        <v>#DIV/0!</v>
      </c>
      <c r="M75" s="145"/>
      <c r="O75" s="199"/>
    </row>
    <row r="76" spans="2:15" s="141" customFormat="1" ht="42" hidden="1" customHeight="1" x14ac:dyDescent="0.25">
      <c r="B76" s="143"/>
      <c r="C76" s="131" t="s">
        <v>199</v>
      </c>
      <c r="D76" s="131" t="s">
        <v>158</v>
      </c>
      <c r="E76" s="223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>IF(I76/J76*100&gt;100,100,I76/J76*100)</f>
        <v>#DIV/0!</v>
      </c>
      <c r="L76" s="168" t="e">
        <f>(K76+K77+K78)/3</f>
        <v>#DIV/0!</v>
      </c>
      <c r="M76" s="140" t="e">
        <f>(L76+L79)/2</f>
        <v>#DIV/0!</v>
      </c>
      <c r="O76" s="199"/>
    </row>
    <row r="77" spans="2:15" s="141" customFormat="1" ht="42" hidden="1" customHeight="1" x14ac:dyDescent="0.25">
      <c r="B77" s="143"/>
      <c r="C77" s="143"/>
      <c r="D77" s="142"/>
      <c r="E77" s="224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IF(J77/I77*100&gt;100,100,J77/I77*100)</f>
        <v>#DIV/0!</v>
      </c>
      <c r="L77" s="170"/>
      <c r="M77" s="145"/>
      <c r="O77" s="199"/>
    </row>
    <row r="78" spans="2:15" s="141" customFormat="1" ht="36" hidden="1" customHeight="1" x14ac:dyDescent="0.25">
      <c r="B78" s="143"/>
      <c r="C78" s="143"/>
      <c r="D78" s="142"/>
      <c r="E78" s="224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>IF(J78/I78*100&gt;100,100,J78/I78*100)</f>
        <v>#DIV/0!</v>
      </c>
      <c r="L78" s="170"/>
      <c r="M78" s="145"/>
      <c r="O78" s="199"/>
    </row>
    <row r="79" spans="2:15" s="141" customFormat="1" ht="30.75" hidden="1" customHeight="1" x14ac:dyDescent="0.25">
      <c r="B79" s="143"/>
      <c r="C79" s="146"/>
      <c r="D79" s="147"/>
      <c r="E79" s="225"/>
      <c r="F79" s="135" t="s">
        <v>24</v>
      </c>
      <c r="G79" s="164" t="s">
        <v>25</v>
      </c>
      <c r="H79" s="135" t="s">
        <v>26</v>
      </c>
      <c r="I79" s="152"/>
      <c r="J79" s="149"/>
      <c r="K79" s="138" t="e">
        <f>IF(J79/I79*100&gt;100,100,J79/I79*100)</f>
        <v>#DIV/0!</v>
      </c>
      <c r="L79" s="172" t="e">
        <f>K79</f>
        <v>#DIV/0!</v>
      </c>
      <c r="M79" s="145"/>
      <c r="O79" s="199"/>
    </row>
    <row r="80" spans="2:15" s="141" customFormat="1" ht="42" hidden="1" customHeight="1" x14ac:dyDescent="0.25">
      <c r="B80" s="143"/>
      <c r="C80" s="131" t="s">
        <v>194</v>
      </c>
      <c r="D80" s="131" t="s">
        <v>160</v>
      </c>
      <c r="E80" s="223" t="s">
        <v>117</v>
      </c>
      <c r="F80" s="135" t="s">
        <v>18</v>
      </c>
      <c r="G80" s="158" t="s">
        <v>145</v>
      </c>
      <c r="H80" s="135" t="s">
        <v>20</v>
      </c>
      <c r="I80" s="136"/>
      <c r="J80" s="137"/>
      <c r="K80" s="138" t="e">
        <f>IF(I80/J80*100&gt;100,100,I80/J80*100)</f>
        <v>#DIV/0!</v>
      </c>
      <c r="L80" s="168" t="e">
        <f>(K80+K81+K82)/3</f>
        <v>#DIV/0!</v>
      </c>
      <c r="M80" s="140" t="e">
        <f>(L80+L83)/2</f>
        <v>#DIV/0!</v>
      </c>
      <c r="O80" s="199"/>
    </row>
    <row r="81" spans="2:15" s="141" customFormat="1" ht="42" hidden="1" customHeight="1" x14ac:dyDescent="0.25">
      <c r="B81" s="143"/>
      <c r="C81" s="143"/>
      <c r="D81" s="142"/>
      <c r="E81" s="224"/>
      <c r="F81" s="135" t="s">
        <v>18</v>
      </c>
      <c r="G81" s="158" t="s">
        <v>146</v>
      </c>
      <c r="H81" s="135" t="s">
        <v>20</v>
      </c>
      <c r="I81" s="136"/>
      <c r="J81" s="137"/>
      <c r="K81" s="138" t="e">
        <f>IF(J81/I81*100&gt;100,100,J81/I81*100)</f>
        <v>#DIV/0!</v>
      </c>
      <c r="L81" s="170"/>
      <c r="M81" s="145"/>
      <c r="O81" s="199"/>
    </row>
    <row r="82" spans="2:15" s="141" customFormat="1" ht="36" hidden="1" customHeight="1" x14ac:dyDescent="0.25">
      <c r="B82" s="143"/>
      <c r="C82" s="143"/>
      <c r="D82" s="142"/>
      <c r="E82" s="224"/>
      <c r="F82" s="135" t="s">
        <v>18</v>
      </c>
      <c r="G82" s="158" t="s">
        <v>147</v>
      </c>
      <c r="H82" s="135" t="s">
        <v>20</v>
      </c>
      <c r="I82" s="136"/>
      <c r="J82" s="136"/>
      <c r="K82" s="138" t="e">
        <f>IF(J82/I82*100&gt;100,100,J82/I82*100)</f>
        <v>#DIV/0!</v>
      </c>
      <c r="L82" s="170"/>
      <c r="M82" s="145"/>
      <c r="O82" s="199"/>
    </row>
    <row r="83" spans="2:15" s="141" customFormat="1" ht="30.75" hidden="1" customHeight="1" x14ac:dyDescent="0.25">
      <c r="B83" s="143"/>
      <c r="C83" s="146"/>
      <c r="D83" s="147"/>
      <c r="E83" s="225"/>
      <c r="F83" s="135" t="s">
        <v>24</v>
      </c>
      <c r="G83" s="164" t="s">
        <v>25</v>
      </c>
      <c r="H83" s="135" t="s">
        <v>26</v>
      </c>
      <c r="I83" s="152"/>
      <c r="J83" s="149"/>
      <c r="K83" s="138" t="e">
        <f>IF(J83/I83*100&gt;100,100,J83/I83*100)</f>
        <v>#DIV/0!</v>
      </c>
      <c r="L83" s="172" t="e">
        <f>K83</f>
        <v>#DIV/0!</v>
      </c>
      <c r="M83" s="145"/>
      <c r="O83" s="199"/>
    </row>
    <row r="84" spans="2:15" s="141" customFormat="1" ht="42" customHeight="1" x14ac:dyDescent="0.25">
      <c r="B84" s="143"/>
      <c r="C84" s="131" t="s">
        <v>200</v>
      </c>
      <c r="D84" s="131" t="s">
        <v>230</v>
      </c>
      <c r="E84" s="223" t="s">
        <v>117</v>
      </c>
      <c r="F84" s="135" t="s">
        <v>18</v>
      </c>
      <c r="G84" s="158" t="s">
        <v>145</v>
      </c>
      <c r="H84" s="135" t="s">
        <v>20</v>
      </c>
      <c r="I84" s="136">
        <v>100</v>
      </c>
      <c r="J84" s="137">
        <v>100</v>
      </c>
      <c r="K84" s="138">
        <f>IF(I84/J84*100&gt;100,100,I84/J84*100)</f>
        <v>100</v>
      </c>
      <c r="L84" s="168">
        <f>(K84+K85+K86)/3</f>
        <v>100</v>
      </c>
      <c r="M84" s="140">
        <f>(L84+L87)/2</f>
        <v>100</v>
      </c>
      <c r="O84" s="199"/>
    </row>
    <row r="85" spans="2:15" s="141" customFormat="1" ht="42" customHeight="1" x14ac:dyDescent="0.25">
      <c r="B85" s="143"/>
      <c r="C85" s="143"/>
      <c r="D85" s="142"/>
      <c r="E85" s="224"/>
      <c r="F85" s="135" t="s">
        <v>18</v>
      </c>
      <c r="G85" s="158" t="s">
        <v>146</v>
      </c>
      <c r="H85" s="135" t="s">
        <v>20</v>
      </c>
      <c r="I85" s="136">
        <v>10</v>
      </c>
      <c r="J85" s="137">
        <v>8.5</v>
      </c>
      <c r="K85" s="138">
        <f>IF(I85/J85*100&gt;100,100,I85/J85*100)</f>
        <v>100</v>
      </c>
      <c r="L85" s="170"/>
      <c r="M85" s="145"/>
      <c r="O85" s="199"/>
    </row>
    <row r="86" spans="2:15" s="141" customFormat="1" ht="36" customHeight="1" x14ac:dyDescent="0.25">
      <c r="B86" s="143"/>
      <c r="C86" s="143"/>
      <c r="D86" s="142"/>
      <c r="E86" s="224"/>
      <c r="F86" s="135" t="s">
        <v>18</v>
      </c>
      <c r="G86" s="158" t="s">
        <v>147</v>
      </c>
      <c r="H86" s="135" t="s">
        <v>20</v>
      </c>
      <c r="I86" s="136">
        <v>100</v>
      </c>
      <c r="J86" s="136">
        <v>100</v>
      </c>
      <c r="K86" s="138">
        <f>IF(J86/I86*100&gt;100,100,J86/I86*100)</f>
        <v>100</v>
      </c>
      <c r="L86" s="170"/>
      <c r="M86" s="145"/>
      <c r="O86" s="199"/>
    </row>
    <row r="87" spans="2:15" s="141" customFormat="1" ht="30.75" customHeight="1" x14ac:dyDescent="0.25">
      <c r="B87" s="146"/>
      <c r="C87" s="146"/>
      <c r="D87" s="147"/>
      <c r="E87" s="225"/>
      <c r="F87" s="135" t="s">
        <v>24</v>
      </c>
      <c r="G87" s="164" t="s">
        <v>25</v>
      </c>
      <c r="H87" s="135" t="s">
        <v>26</v>
      </c>
      <c r="I87" s="222">
        <f>21*4/12</f>
        <v>7</v>
      </c>
      <c r="J87" s="82">
        <v>7</v>
      </c>
      <c r="K87" s="138">
        <f>IF(J87/I87*100&gt;100,100,J87/I87*100)</f>
        <v>100</v>
      </c>
      <c r="L87" s="172">
        <f>K87</f>
        <v>100</v>
      </c>
      <c r="M87" s="145"/>
      <c r="O87" s="199"/>
    </row>
    <row r="88" spans="2:15" s="141" customFormat="1" x14ac:dyDescent="0.25">
      <c r="C88"/>
      <c r="F88" s="227"/>
      <c r="J88"/>
    </row>
    <row r="89" spans="2:15" x14ac:dyDescent="0.25">
      <c r="I89" s="216">
        <f>I7+I11+I15+I19+I23+I27+I31+I35+I39+I43+I47+I51</f>
        <v>100.33333333333333</v>
      </c>
      <c r="J89" s="208">
        <f>J7+J11+J15+J19+J23+J27+J31+J35+J39+J43+J47+J51</f>
        <v>106</v>
      </c>
      <c r="K89" s="217">
        <f>(101*8+99*4)/12</f>
        <v>100.33333333333333</v>
      </c>
      <c r="L89">
        <v>106</v>
      </c>
    </row>
    <row r="90" spans="2:15" x14ac:dyDescent="0.25">
      <c r="I90" s="216">
        <f>I55+I59+I63+I67+I71+I75+I79+I83+I87</f>
        <v>100.33333333333333</v>
      </c>
      <c r="J90" s="208">
        <f>J55+J59+J63+J67+J71+J75+J79+J83+J87</f>
        <v>106</v>
      </c>
      <c r="K90" s="217">
        <f>(101*8+99*4)/12</f>
        <v>100.33333333333333</v>
      </c>
      <c r="L90">
        <v>106</v>
      </c>
    </row>
    <row r="91" spans="2:15" ht="30.75" customHeight="1" x14ac:dyDescent="0.25">
      <c r="B91" s="210" t="s">
        <v>215</v>
      </c>
      <c r="H91" s="210" t="s">
        <v>216</v>
      </c>
    </row>
    <row r="92" spans="2:15" x14ac:dyDescent="0.25">
      <c r="B92" s="211" t="s">
        <v>217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6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2"/>
  <sheetViews>
    <sheetView view="pageBreakPreview" zoomScale="80" zoomScaleNormal="70" zoomScaleSheetLayoutView="80" workbookViewId="0">
      <selection activeCell="J81" sqref="J81"/>
    </sheetView>
  </sheetViews>
  <sheetFormatPr defaultRowHeight="15" x14ac:dyDescent="0.25"/>
  <cols>
    <col min="1" max="1" width="2.140625" customWidth="1"/>
    <col min="2" max="2" width="18.85546875" customWidth="1"/>
    <col min="3" max="3" width="17.5703125" customWidth="1"/>
    <col min="4" max="5" width="18.85546875" customWidth="1"/>
    <col min="6" max="6" width="18.85546875" style="206" customWidth="1"/>
    <col min="7" max="9" width="18.85546875" customWidth="1"/>
    <col min="10" max="10" width="17.5703125" customWidth="1"/>
    <col min="11" max="16" width="18.85546875" customWidth="1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189" t="s">
        <v>5</v>
      </c>
      <c r="G2" s="189" t="s">
        <v>6</v>
      </c>
      <c r="H2" s="189" t="s">
        <v>7</v>
      </c>
      <c r="I2" s="191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15" s="212" customFormat="1" ht="18" customHeight="1" x14ac:dyDescent="0.2">
      <c r="B3" s="213">
        <v>1</v>
      </c>
      <c r="C3" s="193">
        <v>2</v>
      </c>
      <c r="D3" s="214">
        <v>2</v>
      </c>
      <c r="E3" s="213">
        <v>3</v>
      </c>
      <c r="F3" s="195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3">
        <v>12</v>
      </c>
      <c r="O3" s="213">
        <v>13</v>
      </c>
    </row>
    <row r="4" spans="1:15" s="4" customFormat="1" ht="42" hidden="1" customHeight="1" x14ac:dyDescent="0.25">
      <c r="A4" s="141"/>
      <c r="B4" s="132" t="s">
        <v>236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/>
      <c r="J4" s="137"/>
      <c r="K4" s="138" t="e">
        <f>IF(I4/J4*100&gt;100,100,I4/J4*100)</f>
        <v>#DIV/0!</v>
      </c>
      <c r="L4" s="168" t="e">
        <f>(K4+K5+K6)/3</f>
        <v>#DIV/0!</v>
      </c>
      <c r="M4" s="140" t="e">
        <f>(L4+L7)/2</f>
        <v>#DIV/0!</v>
      </c>
      <c r="N4" s="215" t="s">
        <v>170</v>
      </c>
      <c r="O4" s="199"/>
    </row>
    <row r="5" spans="1:15" s="4" customFormat="1" ht="42" hidden="1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/>
      <c r="J5" s="137"/>
      <c r="K5" s="138" t="e">
        <f>IF(J5/I5*100&gt;100,100,J5/I5*100)</f>
        <v>#DIV/0!</v>
      </c>
      <c r="L5" s="170"/>
      <c r="M5" s="145"/>
      <c r="N5" s="113"/>
      <c r="O5" s="199"/>
    </row>
    <row r="6" spans="1:15" s="4" customFormat="1" ht="36" hidden="1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/>
      <c r="J6" s="136"/>
      <c r="K6" s="138" t="e">
        <f>IF(J6/I6*100&gt;100,100,J6/I6*100)</f>
        <v>#DIV/0!</v>
      </c>
      <c r="L6" s="170"/>
      <c r="M6" s="145"/>
      <c r="N6" s="113"/>
      <c r="O6" s="199"/>
    </row>
    <row r="7" spans="1:15" s="4" customFormat="1" ht="30.75" hidden="1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152"/>
      <c r="J7" s="78"/>
      <c r="K7" s="138" t="e">
        <f>IF(J7/I7*100&gt;100,100,J7/I7*100)</f>
        <v>#DIV/0!</v>
      </c>
      <c r="L7" s="172" t="e">
        <f>K7</f>
        <v>#DIV/0!</v>
      </c>
      <c r="M7" s="145"/>
      <c r="N7" s="113"/>
      <c r="O7" s="199"/>
    </row>
    <row r="8" spans="1:15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137"/>
      <c r="K8" s="138" t="e">
        <f>IF(I8/J8*100&gt;100,100,I8/J8*100)</f>
        <v>#DIV/0!</v>
      </c>
      <c r="L8" s="168" t="e">
        <f>(K8+K9+K10)/3</f>
        <v>#DIV/0!</v>
      </c>
      <c r="M8" s="140" t="e">
        <f>(L8+L11)/2</f>
        <v>#DIV/0!</v>
      </c>
      <c r="N8" s="113"/>
      <c r="O8" s="199"/>
    </row>
    <row r="9" spans="1:15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/>
      <c r="J9" s="137"/>
      <c r="K9" s="138" t="e">
        <f>IF(J9/I9*100&gt;100,100,J9/I9*100)</f>
        <v>#DIV/0!</v>
      </c>
      <c r="L9" s="170"/>
      <c r="M9" s="145"/>
      <c r="N9" s="113"/>
      <c r="O9" s="199"/>
    </row>
    <row r="10" spans="1:15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/>
      <c r="J10" s="136"/>
      <c r="K10" s="138" t="e">
        <f>IF(J10/I10*100&gt;100,100,J10/I10*100)</f>
        <v>#DIV/0!</v>
      </c>
      <c r="L10" s="170"/>
      <c r="M10" s="145"/>
      <c r="N10" s="113"/>
      <c r="O10" s="199"/>
    </row>
    <row r="11" spans="1:15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52"/>
      <c r="J11" s="149"/>
      <c r="K11" s="138" t="e">
        <f>IF(J11/I11*100&gt;100,100,J11/I11*100)</f>
        <v>#DIV/0!</v>
      </c>
      <c r="L11" s="172" t="e">
        <f>K11</f>
        <v>#DIV/0!</v>
      </c>
      <c r="M11" s="145"/>
      <c r="N11" s="113"/>
      <c r="O11" s="199"/>
    </row>
    <row r="12" spans="1:15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/>
      <c r="J12" s="13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113"/>
      <c r="O12" s="199"/>
    </row>
    <row r="13" spans="1:15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/>
      <c r="J13" s="137"/>
      <c r="K13" s="138" t="e">
        <f>IF(J13/I13*100&gt;100,100,J13/I13*100)</f>
        <v>#DIV/0!</v>
      </c>
      <c r="L13" s="170"/>
      <c r="M13" s="145"/>
      <c r="N13" s="113"/>
      <c r="O13" s="199"/>
    </row>
    <row r="14" spans="1:15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/>
      <c r="J14" s="136"/>
      <c r="K14" s="138" t="e">
        <f>IF(J14/I14*100&gt;100,100,J14/I14*100)</f>
        <v>#DIV/0!</v>
      </c>
      <c r="L14" s="170"/>
      <c r="M14" s="145"/>
      <c r="N14" s="113"/>
      <c r="O14" s="199"/>
    </row>
    <row r="15" spans="1:15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113"/>
      <c r="O15" s="199"/>
    </row>
    <row r="16" spans="1:15" s="4" customFormat="1" ht="42" hidden="1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/>
      <c r="J16" s="13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113"/>
      <c r="O16" s="199"/>
    </row>
    <row r="17" spans="1:15" s="4" customFormat="1" ht="42" hidden="1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/>
      <c r="J17" s="137"/>
      <c r="K17" s="138" t="e">
        <f>IF(J17/I17*100&gt;100,100,J17/I17*100)</f>
        <v>#DIV/0!</v>
      </c>
      <c r="L17" s="170"/>
      <c r="M17" s="145"/>
      <c r="N17" s="113"/>
      <c r="O17" s="199"/>
    </row>
    <row r="18" spans="1:15" s="4" customFormat="1" ht="36" hidden="1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/>
      <c r="J18" s="136"/>
      <c r="K18" s="138" t="e">
        <f>IF(J18/I18*100&gt;100,100,J18/I18*100)</f>
        <v>#DIV/0!</v>
      </c>
      <c r="L18" s="170"/>
      <c r="M18" s="145"/>
      <c r="N18" s="113"/>
      <c r="O18" s="199"/>
    </row>
    <row r="19" spans="1:15" s="4" customFormat="1" ht="30.75" hidden="1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152"/>
      <c r="J19" s="149"/>
      <c r="K19" s="138" t="e">
        <f>IF(J19/I19*100&gt;100,100,J19/I19*100)</f>
        <v>#DIV/0!</v>
      </c>
      <c r="L19" s="172" t="e">
        <f>K19</f>
        <v>#DIV/0!</v>
      </c>
      <c r="M19" s="145"/>
      <c r="N19" s="113"/>
      <c r="O19" s="199"/>
    </row>
    <row r="20" spans="1:15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168" t="e">
        <f>(K20+K21+K22)/3</f>
        <v>#DIV/0!</v>
      </c>
      <c r="M20" s="140" t="e">
        <f>(L20+L23)/2</f>
        <v>#DIV/0!</v>
      </c>
      <c r="N20" s="113"/>
      <c r="O20" s="199"/>
    </row>
    <row r="21" spans="1:15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170"/>
      <c r="M21" s="145"/>
      <c r="N21" s="113"/>
      <c r="O21" s="199"/>
    </row>
    <row r="22" spans="1:15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170"/>
      <c r="M22" s="145"/>
      <c r="N22" s="113"/>
      <c r="O22" s="199"/>
    </row>
    <row r="23" spans="1:15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72" t="e">
        <f>K23</f>
        <v>#DIV/0!</v>
      </c>
      <c r="M23" s="145"/>
      <c r="N23" s="113"/>
      <c r="O23" s="199"/>
    </row>
    <row r="24" spans="1:15" s="4" customFormat="1" ht="42" customHeight="1" x14ac:dyDescent="0.25">
      <c r="A24" s="141"/>
      <c r="B24" s="142"/>
      <c r="C24" s="131" t="s">
        <v>188</v>
      </c>
      <c r="D24" s="131" t="s">
        <v>237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>
        <v>12</v>
      </c>
      <c r="J24" s="137">
        <v>12</v>
      </c>
      <c r="K24" s="138">
        <f>IF(I24/J24*100&gt;100,100,I24/J24*100)</f>
        <v>100</v>
      </c>
      <c r="L24" s="139">
        <f>(K24+K25+K26)/3</f>
        <v>100</v>
      </c>
      <c r="M24" s="140">
        <f>(L24+L27)/2</f>
        <v>97.368421052631575</v>
      </c>
      <c r="N24" s="113"/>
      <c r="O24" s="199"/>
    </row>
    <row r="25" spans="1:15" s="4" customFormat="1" ht="42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36">
        <v>100</v>
      </c>
      <c r="J25" s="137">
        <v>100</v>
      </c>
      <c r="K25" s="138">
        <f>IF(J25/I25*100&gt;100,100,J25/I25*100)</f>
        <v>100</v>
      </c>
      <c r="L25" s="144"/>
      <c r="M25" s="145"/>
      <c r="N25" s="113"/>
      <c r="O25" s="199"/>
    </row>
    <row r="26" spans="1:15" s="4" customFormat="1" ht="36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36">
        <v>55</v>
      </c>
      <c r="J26" s="136">
        <v>100</v>
      </c>
      <c r="K26" s="138">
        <f>IF(J26/I26*100&gt;100,100,J26/I26*100)</f>
        <v>100</v>
      </c>
      <c r="L26" s="144"/>
      <c r="M26" s="145"/>
      <c r="N26" s="113"/>
      <c r="O26" s="199"/>
    </row>
    <row r="27" spans="1:15" s="4" customFormat="1" ht="30.75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165">
        <f>(2*8+3)/9</f>
        <v>2.1111111111111112</v>
      </c>
      <c r="J27" s="165">
        <v>2</v>
      </c>
      <c r="K27" s="138">
        <f>IF(J27/I27*100&gt;100,100,J27/I27*100)</f>
        <v>94.73684210526315</v>
      </c>
      <c r="L27" s="150">
        <f>K27</f>
        <v>94.73684210526315</v>
      </c>
      <c r="M27" s="145"/>
      <c r="N27" s="113"/>
      <c r="O27" s="199"/>
    </row>
    <row r="28" spans="1:15" s="4" customFormat="1" ht="42" hidden="1" customHeight="1" x14ac:dyDescent="0.25">
      <c r="A28" s="141"/>
      <c r="B28" s="142"/>
      <c r="C28" s="131" t="s">
        <v>189</v>
      </c>
      <c r="D28" s="131" t="s">
        <v>132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/>
      <c r="J28" s="137"/>
      <c r="K28" s="138" t="e">
        <f>IF(I28/J28*100&gt;100,100,I28/J28*100)</f>
        <v>#DIV/0!</v>
      </c>
      <c r="L28" s="139" t="e">
        <f>(K28+K29+K30)/3</f>
        <v>#DIV/0!</v>
      </c>
      <c r="M28" s="140" t="e">
        <f>(L28+L31)/2</f>
        <v>#DIV/0!</v>
      </c>
      <c r="N28" s="113"/>
      <c r="O28" s="199"/>
    </row>
    <row r="29" spans="1:15" s="4" customFormat="1" ht="42" hidden="1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36"/>
      <c r="J29" s="137"/>
      <c r="K29" s="138" t="e">
        <f>IF(J29/I29*100&gt;100,100,J29/I29*100)</f>
        <v>#DIV/0!</v>
      </c>
      <c r="L29" s="144"/>
      <c r="M29" s="145"/>
      <c r="N29" s="113"/>
      <c r="O29" s="199"/>
    </row>
    <row r="30" spans="1:15" s="4" customFormat="1" ht="36" hidden="1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36"/>
      <c r="J30" s="136"/>
      <c r="K30" s="138" t="e">
        <f>IF(J30/I30*100&gt;100,100,J30/I30*100)</f>
        <v>#DIV/0!</v>
      </c>
      <c r="L30" s="144"/>
      <c r="M30" s="145"/>
      <c r="N30" s="113"/>
      <c r="O30" s="199"/>
    </row>
    <row r="31" spans="1:15" s="4" customFormat="1" ht="30.75" hidden="1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149"/>
      <c r="J31" s="78"/>
      <c r="K31" s="138" t="e">
        <f>IF(J31/I31*100&gt;100,100,J31/I31*100)</f>
        <v>#DIV/0!</v>
      </c>
      <c r="L31" s="150" t="e">
        <f>K31</f>
        <v>#DIV/0!</v>
      </c>
      <c r="M31" s="145"/>
      <c r="N31" s="113"/>
      <c r="O31" s="199"/>
    </row>
    <row r="32" spans="1:15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137">
        <v>10</v>
      </c>
      <c r="K32" s="138">
        <f>IF(I32/J32*100&gt;100,100,I32/J32*100)</f>
        <v>100</v>
      </c>
      <c r="L32" s="139">
        <f>(K32+K33+K34)/3</f>
        <v>100</v>
      </c>
      <c r="M32" s="140">
        <f>(L32+L35)/2</f>
        <v>100</v>
      </c>
      <c r="N32" s="113"/>
      <c r="O32" s="199"/>
    </row>
    <row r="33" spans="1:15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137">
        <v>100</v>
      </c>
      <c r="K33" s="138">
        <f>IF(J33/I33*100&gt;100,100,J33/I33*100)</f>
        <v>100</v>
      </c>
      <c r="L33" s="144"/>
      <c r="M33" s="145"/>
      <c r="N33" s="113"/>
      <c r="O33" s="199"/>
    </row>
    <row r="34" spans="1:15" s="4" customFormat="1" ht="36" customHeight="1" x14ac:dyDescent="0.25">
      <c r="A34" s="141"/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136">
        <v>55</v>
      </c>
      <c r="K34" s="138">
        <f>IF(J34/I34*100&gt;100,100,J34/I34*100)</f>
        <v>100</v>
      </c>
      <c r="L34" s="144"/>
      <c r="M34" s="145"/>
      <c r="N34" s="113"/>
      <c r="O34" s="199"/>
    </row>
    <row r="35" spans="1:15" s="4" customFormat="1" ht="30.75" customHeight="1" x14ac:dyDescent="0.25">
      <c r="A35" s="141"/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165">
        <f>(322*8+327*4)/12</f>
        <v>323.66666666666669</v>
      </c>
      <c r="J35" s="83">
        <v>325</v>
      </c>
      <c r="K35" s="138">
        <f>IF(J35/I35*100&gt;100,100,J35/I35*100)</f>
        <v>100</v>
      </c>
      <c r="L35" s="150">
        <f>K35</f>
        <v>100</v>
      </c>
      <c r="M35" s="145"/>
      <c r="N35" s="113"/>
      <c r="O35" s="199"/>
    </row>
    <row r="36" spans="1:15" s="4" customFormat="1" ht="42" hidden="1" customHeight="1" x14ac:dyDescent="0.25">
      <c r="A36" s="141"/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</row>
    <row r="37" spans="1:15" s="4" customFormat="1" ht="42" hidden="1" customHeight="1" x14ac:dyDescent="0.25">
      <c r="A37" s="141"/>
      <c r="B37" s="142"/>
      <c r="C37" s="143"/>
      <c r="D37" s="142"/>
      <c r="E37" s="143"/>
      <c r="F37" s="167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113"/>
      <c r="O37" s="199"/>
    </row>
    <row r="38" spans="1:15" s="4" customFormat="1" ht="36" hidden="1" customHeight="1" x14ac:dyDescent="0.25">
      <c r="A38" s="141"/>
      <c r="B38" s="142"/>
      <c r="C38" s="143"/>
      <c r="D38" s="142"/>
      <c r="E38" s="143"/>
      <c r="F38" s="167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113"/>
      <c r="O38" s="199"/>
    </row>
    <row r="39" spans="1:15" s="4" customFormat="1" ht="30.75" hidden="1" customHeight="1" x14ac:dyDescent="0.25">
      <c r="A39" s="141"/>
      <c r="B39" s="142"/>
      <c r="C39" s="146"/>
      <c r="D39" s="147"/>
      <c r="E39" s="146"/>
      <c r="F39" s="167" t="s">
        <v>24</v>
      </c>
      <c r="G39" s="148" t="s">
        <v>25</v>
      </c>
      <c r="H39" s="135" t="s">
        <v>26</v>
      </c>
      <c r="I39" s="152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</row>
    <row r="40" spans="1:15" s="4" customFormat="1" ht="42" hidden="1" customHeight="1" x14ac:dyDescent="0.25">
      <c r="A40" s="141"/>
      <c r="B40" s="142"/>
      <c r="C40" s="131" t="s">
        <v>191</v>
      </c>
      <c r="D40" s="131" t="s">
        <v>238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</row>
    <row r="41" spans="1:15" s="4" customFormat="1" ht="42" hidden="1" customHeight="1" x14ac:dyDescent="0.25">
      <c r="A41" s="141"/>
      <c r="B41" s="142"/>
      <c r="C41" s="143"/>
      <c r="D41" s="142"/>
      <c r="E41" s="143"/>
      <c r="F41" s="167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113"/>
      <c r="O41" s="199"/>
    </row>
    <row r="42" spans="1:15" s="4" customFormat="1" ht="36" hidden="1" customHeight="1" x14ac:dyDescent="0.25">
      <c r="A42" s="141"/>
      <c r="B42" s="142"/>
      <c r="C42" s="143"/>
      <c r="D42" s="142"/>
      <c r="E42" s="143"/>
      <c r="F42" s="167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113"/>
      <c r="O42" s="199"/>
    </row>
    <row r="43" spans="1:15" s="4" customFormat="1" ht="30.75" hidden="1" customHeight="1" x14ac:dyDescent="0.25">
      <c r="A43" s="141"/>
      <c r="B43" s="142"/>
      <c r="C43" s="146"/>
      <c r="D43" s="147"/>
      <c r="E43" s="146"/>
      <c r="F43" s="167" t="s">
        <v>24</v>
      </c>
      <c r="G43" s="148" t="s">
        <v>25</v>
      </c>
      <c r="H43" s="135" t="s">
        <v>26</v>
      </c>
      <c r="I43" s="152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</row>
    <row r="44" spans="1:15" s="4" customFormat="1" ht="42" customHeight="1" x14ac:dyDescent="0.25">
      <c r="A44" s="141"/>
      <c r="B44" s="142"/>
      <c r="C44" s="153" t="s">
        <v>192</v>
      </c>
      <c r="D44" s="131" t="s">
        <v>239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>
        <v>12</v>
      </c>
      <c r="J44" s="137">
        <v>12</v>
      </c>
      <c r="K44" s="138">
        <f>IF(I44/J44*100&gt;100,100,I44/J44*100)</f>
        <v>100</v>
      </c>
      <c r="L44" s="139">
        <f>(K44+K45+K46)/3</f>
        <v>100</v>
      </c>
      <c r="M44" s="140">
        <f>(L44+L47)/2</f>
        <v>100</v>
      </c>
      <c r="N44" s="113"/>
      <c r="O44" s="199"/>
    </row>
    <row r="45" spans="1:15" s="4" customFormat="1" ht="42" customHeight="1" x14ac:dyDescent="0.25">
      <c r="A45" s="141"/>
      <c r="B45" s="142"/>
      <c r="C45" s="154"/>
      <c r="D45" s="142"/>
      <c r="E45" s="143"/>
      <c r="F45" s="167" t="s">
        <v>18</v>
      </c>
      <c r="G45" s="134" t="s">
        <v>119</v>
      </c>
      <c r="H45" s="135" t="s">
        <v>20</v>
      </c>
      <c r="I45" s="136">
        <v>100</v>
      </c>
      <c r="J45" s="137">
        <v>100</v>
      </c>
      <c r="K45" s="138">
        <f>IF(J45/I45*100&gt;100,100,J45/I45*100)</f>
        <v>100</v>
      </c>
      <c r="L45" s="144"/>
      <c r="M45" s="145"/>
      <c r="N45" s="113"/>
      <c r="O45" s="199"/>
    </row>
    <row r="46" spans="1:15" s="4" customFormat="1" ht="36" customHeight="1" x14ac:dyDescent="0.25">
      <c r="A46" s="141"/>
      <c r="B46" s="142"/>
      <c r="C46" s="154"/>
      <c r="D46" s="142"/>
      <c r="E46" s="143"/>
      <c r="F46" s="167" t="s">
        <v>18</v>
      </c>
      <c r="G46" s="134" t="s">
        <v>120</v>
      </c>
      <c r="H46" s="135" t="s">
        <v>20</v>
      </c>
      <c r="I46" s="136">
        <v>55</v>
      </c>
      <c r="J46" s="136">
        <v>55</v>
      </c>
      <c r="K46" s="138">
        <f>IF(J46/I46*100&gt;100,100,J46/I46*100)</f>
        <v>100</v>
      </c>
      <c r="L46" s="144"/>
      <c r="M46" s="145"/>
      <c r="N46" s="113"/>
      <c r="O46" s="199"/>
    </row>
    <row r="47" spans="1:15" s="4" customFormat="1" ht="30.75" customHeight="1" x14ac:dyDescent="0.25">
      <c r="A47" s="141"/>
      <c r="B47" s="142"/>
      <c r="C47" s="155"/>
      <c r="D47" s="147"/>
      <c r="E47" s="146"/>
      <c r="F47" s="167" t="s">
        <v>24</v>
      </c>
      <c r="G47" s="148" t="s">
        <v>25</v>
      </c>
      <c r="H47" s="135" t="s">
        <v>26</v>
      </c>
      <c r="I47" s="165">
        <v>5</v>
      </c>
      <c r="J47" s="165">
        <v>5</v>
      </c>
      <c r="K47" s="138">
        <f>IF(J47/I47*100&gt;100,100,J47/I47*100)</f>
        <v>100</v>
      </c>
      <c r="L47" s="150">
        <f>K47</f>
        <v>100</v>
      </c>
      <c r="M47" s="145"/>
      <c r="N47" s="113"/>
      <c r="O47" s="199"/>
    </row>
    <row r="48" spans="1:15" s="4" customFormat="1" ht="42" customHeight="1" x14ac:dyDescent="0.25">
      <c r="A48" s="141"/>
      <c r="B48" s="142"/>
      <c r="C48" s="153" t="s">
        <v>193</v>
      </c>
      <c r="D48" s="131" t="s">
        <v>240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>
        <v>12</v>
      </c>
      <c r="J48" s="137">
        <v>12</v>
      </c>
      <c r="K48" s="138">
        <f>IF(I48/J48*100&gt;100,100,I48/J48*100)</f>
        <v>100</v>
      </c>
      <c r="L48" s="139">
        <f>(K48+K49+K50)/3</f>
        <v>100</v>
      </c>
      <c r="M48" s="140">
        <f>(L48+L51)/2</f>
        <v>100</v>
      </c>
      <c r="N48" s="113"/>
      <c r="O48" s="199"/>
    </row>
    <row r="49" spans="1:15" s="4" customFormat="1" ht="42" customHeight="1" x14ac:dyDescent="0.25">
      <c r="A49" s="141"/>
      <c r="B49" s="142"/>
      <c r="C49" s="154"/>
      <c r="D49" s="142"/>
      <c r="E49" s="143"/>
      <c r="F49" s="167" t="s">
        <v>18</v>
      </c>
      <c r="G49" s="134" t="s">
        <v>142</v>
      </c>
      <c r="H49" s="135" t="s">
        <v>20</v>
      </c>
      <c r="I49" s="136">
        <v>100</v>
      </c>
      <c r="J49" s="137">
        <v>100</v>
      </c>
      <c r="K49" s="138">
        <f>IF(J49/I49*100&gt;100,100,J49/I49*100)</f>
        <v>100</v>
      </c>
      <c r="L49" s="144"/>
      <c r="M49" s="145"/>
      <c r="N49" s="113"/>
      <c r="O49" s="199"/>
    </row>
    <row r="50" spans="1:15" s="4" customFormat="1" ht="36" customHeight="1" x14ac:dyDescent="0.25">
      <c r="A50" s="141"/>
      <c r="B50" s="142"/>
      <c r="C50" s="154"/>
      <c r="D50" s="142"/>
      <c r="E50" s="143"/>
      <c r="F50" s="167" t="s">
        <v>18</v>
      </c>
      <c r="G50" s="134" t="s">
        <v>120</v>
      </c>
      <c r="H50" s="135" t="s">
        <v>20</v>
      </c>
      <c r="I50" s="136">
        <v>55</v>
      </c>
      <c r="J50" s="66">
        <v>55</v>
      </c>
      <c r="K50" s="138">
        <f>IF(J50/I50*100&gt;100,100,J50/I50*100)</f>
        <v>100</v>
      </c>
      <c r="L50" s="144"/>
      <c r="M50" s="145"/>
      <c r="N50" s="113"/>
      <c r="O50" s="199"/>
    </row>
    <row r="51" spans="1:15" s="141" customFormat="1" ht="30.75" customHeight="1" x14ac:dyDescent="0.25">
      <c r="B51" s="142"/>
      <c r="C51" s="155"/>
      <c r="D51" s="147"/>
      <c r="E51" s="146"/>
      <c r="F51" s="167" t="s">
        <v>24</v>
      </c>
      <c r="G51" s="148" t="s">
        <v>25</v>
      </c>
      <c r="H51" s="135" t="s">
        <v>26</v>
      </c>
      <c r="I51" s="165">
        <f>(25*8+24)/9</f>
        <v>24.888888888888889</v>
      </c>
      <c r="J51" s="83">
        <v>25</v>
      </c>
      <c r="K51" s="138">
        <f>IF(J51/I51*100&gt;100,100,J51/I51*100)</f>
        <v>100</v>
      </c>
      <c r="L51" s="150">
        <f>K51</f>
        <v>100</v>
      </c>
      <c r="M51" s="145"/>
      <c r="N51" s="113"/>
      <c r="O51" s="199"/>
    </row>
    <row r="52" spans="1:15" s="141" customFormat="1" ht="42" hidden="1" customHeight="1" x14ac:dyDescent="0.25">
      <c r="B52" s="143"/>
      <c r="C52" s="131" t="s">
        <v>194</v>
      </c>
      <c r="D52" s="131" t="s">
        <v>221</v>
      </c>
      <c r="E52" s="223" t="s">
        <v>117</v>
      </c>
      <c r="F52" s="135" t="s">
        <v>18</v>
      </c>
      <c r="G52" s="158" t="s">
        <v>145</v>
      </c>
      <c r="H52" s="135" t="s">
        <v>20</v>
      </c>
      <c r="I52" s="13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</row>
    <row r="53" spans="1:15" s="141" customFormat="1" ht="42" hidden="1" customHeight="1" x14ac:dyDescent="0.25">
      <c r="B53" s="143"/>
      <c r="C53" s="143"/>
      <c r="D53" s="142"/>
      <c r="E53" s="224"/>
      <c r="F53" s="135" t="s">
        <v>18</v>
      </c>
      <c r="G53" s="158" t="s">
        <v>146</v>
      </c>
      <c r="H53" s="135" t="s">
        <v>20</v>
      </c>
      <c r="I53" s="136"/>
      <c r="J53" s="137"/>
      <c r="K53" s="138" t="e">
        <f>IF(J53/I53*100&gt;100,100,J53/I53*100)</f>
        <v>#DIV/0!</v>
      </c>
      <c r="L53" s="144"/>
      <c r="M53" s="145"/>
      <c r="N53" s="113"/>
      <c r="O53" s="199"/>
    </row>
    <row r="54" spans="1:15" s="141" customFormat="1" ht="36" hidden="1" customHeight="1" x14ac:dyDescent="0.25">
      <c r="B54" s="143"/>
      <c r="C54" s="143"/>
      <c r="D54" s="142"/>
      <c r="E54" s="224"/>
      <c r="F54" s="135" t="s">
        <v>18</v>
      </c>
      <c r="G54" s="158" t="s">
        <v>147</v>
      </c>
      <c r="H54" s="135" t="s">
        <v>20</v>
      </c>
      <c r="I54" s="136"/>
      <c r="J54" s="136"/>
      <c r="K54" s="138" t="e">
        <f>IF(J54/I54*100&gt;100,100,J54/I54*100)</f>
        <v>#DIV/0!</v>
      </c>
      <c r="L54" s="144"/>
      <c r="M54" s="145"/>
      <c r="N54" s="113"/>
      <c r="O54" s="199"/>
    </row>
    <row r="55" spans="1:15" s="141" customFormat="1" ht="30.75" hidden="1" customHeight="1" x14ac:dyDescent="0.25">
      <c r="B55" s="143"/>
      <c r="C55" s="146"/>
      <c r="D55" s="147"/>
      <c r="E55" s="225"/>
      <c r="F55" s="135" t="s">
        <v>24</v>
      </c>
      <c r="G55" s="164" t="s">
        <v>25</v>
      </c>
      <c r="H55" s="135" t="s">
        <v>26</v>
      </c>
      <c r="I55" s="152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</row>
    <row r="56" spans="1:15" s="141" customFormat="1" ht="42" customHeight="1" x14ac:dyDescent="0.25">
      <c r="B56" s="143"/>
      <c r="C56" s="131" t="s">
        <v>195</v>
      </c>
      <c r="D56" s="131" t="s">
        <v>241</v>
      </c>
      <c r="E56" s="223" t="s">
        <v>117</v>
      </c>
      <c r="F56" s="135" t="s">
        <v>18</v>
      </c>
      <c r="G56" s="158" t="s">
        <v>145</v>
      </c>
      <c r="H56" s="135" t="s">
        <v>20</v>
      </c>
      <c r="I56" s="136">
        <v>100</v>
      </c>
      <c r="J56" s="67">
        <v>100</v>
      </c>
      <c r="K56" s="138">
        <f t="shared" ref="K56:K67" si="0">IF(J56/I56*100&gt;100,100,J56/I56*100)</f>
        <v>100</v>
      </c>
      <c r="L56" s="139">
        <f>(K56+K57+K58)/3</f>
        <v>100</v>
      </c>
      <c r="M56" s="140">
        <f>(L56+L59)/2</f>
        <v>97.368421052631575</v>
      </c>
      <c r="N56" s="113"/>
      <c r="O56" s="199"/>
    </row>
    <row r="57" spans="1:15" s="141" customFormat="1" ht="42" customHeight="1" x14ac:dyDescent="0.25">
      <c r="B57" s="143"/>
      <c r="C57" s="143"/>
      <c r="D57" s="142"/>
      <c r="E57" s="224"/>
      <c r="F57" s="135" t="s">
        <v>18</v>
      </c>
      <c r="G57" s="158" t="s">
        <v>146</v>
      </c>
      <c r="H57" s="135" t="s">
        <v>20</v>
      </c>
      <c r="I57" s="136">
        <v>12</v>
      </c>
      <c r="J57" s="67">
        <v>12</v>
      </c>
      <c r="K57" s="138">
        <f>IF(I57/J57*100&gt;100,100,I57/J57*100)</f>
        <v>100</v>
      </c>
      <c r="L57" s="144"/>
      <c r="M57" s="145"/>
      <c r="N57" s="113"/>
      <c r="O57" s="199"/>
    </row>
    <row r="58" spans="1:15" s="141" customFormat="1" ht="36" customHeight="1" x14ac:dyDescent="0.25">
      <c r="B58" s="143"/>
      <c r="C58" s="143"/>
      <c r="D58" s="142"/>
      <c r="E58" s="224"/>
      <c r="F58" s="135" t="s">
        <v>18</v>
      </c>
      <c r="G58" s="158" t="s">
        <v>147</v>
      </c>
      <c r="H58" s="135" t="s">
        <v>20</v>
      </c>
      <c r="I58" s="136">
        <v>100</v>
      </c>
      <c r="J58" s="66">
        <v>100</v>
      </c>
      <c r="K58" s="138">
        <f t="shared" si="0"/>
        <v>100</v>
      </c>
      <c r="L58" s="144"/>
      <c r="M58" s="145"/>
      <c r="N58" s="113"/>
      <c r="O58" s="199"/>
    </row>
    <row r="59" spans="1:15" s="141" customFormat="1" ht="30.75" customHeight="1" x14ac:dyDescent="0.25">
      <c r="B59" s="143"/>
      <c r="C59" s="146"/>
      <c r="D59" s="147"/>
      <c r="E59" s="225"/>
      <c r="F59" s="135" t="s">
        <v>24</v>
      </c>
      <c r="G59" s="164" t="s">
        <v>25</v>
      </c>
      <c r="H59" s="135" t="s">
        <v>26</v>
      </c>
      <c r="I59" s="165">
        <f>(2*8+3)/9</f>
        <v>2.1111111111111112</v>
      </c>
      <c r="J59" s="83">
        <v>2</v>
      </c>
      <c r="K59" s="138">
        <f t="shared" si="0"/>
        <v>94.73684210526315</v>
      </c>
      <c r="L59" s="150">
        <f>K59</f>
        <v>94.73684210526315</v>
      </c>
      <c r="M59" s="145"/>
      <c r="N59" s="113"/>
      <c r="O59" s="199"/>
    </row>
    <row r="60" spans="1:15" s="141" customFormat="1" ht="42" hidden="1" customHeight="1" x14ac:dyDescent="0.25">
      <c r="B60" s="143"/>
      <c r="C60" s="131" t="s">
        <v>196</v>
      </c>
      <c r="D60" s="131" t="s">
        <v>242</v>
      </c>
      <c r="E60" s="223" t="s">
        <v>117</v>
      </c>
      <c r="F60" s="135" t="s">
        <v>18</v>
      </c>
      <c r="G60" s="158" t="s">
        <v>145</v>
      </c>
      <c r="H60" s="135" t="s">
        <v>20</v>
      </c>
      <c r="I60" s="136"/>
      <c r="J60" s="67"/>
      <c r="K60" s="138" t="e">
        <f t="shared" si="0"/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</row>
    <row r="61" spans="1:15" s="141" customFormat="1" ht="42" hidden="1" customHeight="1" x14ac:dyDescent="0.25">
      <c r="B61" s="143"/>
      <c r="C61" s="143"/>
      <c r="D61" s="142"/>
      <c r="E61" s="224"/>
      <c r="F61" s="135" t="s">
        <v>18</v>
      </c>
      <c r="G61" s="158" t="s">
        <v>146</v>
      </c>
      <c r="H61" s="135" t="s">
        <v>20</v>
      </c>
      <c r="I61" s="136"/>
      <c r="J61" s="67"/>
      <c r="K61" s="138" t="e">
        <f>IF(I61/J61*100&gt;100,100,I61/J61*100)</f>
        <v>#DIV/0!</v>
      </c>
      <c r="L61" s="144"/>
      <c r="M61" s="145"/>
      <c r="N61" s="113"/>
      <c r="O61" s="199"/>
    </row>
    <row r="62" spans="1:15" s="141" customFormat="1" ht="36" hidden="1" customHeight="1" x14ac:dyDescent="0.25">
      <c r="B62" s="143"/>
      <c r="C62" s="143"/>
      <c r="D62" s="142"/>
      <c r="E62" s="224"/>
      <c r="F62" s="135" t="s">
        <v>18</v>
      </c>
      <c r="G62" s="158" t="s">
        <v>147</v>
      </c>
      <c r="H62" s="135" t="s">
        <v>20</v>
      </c>
      <c r="I62" s="136"/>
      <c r="J62" s="66"/>
      <c r="K62" s="138" t="e">
        <f t="shared" si="0"/>
        <v>#DIV/0!</v>
      </c>
      <c r="L62" s="144"/>
      <c r="M62" s="145"/>
      <c r="N62" s="113"/>
      <c r="O62" s="199"/>
    </row>
    <row r="63" spans="1:15" s="141" customFormat="1" ht="30.75" hidden="1" customHeight="1" x14ac:dyDescent="0.25">
      <c r="B63" s="143"/>
      <c r="C63" s="146"/>
      <c r="D63" s="147"/>
      <c r="E63" s="225"/>
      <c r="F63" s="135" t="s">
        <v>24</v>
      </c>
      <c r="G63" s="164" t="s">
        <v>25</v>
      </c>
      <c r="H63" s="135" t="s">
        <v>26</v>
      </c>
      <c r="I63" s="149"/>
      <c r="J63" s="78"/>
      <c r="K63" s="138" t="e">
        <f t="shared" si="0"/>
        <v>#DIV/0!</v>
      </c>
      <c r="L63" s="150" t="e">
        <f>K63</f>
        <v>#DIV/0!</v>
      </c>
      <c r="M63" s="145"/>
      <c r="N63" s="113"/>
      <c r="O63" s="199"/>
    </row>
    <row r="64" spans="1:15" s="141" customFormat="1" ht="42" customHeight="1" x14ac:dyDescent="0.25">
      <c r="B64" s="143"/>
      <c r="C64" s="131" t="s">
        <v>197</v>
      </c>
      <c r="D64" s="131" t="s">
        <v>153</v>
      </c>
      <c r="E64" s="223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100</v>
      </c>
      <c r="K64" s="138">
        <f t="shared" si="0"/>
        <v>100</v>
      </c>
      <c r="L64" s="139">
        <f>(K64+K65+K66)/3</f>
        <v>100</v>
      </c>
      <c r="M64" s="140">
        <f>(L64+L67)/2</f>
        <v>100</v>
      </c>
      <c r="N64" s="113"/>
      <c r="O64" s="199"/>
    </row>
    <row r="65" spans="2:15" s="141" customFormat="1" ht="42" customHeight="1" x14ac:dyDescent="0.25">
      <c r="B65" s="143"/>
      <c r="C65" s="143"/>
      <c r="D65" s="142"/>
      <c r="E65" s="224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10</v>
      </c>
      <c r="K65" s="138">
        <f>IF(I65/J65*100&gt;100,100,I65/J65*100)</f>
        <v>100</v>
      </c>
      <c r="L65" s="144"/>
      <c r="M65" s="145"/>
      <c r="N65" s="113"/>
      <c r="O65" s="199"/>
    </row>
    <row r="66" spans="2:15" s="141" customFormat="1" ht="36" customHeight="1" x14ac:dyDescent="0.25">
      <c r="B66" s="143"/>
      <c r="C66" s="143"/>
      <c r="D66" s="142"/>
      <c r="E66" s="224"/>
      <c r="F66" s="135" t="s">
        <v>18</v>
      </c>
      <c r="G66" s="158" t="s">
        <v>147</v>
      </c>
      <c r="H66" s="135" t="s">
        <v>20</v>
      </c>
      <c r="I66" s="136">
        <v>100</v>
      </c>
      <c r="J66" s="136">
        <v>100</v>
      </c>
      <c r="K66" s="138">
        <f t="shared" si="0"/>
        <v>100</v>
      </c>
      <c r="L66" s="144"/>
      <c r="M66" s="145"/>
      <c r="N66" s="113"/>
      <c r="O66" s="199"/>
    </row>
    <row r="67" spans="2:15" s="141" customFormat="1" ht="30.75" customHeight="1" x14ac:dyDescent="0.25">
      <c r="B67" s="143"/>
      <c r="C67" s="146"/>
      <c r="D67" s="147"/>
      <c r="E67" s="225"/>
      <c r="F67" s="135" t="s">
        <v>24</v>
      </c>
      <c r="G67" s="164" t="s">
        <v>25</v>
      </c>
      <c r="H67" s="135" t="s">
        <v>26</v>
      </c>
      <c r="I67" s="165">
        <f>(322*8+327*4)/12</f>
        <v>323.66666666666669</v>
      </c>
      <c r="J67" s="83">
        <v>325</v>
      </c>
      <c r="K67" s="138">
        <f t="shared" si="0"/>
        <v>100</v>
      </c>
      <c r="L67" s="150">
        <f>K67</f>
        <v>100</v>
      </c>
      <c r="M67" s="145"/>
      <c r="N67" s="113"/>
      <c r="O67" s="199"/>
    </row>
    <row r="68" spans="2:15" s="141" customFormat="1" ht="42" hidden="1" customHeight="1" x14ac:dyDescent="0.25">
      <c r="B68" s="143"/>
      <c r="C68" s="156" t="s">
        <v>194</v>
      </c>
      <c r="D68" s="131" t="s">
        <v>154</v>
      </c>
      <c r="E68" s="223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39" t="e">
        <f>(K68+K69+K70)/3</f>
        <v>#DIV/0!</v>
      </c>
      <c r="M68" s="140" t="e">
        <f>(L68+L71)/2</f>
        <v>#DIV/0!</v>
      </c>
      <c r="N68" s="113"/>
      <c r="O68" s="199"/>
    </row>
    <row r="69" spans="2:15" s="141" customFormat="1" ht="42" hidden="1" customHeight="1" x14ac:dyDescent="0.25">
      <c r="B69" s="143"/>
      <c r="C69" s="160"/>
      <c r="D69" s="142"/>
      <c r="E69" s="224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44"/>
      <c r="M69" s="145"/>
      <c r="N69" s="113"/>
      <c r="O69" s="199"/>
    </row>
    <row r="70" spans="2:15" s="141" customFormat="1" ht="36" hidden="1" customHeight="1" x14ac:dyDescent="0.25">
      <c r="B70" s="143"/>
      <c r="C70" s="160"/>
      <c r="D70" s="142"/>
      <c r="E70" s="224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44"/>
      <c r="M70" s="145"/>
      <c r="N70" s="113"/>
      <c r="O70" s="199"/>
    </row>
    <row r="71" spans="2:15" s="141" customFormat="1" ht="30.75" hidden="1" customHeight="1" x14ac:dyDescent="0.25">
      <c r="B71" s="143"/>
      <c r="C71" s="162"/>
      <c r="D71" s="147"/>
      <c r="E71" s="225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50" t="e">
        <f>K71</f>
        <v>#DIV/0!</v>
      </c>
      <c r="M71" s="145"/>
      <c r="N71" s="113"/>
      <c r="O71" s="199"/>
    </row>
    <row r="72" spans="2:15" s="141" customFormat="1" ht="42" hidden="1" customHeight="1" x14ac:dyDescent="0.25">
      <c r="B72" s="143"/>
      <c r="C72" s="131" t="s">
        <v>198</v>
      </c>
      <c r="D72" s="131" t="s">
        <v>156</v>
      </c>
      <c r="E72" s="223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39" t="e">
        <f>(K72+K73+K74)/3</f>
        <v>#DIV/0!</v>
      </c>
      <c r="M72" s="140" t="e">
        <f>(L72+L75)/2</f>
        <v>#DIV/0!</v>
      </c>
      <c r="N72" s="113"/>
      <c r="O72" s="199"/>
    </row>
    <row r="73" spans="2:15" s="141" customFormat="1" ht="42" hidden="1" customHeight="1" x14ac:dyDescent="0.25">
      <c r="B73" s="143"/>
      <c r="C73" s="143"/>
      <c r="D73" s="142"/>
      <c r="E73" s="224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44"/>
      <c r="M73" s="145"/>
      <c r="N73" s="113"/>
      <c r="O73" s="199"/>
    </row>
    <row r="74" spans="2:15" s="141" customFormat="1" ht="36" hidden="1" customHeight="1" x14ac:dyDescent="0.25">
      <c r="B74" s="143"/>
      <c r="C74" s="143"/>
      <c r="D74" s="142"/>
      <c r="E74" s="224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44"/>
      <c r="M74" s="145"/>
      <c r="N74" s="113"/>
      <c r="O74" s="199"/>
    </row>
    <row r="75" spans="2:15" s="141" customFormat="1" ht="30.75" hidden="1" customHeight="1" x14ac:dyDescent="0.25">
      <c r="B75" s="143"/>
      <c r="C75" s="146"/>
      <c r="D75" s="147"/>
      <c r="E75" s="225"/>
      <c r="F75" s="135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50" t="e">
        <f>K75</f>
        <v>#DIV/0!</v>
      </c>
      <c r="M75" s="145"/>
      <c r="N75" s="113"/>
      <c r="O75" s="199"/>
    </row>
    <row r="76" spans="2:15" s="141" customFormat="1" ht="42" hidden="1" customHeight="1" x14ac:dyDescent="0.25">
      <c r="B76" s="143"/>
      <c r="C76" s="131" t="s">
        <v>199</v>
      </c>
      <c r="D76" s="131" t="s">
        <v>243</v>
      </c>
      <c r="E76" s="223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 t="shared" ref="K76:K87" si="1">IF(J76/I76*100&gt;100,100,J76/I76*100)</f>
        <v>#DIV/0!</v>
      </c>
      <c r="L76" s="139" t="e">
        <f>(K76+K77+K78)/3</f>
        <v>#DIV/0!</v>
      </c>
      <c r="M76" s="140" t="e">
        <f>(L76+L79)/2</f>
        <v>#DIV/0!</v>
      </c>
      <c r="N76" s="113"/>
      <c r="O76" s="199"/>
    </row>
    <row r="77" spans="2:15" s="141" customFormat="1" ht="42" hidden="1" customHeight="1" x14ac:dyDescent="0.25">
      <c r="B77" s="143"/>
      <c r="C77" s="143"/>
      <c r="D77" s="142"/>
      <c r="E77" s="224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IF(I77/J77*100&gt;100,100,I77/J77*100)</f>
        <v>#DIV/0!</v>
      </c>
      <c r="L77" s="144"/>
      <c r="M77" s="145"/>
      <c r="N77" s="113"/>
      <c r="O77" s="199"/>
    </row>
    <row r="78" spans="2:15" s="141" customFormat="1" ht="36" hidden="1" customHeight="1" x14ac:dyDescent="0.25">
      <c r="B78" s="143"/>
      <c r="C78" s="143"/>
      <c r="D78" s="142"/>
      <c r="E78" s="224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 t="shared" si="1"/>
        <v>#DIV/0!</v>
      </c>
      <c r="L78" s="144"/>
      <c r="M78" s="145"/>
      <c r="N78" s="113"/>
      <c r="O78" s="199"/>
    </row>
    <row r="79" spans="2:15" s="141" customFormat="1" ht="30.75" hidden="1" customHeight="1" x14ac:dyDescent="0.25">
      <c r="B79" s="143"/>
      <c r="C79" s="146"/>
      <c r="D79" s="147"/>
      <c r="E79" s="225"/>
      <c r="F79" s="135" t="s">
        <v>24</v>
      </c>
      <c r="G79" s="164" t="s">
        <v>25</v>
      </c>
      <c r="H79" s="135" t="s">
        <v>26</v>
      </c>
      <c r="I79" s="152"/>
      <c r="J79" s="149"/>
      <c r="K79" s="138" t="e">
        <f t="shared" si="1"/>
        <v>#DIV/0!</v>
      </c>
      <c r="L79" s="150" t="e">
        <f>K79</f>
        <v>#DIV/0!</v>
      </c>
      <c r="M79" s="145"/>
      <c r="N79" s="113"/>
      <c r="O79" s="199"/>
    </row>
    <row r="80" spans="2:15" s="141" customFormat="1" ht="42" customHeight="1" x14ac:dyDescent="0.25">
      <c r="B80" s="143"/>
      <c r="C80" s="131" t="s">
        <v>194</v>
      </c>
      <c r="D80" s="131" t="s">
        <v>224</v>
      </c>
      <c r="E80" s="223" t="s">
        <v>117</v>
      </c>
      <c r="F80" s="135" t="s">
        <v>18</v>
      </c>
      <c r="G80" s="158" t="s">
        <v>145</v>
      </c>
      <c r="H80" s="135" t="s">
        <v>20</v>
      </c>
      <c r="I80" s="136">
        <v>100</v>
      </c>
      <c r="J80" s="137">
        <v>100</v>
      </c>
      <c r="K80" s="138">
        <f t="shared" si="1"/>
        <v>100</v>
      </c>
      <c r="L80" s="139">
        <f>(K80+K81+K82)/3</f>
        <v>100</v>
      </c>
      <c r="M80" s="140">
        <f>(L80+L83)/2</f>
        <v>100</v>
      </c>
      <c r="N80" s="113"/>
      <c r="O80" s="199"/>
    </row>
    <row r="81" spans="2:15" s="141" customFormat="1" ht="42" customHeight="1" x14ac:dyDescent="0.25">
      <c r="B81" s="143"/>
      <c r="C81" s="143"/>
      <c r="D81" s="142"/>
      <c r="E81" s="224"/>
      <c r="F81" s="135" t="s">
        <v>18</v>
      </c>
      <c r="G81" s="158" t="s">
        <v>146</v>
      </c>
      <c r="H81" s="135" t="s">
        <v>20</v>
      </c>
      <c r="I81" s="136">
        <v>12</v>
      </c>
      <c r="J81" s="137">
        <v>12</v>
      </c>
      <c r="K81" s="138">
        <f>IF(I81/J81*100&gt;100,100,I81/J81*100)</f>
        <v>100</v>
      </c>
      <c r="L81" s="144"/>
      <c r="M81" s="145"/>
      <c r="N81" s="113"/>
      <c r="O81" s="199"/>
    </row>
    <row r="82" spans="2:15" s="141" customFormat="1" ht="36" customHeight="1" x14ac:dyDescent="0.25">
      <c r="B82" s="143"/>
      <c r="C82" s="143"/>
      <c r="D82" s="142"/>
      <c r="E82" s="224"/>
      <c r="F82" s="135" t="s">
        <v>18</v>
      </c>
      <c r="G82" s="158" t="s">
        <v>147</v>
      </c>
      <c r="H82" s="135" t="s">
        <v>20</v>
      </c>
      <c r="I82" s="136">
        <v>100</v>
      </c>
      <c r="J82" s="136">
        <v>100</v>
      </c>
      <c r="K82" s="138">
        <f t="shared" si="1"/>
        <v>100</v>
      </c>
      <c r="L82" s="144"/>
      <c r="M82" s="145"/>
      <c r="N82" s="113"/>
      <c r="O82" s="199"/>
    </row>
    <row r="83" spans="2:15" s="141" customFormat="1" ht="30.75" customHeight="1" x14ac:dyDescent="0.25">
      <c r="B83" s="143"/>
      <c r="C83" s="146"/>
      <c r="D83" s="147"/>
      <c r="E83" s="225"/>
      <c r="F83" s="135" t="s">
        <v>24</v>
      </c>
      <c r="G83" s="164" t="s">
        <v>25</v>
      </c>
      <c r="H83" s="135" t="s">
        <v>26</v>
      </c>
      <c r="I83" s="82">
        <v>5</v>
      </c>
      <c r="J83" s="222">
        <v>5</v>
      </c>
      <c r="K83" s="138">
        <f t="shared" si="1"/>
        <v>100</v>
      </c>
      <c r="L83" s="150">
        <f>K83</f>
        <v>100</v>
      </c>
      <c r="M83" s="145"/>
      <c r="N83" s="113"/>
      <c r="O83" s="199"/>
    </row>
    <row r="84" spans="2:15" s="141" customFormat="1" ht="42" customHeight="1" x14ac:dyDescent="0.25">
      <c r="B84" s="143"/>
      <c r="C84" s="131" t="s">
        <v>200</v>
      </c>
      <c r="D84" s="131" t="s">
        <v>244</v>
      </c>
      <c r="E84" s="223" t="s">
        <v>117</v>
      </c>
      <c r="F84" s="135" t="s">
        <v>18</v>
      </c>
      <c r="G84" s="158" t="s">
        <v>145</v>
      </c>
      <c r="H84" s="135" t="s">
        <v>20</v>
      </c>
      <c r="I84" s="136">
        <v>100</v>
      </c>
      <c r="J84" s="137">
        <v>100</v>
      </c>
      <c r="K84" s="138">
        <f t="shared" si="1"/>
        <v>100</v>
      </c>
      <c r="L84" s="139">
        <f>(K84+K85+K86)/3</f>
        <v>100</v>
      </c>
      <c r="M84" s="140">
        <f>(L84+L87)/2</f>
        <v>100</v>
      </c>
      <c r="N84" s="113"/>
      <c r="O84" s="199"/>
    </row>
    <row r="85" spans="2:15" s="141" customFormat="1" ht="42" customHeight="1" x14ac:dyDescent="0.25">
      <c r="B85" s="143"/>
      <c r="C85" s="143"/>
      <c r="D85" s="142"/>
      <c r="E85" s="224"/>
      <c r="F85" s="135" t="s">
        <v>18</v>
      </c>
      <c r="G85" s="158" t="s">
        <v>146</v>
      </c>
      <c r="H85" s="135" t="s">
        <v>20</v>
      </c>
      <c r="I85" s="136">
        <v>12</v>
      </c>
      <c r="J85" s="137">
        <v>12</v>
      </c>
      <c r="K85" s="138">
        <f>IF(I85/J85*100&gt;100,100,I85/J85*100)</f>
        <v>100</v>
      </c>
      <c r="L85" s="144"/>
      <c r="M85" s="145"/>
      <c r="N85" s="113"/>
      <c r="O85" s="199"/>
    </row>
    <row r="86" spans="2:15" s="141" customFormat="1" ht="36" customHeight="1" x14ac:dyDescent="0.25">
      <c r="B86" s="143"/>
      <c r="C86" s="143"/>
      <c r="D86" s="142"/>
      <c r="E86" s="224"/>
      <c r="F86" s="135" t="s">
        <v>18</v>
      </c>
      <c r="G86" s="158" t="s">
        <v>147</v>
      </c>
      <c r="H86" s="135" t="s">
        <v>20</v>
      </c>
      <c r="I86" s="136">
        <v>100</v>
      </c>
      <c r="J86" s="136">
        <v>100</v>
      </c>
      <c r="K86" s="138">
        <f t="shared" si="1"/>
        <v>100</v>
      </c>
      <c r="L86" s="144"/>
      <c r="M86" s="145"/>
      <c r="N86" s="113"/>
      <c r="O86" s="199"/>
    </row>
    <row r="87" spans="2:15" s="141" customFormat="1" ht="30.75" customHeight="1" x14ac:dyDescent="0.25">
      <c r="B87" s="146"/>
      <c r="C87" s="146"/>
      <c r="D87" s="147"/>
      <c r="E87" s="225"/>
      <c r="F87" s="135" t="s">
        <v>24</v>
      </c>
      <c r="G87" s="164" t="s">
        <v>25</v>
      </c>
      <c r="H87" s="135" t="s">
        <v>26</v>
      </c>
      <c r="I87" s="165">
        <f>(25*8+24)/9</f>
        <v>24.888888888888889</v>
      </c>
      <c r="J87" s="83">
        <v>25</v>
      </c>
      <c r="K87" s="138">
        <f t="shared" si="1"/>
        <v>100</v>
      </c>
      <c r="L87" s="150">
        <f>K87</f>
        <v>100</v>
      </c>
      <c r="M87" s="145"/>
      <c r="N87" s="124"/>
      <c r="O87" s="199"/>
    </row>
    <row r="88" spans="2:15" s="141" customFormat="1" x14ac:dyDescent="0.25">
      <c r="C88"/>
      <c r="F88" s="227"/>
      <c r="J88"/>
    </row>
    <row r="89" spans="2:15" s="141" customFormat="1" x14ac:dyDescent="0.25">
      <c r="C89"/>
      <c r="F89" s="227"/>
      <c r="I89" s="245">
        <f>I7+I11+I15+I19+I23+I27+I31+I35+I39+I43+I47+I51</f>
        <v>355.66666666666669</v>
      </c>
      <c r="J89" s="208">
        <f>J7+J11+J15+J19+J23+J27+J31+J35+J39+J43+J47+J51</f>
        <v>357</v>
      </c>
      <c r="K89" s="217">
        <f>(354*8+359*4)/12</f>
        <v>355.66666666666669</v>
      </c>
      <c r="L89" s="141">
        <v>357</v>
      </c>
    </row>
    <row r="90" spans="2:15" s="141" customFormat="1" x14ac:dyDescent="0.25">
      <c r="C90"/>
      <c r="F90" s="227"/>
      <c r="I90" s="245">
        <f>I55+I59+I63+I67+I71+I75+I79+I83+I87</f>
        <v>355.66666666666669</v>
      </c>
      <c r="J90" s="208">
        <f>J55+J59+J63+J67+J71+J75+J79+J83+J87</f>
        <v>357</v>
      </c>
      <c r="K90" s="217">
        <f>(354*8+359*4)/12</f>
        <v>355.66666666666669</v>
      </c>
      <c r="L90" s="141">
        <v>357</v>
      </c>
    </row>
    <row r="91" spans="2:15" ht="30.75" customHeight="1" x14ac:dyDescent="0.25">
      <c r="B91" s="210" t="s">
        <v>215</v>
      </c>
      <c r="H91" s="210" t="s">
        <v>216</v>
      </c>
    </row>
    <row r="92" spans="2:15" x14ac:dyDescent="0.25">
      <c r="B92" s="211" t="s">
        <v>217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8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2"/>
  <sheetViews>
    <sheetView view="pageBreakPreview" zoomScale="80" zoomScaleNormal="70" zoomScaleSheetLayoutView="80" workbookViewId="0">
      <selection activeCell="J81" sqref="J81"/>
    </sheetView>
  </sheetViews>
  <sheetFormatPr defaultRowHeight="15" x14ac:dyDescent="0.25"/>
  <cols>
    <col min="1" max="1" width="2.7109375" customWidth="1"/>
    <col min="2" max="2" width="16.42578125" customWidth="1"/>
    <col min="3" max="3" width="24.7109375" customWidth="1"/>
    <col min="4" max="4" width="20.7109375" customWidth="1"/>
    <col min="5" max="5" width="15" customWidth="1"/>
    <col min="6" max="6" width="20.7109375" style="206" customWidth="1"/>
    <col min="7" max="9" width="20.7109375" customWidth="1"/>
    <col min="10" max="10" width="17.5703125" customWidth="1"/>
    <col min="11" max="12" width="20.7109375" customWidth="1"/>
    <col min="13" max="13" width="15.42578125" customWidth="1"/>
    <col min="14" max="14" width="20.7109375" customWidth="1"/>
    <col min="15" max="15" width="17.42578125" customWidth="1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189" t="s">
        <v>5</v>
      </c>
      <c r="G2" s="189" t="s">
        <v>6</v>
      </c>
      <c r="H2" s="189" t="s">
        <v>7</v>
      </c>
      <c r="I2" s="191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15" s="212" customFormat="1" ht="24" customHeight="1" x14ac:dyDescent="0.25">
      <c r="B3" s="214">
        <v>1</v>
      </c>
      <c r="C3" s="193">
        <v>2</v>
      </c>
      <c r="D3" s="214">
        <v>2</v>
      </c>
      <c r="E3" s="213">
        <v>3</v>
      </c>
      <c r="F3" s="214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4">
        <v>12</v>
      </c>
      <c r="O3" s="213">
        <v>13</v>
      </c>
    </row>
    <row r="4" spans="1:15" s="4" customFormat="1" ht="42" customHeight="1" x14ac:dyDescent="0.25">
      <c r="A4" s="141"/>
      <c r="B4" s="132" t="s">
        <v>245</v>
      </c>
      <c r="C4" s="131" t="s">
        <v>115</v>
      </c>
      <c r="D4" s="131" t="s">
        <v>116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>
        <v>12</v>
      </c>
      <c r="J4" s="137">
        <v>11.5</v>
      </c>
      <c r="K4" s="138">
        <f>IF(I4/J4*100&gt;100,100,I4/J4*100)</f>
        <v>100</v>
      </c>
      <c r="L4" s="139">
        <f>(K4+K5+K6)/3</f>
        <v>100</v>
      </c>
      <c r="M4" s="140">
        <f>(L4+L7)/2</f>
        <v>100</v>
      </c>
      <c r="N4" s="215" t="s">
        <v>170</v>
      </c>
      <c r="O4" s="199"/>
    </row>
    <row r="5" spans="1:15" s="4" customFormat="1" ht="42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>
        <v>100</v>
      </c>
      <c r="J5" s="137">
        <v>100</v>
      </c>
      <c r="K5" s="138">
        <f>IF(J5/I5*100&gt;100,100,J5/I5*100)</f>
        <v>100</v>
      </c>
      <c r="L5" s="144"/>
      <c r="M5" s="145"/>
      <c r="N5" s="113"/>
      <c r="O5" s="199"/>
    </row>
    <row r="6" spans="1:15" s="4" customFormat="1" ht="36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>
        <v>55</v>
      </c>
      <c r="J6" s="136">
        <v>83.3</v>
      </c>
      <c r="K6" s="138">
        <f>IF(J6/I6*100&gt;100,100,J6/I6*100)</f>
        <v>100</v>
      </c>
      <c r="L6" s="144"/>
      <c r="M6" s="145"/>
      <c r="N6" s="113"/>
      <c r="O6" s="199"/>
    </row>
    <row r="7" spans="1:15" s="4" customFormat="1" ht="30.75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78">
        <v>1</v>
      </c>
      <c r="J7" s="78">
        <v>1</v>
      </c>
      <c r="K7" s="138">
        <f>IF(J7/I7*100&gt;100,100,J7/I7*100)</f>
        <v>100</v>
      </c>
      <c r="L7" s="150">
        <f>K7</f>
        <v>100</v>
      </c>
      <c r="M7" s="145"/>
      <c r="N7" s="113"/>
      <c r="O7" s="199"/>
    </row>
    <row r="8" spans="1:15" s="4" customFormat="1" ht="42" hidden="1" customHeight="1" x14ac:dyDescent="0.25">
      <c r="A8" s="141"/>
      <c r="B8" s="142"/>
      <c r="C8" s="131" t="s">
        <v>121</v>
      </c>
      <c r="D8" s="131" t="s">
        <v>246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137"/>
      <c r="K8" s="138" t="e">
        <f>IF(I8/J8*100&gt;100,100,I8/J8*100)</f>
        <v>#DIV/0!</v>
      </c>
      <c r="L8" s="139" t="e">
        <f>(K8+K9+K10)/3</f>
        <v>#DIV/0!</v>
      </c>
      <c r="M8" s="140" t="e">
        <f>(L8+L11)/2</f>
        <v>#DIV/0!</v>
      </c>
      <c r="N8" s="113"/>
      <c r="O8" s="199"/>
    </row>
    <row r="9" spans="1:15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/>
      <c r="J9" s="137"/>
      <c r="K9" s="138" t="e">
        <f>IF(J9/I9*100&gt;100,100,J9/I9*100)</f>
        <v>#DIV/0!</v>
      </c>
      <c r="L9" s="144"/>
      <c r="M9" s="145"/>
      <c r="N9" s="113"/>
      <c r="O9" s="199"/>
    </row>
    <row r="10" spans="1:15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/>
      <c r="J10" s="136"/>
      <c r="K10" s="138" t="e">
        <f>IF(J10/I10*100&gt;100,100,J10/I10*100)</f>
        <v>#DIV/0!</v>
      </c>
      <c r="L10" s="144"/>
      <c r="M10" s="145"/>
      <c r="N10" s="113"/>
      <c r="O10" s="199"/>
    </row>
    <row r="11" spans="1:15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49"/>
      <c r="J11" s="149"/>
      <c r="K11" s="138" t="e">
        <f>IF(J11/I11*100&gt;100,100,J11/I11*100)</f>
        <v>#DIV/0!</v>
      </c>
      <c r="L11" s="150" t="e">
        <f>K11</f>
        <v>#DIV/0!</v>
      </c>
      <c r="M11" s="145"/>
      <c r="N11" s="113"/>
      <c r="O11" s="199"/>
    </row>
    <row r="12" spans="1:15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/>
      <c r="J12" s="137"/>
      <c r="K12" s="138" t="e">
        <f>IF(I12/J12*100&gt;100,100,I12/J12*100)</f>
        <v>#DIV/0!</v>
      </c>
      <c r="L12" s="139" t="e">
        <f>(K12+K13+K14)/3</f>
        <v>#DIV/0!</v>
      </c>
      <c r="M12" s="140" t="e">
        <f>(L12+L15)/2</f>
        <v>#DIV/0!</v>
      </c>
      <c r="N12" s="113"/>
      <c r="O12" s="199"/>
    </row>
    <row r="13" spans="1:15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/>
      <c r="J13" s="137"/>
      <c r="K13" s="138" t="e">
        <f>IF(J13/I13*100&gt;100,100,J13/I13*100)</f>
        <v>#DIV/0!</v>
      </c>
      <c r="L13" s="144"/>
      <c r="M13" s="145"/>
      <c r="N13" s="113"/>
      <c r="O13" s="199"/>
    </row>
    <row r="14" spans="1:15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/>
      <c r="J14" s="136"/>
      <c r="K14" s="138" t="e">
        <f>IF(J14/I14*100&gt;100,100,J14/I14*100)</f>
        <v>#DIV/0!</v>
      </c>
      <c r="L14" s="144"/>
      <c r="M14" s="145"/>
      <c r="N14" s="113"/>
      <c r="O14" s="199"/>
    </row>
    <row r="15" spans="1:15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50" t="e">
        <f>K15</f>
        <v>#DIV/0!</v>
      </c>
      <c r="M15" s="145"/>
      <c r="N15" s="113"/>
      <c r="O15" s="199"/>
    </row>
    <row r="16" spans="1:15" s="4" customFormat="1" ht="42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>
        <v>12</v>
      </c>
      <c r="J16" s="137">
        <v>12</v>
      </c>
      <c r="K16" s="138">
        <f>IF(I16/J16*100&gt;100,100,I16/J16*100)</f>
        <v>100</v>
      </c>
      <c r="L16" s="139">
        <f>(K16+K17+K18)/3</f>
        <v>100</v>
      </c>
      <c r="M16" s="140">
        <f>(L16+L19)/2</f>
        <v>100</v>
      </c>
      <c r="N16" s="113"/>
      <c r="O16" s="199"/>
    </row>
    <row r="17" spans="1:15" s="4" customFormat="1" ht="42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>
        <v>100</v>
      </c>
      <c r="J17" s="137">
        <v>100</v>
      </c>
      <c r="K17" s="138">
        <f>IF(J17/I17*100&gt;100,100,J17/I17*100)</f>
        <v>100</v>
      </c>
      <c r="L17" s="144"/>
      <c r="M17" s="145"/>
      <c r="N17" s="113"/>
      <c r="O17" s="199"/>
    </row>
    <row r="18" spans="1:15" s="4" customFormat="1" ht="36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>
        <v>55</v>
      </c>
      <c r="J18" s="136">
        <v>83.3</v>
      </c>
      <c r="K18" s="138">
        <f>IF(J18/I18*100&gt;100,100,J18/I18*100)</f>
        <v>100</v>
      </c>
      <c r="L18" s="144"/>
      <c r="M18" s="145"/>
      <c r="N18" s="113"/>
      <c r="O18" s="199"/>
    </row>
    <row r="19" spans="1:15" s="4" customFormat="1" ht="30.75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83">
        <f>(1*8)/12</f>
        <v>0.66666666666666663</v>
      </c>
      <c r="J19" s="165">
        <v>0.89</v>
      </c>
      <c r="K19" s="138">
        <f>IF(J19/I19*100&gt;100,100,J19/I19*100)</f>
        <v>100</v>
      </c>
      <c r="L19" s="150">
        <f>K19</f>
        <v>100</v>
      </c>
      <c r="M19" s="145"/>
      <c r="N19" s="113"/>
      <c r="O19" s="199"/>
    </row>
    <row r="20" spans="1:15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139" t="e">
        <f>(K20+K21+K22)/3</f>
        <v>#DIV/0!</v>
      </c>
      <c r="M20" s="140" t="e">
        <f>(L20+L23)/2</f>
        <v>#DIV/0!</v>
      </c>
      <c r="N20" s="113"/>
      <c r="O20" s="199"/>
    </row>
    <row r="21" spans="1:15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144"/>
      <c r="M21" s="145"/>
      <c r="N21" s="113"/>
      <c r="O21" s="199"/>
    </row>
    <row r="22" spans="1:15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144"/>
      <c r="M22" s="145"/>
      <c r="N22" s="113"/>
      <c r="O22" s="199"/>
    </row>
    <row r="23" spans="1:15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50" t="e">
        <f>K23</f>
        <v>#DIV/0!</v>
      </c>
      <c r="M23" s="145"/>
      <c r="N23" s="113"/>
      <c r="O23" s="199"/>
    </row>
    <row r="24" spans="1:15" s="4" customFormat="1" ht="42" hidden="1" customHeight="1" x14ac:dyDescent="0.25">
      <c r="A24" s="141"/>
      <c r="B24" s="142"/>
      <c r="C24" s="131" t="s">
        <v>188</v>
      </c>
      <c r="D24" s="131" t="s">
        <v>237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/>
      <c r="J24" s="137"/>
      <c r="K24" s="138" t="e">
        <f>IF(I24/J24*100&gt;100,100,I24/J24*100)</f>
        <v>#DIV/0!</v>
      </c>
      <c r="L24" s="139" t="e">
        <f>(K24+K25+K26)/3</f>
        <v>#DIV/0!</v>
      </c>
      <c r="M24" s="140" t="e">
        <f>(L24+L27)/2</f>
        <v>#DIV/0!</v>
      </c>
      <c r="N24" s="113"/>
      <c r="O24" s="199"/>
    </row>
    <row r="25" spans="1:15" s="4" customFormat="1" ht="42" hidden="1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36"/>
      <c r="J25" s="137"/>
      <c r="K25" s="138" t="e">
        <f>IF(J25/I25*100&gt;100,100,J25/I25*100)</f>
        <v>#DIV/0!</v>
      </c>
      <c r="L25" s="144"/>
      <c r="M25" s="145"/>
      <c r="N25" s="113"/>
      <c r="O25" s="199"/>
    </row>
    <row r="26" spans="1:15" s="4" customFormat="1" ht="36" hidden="1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36"/>
      <c r="J26" s="136"/>
      <c r="K26" s="138" t="e">
        <f>IF(J26/I26*100&gt;100,100,J26/I26*100)</f>
        <v>#DIV/0!</v>
      </c>
      <c r="L26" s="144"/>
      <c r="M26" s="145"/>
      <c r="N26" s="113"/>
      <c r="O26" s="199"/>
    </row>
    <row r="27" spans="1:15" s="4" customFormat="1" ht="30.75" hidden="1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149"/>
      <c r="J27" s="149"/>
      <c r="K27" s="138" t="e">
        <f>IF(J27/I27*100&gt;100,100,J27/I27*100)</f>
        <v>#DIV/0!</v>
      </c>
      <c r="L27" s="150" t="e">
        <f>K27</f>
        <v>#DIV/0!</v>
      </c>
      <c r="M27" s="145"/>
      <c r="N27" s="113"/>
      <c r="O27" s="199"/>
    </row>
    <row r="28" spans="1:15" s="4" customFormat="1" ht="42" customHeight="1" x14ac:dyDescent="0.25">
      <c r="A28" s="141"/>
      <c r="B28" s="142"/>
      <c r="C28" s="131" t="s">
        <v>189</v>
      </c>
      <c r="D28" s="131" t="s">
        <v>132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>
        <v>10</v>
      </c>
      <c r="J28" s="137">
        <v>9.8000000000000007</v>
      </c>
      <c r="K28" s="138">
        <f>IF(I28/J28*100&gt;100,100,I28/J28*100)</f>
        <v>100</v>
      </c>
      <c r="L28" s="139">
        <f>(K28+K29+K30)/3</f>
        <v>100</v>
      </c>
      <c r="M28" s="140">
        <f>(L28+L31)/2</f>
        <v>100</v>
      </c>
      <c r="N28" s="113"/>
      <c r="O28" s="199"/>
    </row>
    <row r="29" spans="1:15" s="4" customFormat="1" ht="42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36">
        <v>100</v>
      </c>
      <c r="J29" s="137">
        <v>100</v>
      </c>
      <c r="K29" s="138">
        <f>IF(J29/I29*100&gt;100,100,J29/I29*100)</f>
        <v>100</v>
      </c>
      <c r="L29" s="144"/>
      <c r="M29" s="145"/>
      <c r="N29" s="113"/>
      <c r="O29" s="199"/>
    </row>
    <row r="30" spans="1:15" s="4" customFormat="1" ht="36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36">
        <v>55</v>
      </c>
      <c r="J30" s="136">
        <v>83.3</v>
      </c>
      <c r="K30" s="138">
        <f>IF(J30/I30*100&gt;100,100,J30/I30*100)</f>
        <v>100</v>
      </c>
      <c r="L30" s="144"/>
      <c r="M30" s="145"/>
      <c r="N30" s="113"/>
      <c r="O30" s="199"/>
    </row>
    <row r="31" spans="1:15" s="4" customFormat="1" ht="30.75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83">
        <f>(2*8)/12</f>
        <v>1.3333333333333333</v>
      </c>
      <c r="J31" s="83">
        <v>1.78</v>
      </c>
      <c r="K31" s="138">
        <f>IF(J31/I31*100&gt;100,100,J31/I31*100)</f>
        <v>100</v>
      </c>
      <c r="L31" s="150">
        <f>K31</f>
        <v>100</v>
      </c>
      <c r="M31" s="145"/>
      <c r="N31" s="113"/>
      <c r="O31" s="199"/>
    </row>
    <row r="32" spans="1:15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137">
        <v>9</v>
      </c>
      <c r="K32" s="138">
        <f>IF(I32/J32*100&gt;100,100,I32/J32*100)</f>
        <v>100</v>
      </c>
      <c r="L32" s="139">
        <f>(K32+K33+K34)/3</f>
        <v>100</v>
      </c>
      <c r="M32" s="140">
        <f>(L32+L35)/2</f>
        <v>100</v>
      </c>
      <c r="N32" s="113"/>
      <c r="O32" s="199"/>
    </row>
    <row r="33" spans="1:15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137">
        <v>100</v>
      </c>
      <c r="K33" s="138">
        <f>IF(J33/I33*100&gt;100,100,J33/I33*100)</f>
        <v>100</v>
      </c>
      <c r="L33" s="144"/>
      <c r="M33" s="145"/>
      <c r="N33" s="113"/>
      <c r="O33" s="199"/>
    </row>
    <row r="34" spans="1:15" s="4" customFormat="1" ht="36" customHeight="1" x14ac:dyDescent="0.25">
      <c r="A34" s="141"/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136">
        <v>73.3</v>
      </c>
      <c r="K34" s="138">
        <f>IF(J34/I34*100&gt;100,100,J34/I34*100)</f>
        <v>100</v>
      </c>
      <c r="L34" s="144"/>
      <c r="M34" s="145"/>
      <c r="N34" s="113"/>
      <c r="O34" s="199"/>
    </row>
    <row r="35" spans="1:15" s="141" customFormat="1" ht="30.75" customHeight="1" x14ac:dyDescent="0.25"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83">
        <f>(134*8+133*4)/12-3+1</f>
        <v>131.66666666666666</v>
      </c>
      <c r="J35" s="83">
        <v>135.30000000000001</v>
      </c>
      <c r="K35" s="138">
        <f>IF(J35/I35*100&gt;100,100,J35/I35*100)</f>
        <v>100</v>
      </c>
      <c r="L35" s="150">
        <f>K35</f>
        <v>100</v>
      </c>
      <c r="M35" s="145"/>
      <c r="N35" s="113"/>
      <c r="O35" s="199"/>
    </row>
    <row r="36" spans="1:15" s="141" customFormat="1" ht="42" hidden="1" customHeight="1" x14ac:dyDescent="0.25"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</row>
    <row r="37" spans="1:15" s="141" customFormat="1" ht="42" hidden="1" customHeight="1" x14ac:dyDescent="0.25">
      <c r="B37" s="142"/>
      <c r="C37" s="143"/>
      <c r="D37" s="142"/>
      <c r="E37" s="142"/>
      <c r="F37" s="167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113"/>
      <c r="O37" s="199"/>
    </row>
    <row r="38" spans="1:15" s="141" customFormat="1" ht="36" hidden="1" customHeight="1" x14ac:dyDescent="0.25">
      <c r="B38" s="142"/>
      <c r="C38" s="143"/>
      <c r="D38" s="142"/>
      <c r="E38" s="142"/>
      <c r="F38" s="167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113"/>
      <c r="O38" s="199"/>
    </row>
    <row r="39" spans="1:15" s="141" customFormat="1" ht="30.75" hidden="1" customHeight="1" x14ac:dyDescent="0.25">
      <c r="B39" s="142"/>
      <c r="C39" s="146"/>
      <c r="D39" s="147"/>
      <c r="E39" s="147"/>
      <c r="F39" s="167" t="s">
        <v>24</v>
      </c>
      <c r="G39" s="148" t="s">
        <v>25</v>
      </c>
      <c r="H39" s="135" t="s">
        <v>26</v>
      </c>
      <c r="I39" s="152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</row>
    <row r="40" spans="1:15" s="141" customFormat="1" ht="42" hidden="1" customHeight="1" x14ac:dyDescent="0.25"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</row>
    <row r="41" spans="1:15" s="141" customFormat="1" ht="42" hidden="1" customHeight="1" x14ac:dyDescent="0.25">
      <c r="B41" s="142"/>
      <c r="C41" s="143"/>
      <c r="D41" s="142"/>
      <c r="E41" s="142"/>
      <c r="F41" s="167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113"/>
      <c r="O41" s="199"/>
    </row>
    <row r="42" spans="1:15" s="141" customFormat="1" ht="36" hidden="1" customHeight="1" x14ac:dyDescent="0.25">
      <c r="B42" s="142"/>
      <c r="C42" s="143"/>
      <c r="D42" s="142"/>
      <c r="E42" s="142"/>
      <c r="F42" s="167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113"/>
      <c r="O42" s="199"/>
    </row>
    <row r="43" spans="1:15" s="141" customFormat="1" ht="30.75" hidden="1" customHeight="1" x14ac:dyDescent="0.25">
      <c r="B43" s="142"/>
      <c r="C43" s="146"/>
      <c r="D43" s="147"/>
      <c r="E43" s="147"/>
      <c r="F43" s="167" t="s">
        <v>24</v>
      </c>
      <c r="G43" s="148" t="s">
        <v>25</v>
      </c>
      <c r="H43" s="135" t="s">
        <v>26</v>
      </c>
      <c r="I43" s="152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</row>
    <row r="44" spans="1:15" s="141" customFormat="1" ht="42" customHeight="1" x14ac:dyDescent="0.25">
      <c r="B44" s="142"/>
      <c r="C44" s="153" t="s">
        <v>192</v>
      </c>
      <c r="D44" s="13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>
        <v>10</v>
      </c>
      <c r="J44" s="137">
        <v>11</v>
      </c>
      <c r="K44" s="138">
        <f>IF(I44/J44*100&gt;100,100,I44/J44*100)</f>
        <v>90.909090909090907</v>
      </c>
      <c r="L44" s="139">
        <f>(K44+K45+K46)/3</f>
        <v>96.969696969696955</v>
      </c>
      <c r="M44" s="140">
        <f>(L44+L47)/2</f>
        <v>93.48484848484847</v>
      </c>
      <c r="N44" s="113"/>
      <c r="O44" s="199"/>
    </row>
    <row r="45" spans="1:15" s="141" customFormat="1" ht="42" customHeight="1" x14ac:dyDescent="0.25">
      <c r="B45" s="142"/>
      <c r="C45" s="154"/>
      <c r="D45" s="142"/>
      <c r="E45" s="142"/>
      <c r="F45" s="167" t="s">
        <v>18</v>
      </c>
      <c r="G45" s="134" t="s">
        <v>119</v>
      </c>
      <c r="H45" s="135" t="s">
        <v>20</v>
      </c>
      <c r="I45" s="136">
        <v>100</v>
      </c>
      <c r="J45" s="137">
        <v>100</v>
      </c>
      <c r="K45" s="138">
        <f>IF(J45/I45*100&gt;100,100,J45/I45*100)</f>
        <v>100</v>
      </c>
      <c r="L45" s="144"/>
      <c r="M45" s="145"/>
      <c r="N45" s="113"/>
      <c r="O45" s="199"/>
    </row>
    <row r="46" spans="1:15" s="141" customFormat="1" ht="36" customHeight="1" x14ac:dyDescent="0.25">
      <c r="B46" s="142"/>
      <c r="C46" s="154"/>
      <c r="D46" s="142"/>
      <c r="E46" s="142"/>
      <c r="F46" s="167" t="s">
        <v>18</v>
      </c>
      <c r="G46" s="134" t="s">
        <v>120</v>
      </c>
      <c r="H46" s="135" t="s">
        <v>20</v>
      </c>
      <c r="I46" s="136">
        <v>55</v>
      </c>
      <c r="J46" s="136">
        <v>83.3</v>
      </c>
      <c r="K46" s="138">
        <f>IF(J46/I46*100&gt;100,100,J46/I46*100)</f>
        <v>100</v>
      </c>
      <c r="L46" s="144"/>
      <c r="M46" s="145"/>
      <c r="N46" s="113"/>
      <c r="O46" s="199"/>
    </row>
    <row r="47" spans="1:15" s="141" customFormat="1" ht="30.75" customHeight="1" x14ac:dyDescent="0.25">
      <c r="B47" s="142"/>
      <c r="C47" s="155"/>
      <c r="D47" s="147"/>
      <c r="E47" s="147"/>
      <c r="F47" s="167" t="s">
        <v>24</v>
      </c>
      <c r="G47" s="148" t="s">
        <v>25</v>
      </c>
      <c r="H47" s="135" t="s">
        <v>26</v>
      </c>
      <c r="I47" s="165">
        <f>10*4/12</f>
        <v>3.3333333333333335</v>
      </c>
      <c r="J47" s="165">
        <v>3</v>
      </c>
      <c r="K47" s="138">
        <f>IF(J47/I47*100&gt;100,100,J47/I47*100)</f>
        <v>89.999999999999986</v>
      </c>
      <c r="L47" s="150">
        <f>K47</f>
        <v>89.999999999999986</v>
      </c>
      <c r="M47" s="145"/>
      <c r="N47" s="113"/>
      <c r="O47" s="199"/>
    </row>
    <row r="48" spans="1:15" s="141" customFormat="1" ht="42" hidden="1" customHeight="1" x14ac:dyDescent="0.25">
      <c r="B48" s="142"/>
      <c r="C48" s="153" t="s">
        <v>193</v>
      </c>
      <c r="D48" s="131" t="s">
        <v>229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/>
      <c r="J48" s="137"/>
      <c r="K48" s="138" t="e">
        <f>IF(I48/J48*100&gt;100,100,I48/J48*100)</f>
        <v>#DIV/0!</v>
      </c>
      <c r="L48" s="139" t="e">
        <f>(K48+K49+K50)/3</f>
        <v>#DIV/0!</v>
      </c>
      <c r="M48" s="140" t="e">
        <f>(L48+L51)/2</f>
        <v>#DIV/0!</v>
      </c>
      <c r="N48" s="113"/>
      <c r="O48" s="199"/>
    </row>
    <row r="49" spans="2:15" s="141" customFormat="1" ht="42" hidden="1" customHeight="1" x14ac:dyDescent="0.25">
      <c r="B49" s="142"/>
      <c r="C49" s="154"/>
      <c r="D49" s="142"/>
      <c r="E49" s="142"/>
      <c r="F49" s="167" t="s">
        <v>18</v>
      </c>
      <c r="G49" s="134" t="s">
        <v>142</v>
      </c>
      <c r="H49" s="135" t="s">
        <v>20</v>
      </c>
      <c r="I49" s="136"/>
      <c r="J49" s="137"/>
      <c r="K49" s="138" t="e">
        <f>IF(J49/I49*100&gt;100,100,J49/I49*100)</f>
        <v>#DIV/0!</v>
      </c>
      <c r="L49" s="144"/>
      <c r="M49" s="145"/>
      <c r="N49" s="113"/>
      <c r="O49" s="199"/>
    </row>
    <row r="50" spans="2:15" s="141" customFormat="1" ht="36" hidden="1" customHeight="1" x14ac:dyDescent="0.25">
      <c r="B50" s="142"/>
      <c r="C50" s="154"/>
      <c r="D50" s="142"/>
      <c r="E50" s="142"/>
      <c r="F50" s="167" t="s">
        <v>18</v>
      </c>
      <c r="G50" s="134" t="s">
        <v>120</v>
      </c>
      <c r="H50" s="135" t="s">
        <v>20</v>
      </c>
      <c r="I50" s="136"/>
      <c r="J50" s="136"/>
      <c r="K50" s="138" t="e">
        <f>IF(J50/I50*100&gt;100,100,J50/I50*100)</f>
        <v>#DIV/0!</v>
      </c>
      <c r="L50" s="144"/>
      <c r="M50" s="145"/>
      <c r="N50" s="113"/>
      <c r="O50" s="199"/>
    </row>
    <row r="51" spans="2:15" s="141" customFormat="1" ht="30.75" hidden="1" customHeight="1" x14ac:dyDescent="0.25">
      <c r="B51" s="142"/>
      <c r="C51" s="155"/>
      <c r="D51" s="147"/>
      <c r="E51" s="147"/>
      <c r="F51" s="167" t="s">
        <v>24</v>
      </c>
      <c r="G51" s="148" t="s">
        <v>25</v>
      </c>
      <c r="H51" s="135" t="s">
        <v>26</v>
      </c>
      <c r="I51" s="152"/>
      <c r="J51" s="78"/>
      <c r="K51" s="138" t="e">
        <f>IF(J51/I51*100&gt;100,100,J51/I51*100)</f>
        <v>#DIV/0!</v>
      </c>
      <c r="L51" s="150" t="e">
        <f>K51</f>
        <v>#DIV/0!</v>
      </c>
      <c r="M51" s="145"/>
      <c r="N51" s="113"/>
      <c r="O51" s="199"/>
    </row>
    <row r="52" spans="2:15" s="141" customFormat="1" ht="42" hidden="1" customHeight="1" x14ac:dyDescent="0.25">
      <c r="B52" s="143"/>
      <c r="C52" s="131" t="s">
        <v>194</v>
      </c>
      <c r="D52" s="131" t="s">
        <v>221</v>
      </c>
      <c r="E52" s="223" t="s">
        <v>117</v>
      </c>
      <c r="F52" s="135" t="s">
        <v>18</v>
      </c>
      <c r="G52" s="158" t="s">
        <v>145</v>
      </c>
      <c r="H52" s="135" t="s">
        <v>20</v>
      </c>
      <c r="I52" s="13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</row>
    <row r="53" spans="2:15" s="141" customFormat="1" ht="42" hidden="1" customHeight="1" x14ac:dyDescent="0.25">
      <c r="B53" s="143"/>
      <c r="C53" s="143"/>
      <c r="D53" s="142"/>
      <c r="E53" s="224"/>
      <c r="F53" s="135" t="s">
        <v>18</v>
      </c>
      <c r="G53" s="158" t="s">
        <v>146</v>
      </c>
      <c r="H53" s="135" t="s">
        <v>20</v>
      </c>
      <c r="I53" s="136"/>
      <c r="J53" s="137"/>
      <c r="K53" s="138" t="e">
        <f>IF(J53/I53*100&gt;100,100,J53/I53*100)</f>
        <v>#DIV/0!</v>
      </c>
      <c r="L53" s="144"/>
      <c r="M53" s="145"/>
      <c r="N53" s="113"/>
      <c r="O53" s="199"/>
    </row>
    <row r="54" spans="2:15" s="141" customFormat="1" ht="36" hidden="1" customHeight="1" x14ac:dyDescent="0.25">
      <c r="B54" s="143"/>
      <c r="C54" s="143"/>
      <c r="D54" s="142"/>
      <c r="E54" s="224"/>
      <c r="F54" s="135" t="s">
        <v>18</v>
      </c>
      <c r="G54" s="158" t="s">
        <v>147</v>
      </c>
      <c r="H54" s="135" t="s">
        <v>20</v>
      </c>
      <c r="I54" s="136"/>
      <c r="J54" s="136"/>
      <c r="K54" s="138" t="e">
        <f>IF(J54/I54*100&gt;100,100,J54/I54*100)</f>
        <v>#DIV/0!</v>
      </c>
      <c r="L54" s="144"/>
      <c r="M54" s="145"/>
      <c r="N54" s="113"/>
      <c r="O54" s="199"/>
    </row>
    <row r="55" spans="2:15" s="141" customFormat="1" ht="30.75" hidden="1" customHeight="1" x14ac:dyDescent="0.25">
      <c r="B55" s="143"/>
      <c r="C55" s="146"/>
      <c r="D55" s="147"/>
      <c r="E55" s="225"/>
      <c r="F55" s="135" t="s">
        <v>24</v>
      </c>
      <c r="G55" s="164" t="s">
        <v>25</v>
      </c>
      <c r="H55" s="135" t="s">
        <v>26</v>
      </c>
      <c r="I55" s="152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</row>
    <row r="56" spans="2:15" s="141" customFormat="1" ht="42" customHeight="1" x14ac:dyDescent="0.25">
      <c r="B56" s="143"/>
      <c r="C56" s="131" t="s">
        <v>195</v>
      </c>
      <c r="D56" s="131" t="s">
        <v>247</v>
      </c>
      <c r="E56" s="223" t="s">
        <v>117</v>
      </c>
      <c r="F56" s="135" t="s">
        <v>18</v>
      </c>
      <c r="G56" s="158" t="s">
        <v>145</v>
      </c>
      <c r="H56" s="135" t="s">
        <v>20</v>
      </c>
      <c r="I56" s="136">
        <v>100</v>
      </c>
      <c r="J56" s="67">
        <v>100</v>
      </c>
      <c r="K56" s="138">
        <f t="shared" ref="K56:K67" si="0">IF(J56/I56*100&gt;100,100,J56/I56*100)</f>
        <v>100</v>
      </c>
      <c r="L56" s="139">
        <f>(K56+K57+K58)/3</f>
        <v>100</v>
      </c>
      <c r="M56" s="140">
        <f>(L56+L59)/2</f>
        <v>100</v>
      </c>
      <c r="N56" s="113"/>
      <c r="O56" s="199"/>
    </row>
    <row r="57" spans="2:15" s="141" customFormat="1" ht="42" customHeight="1" x14ac:dyDescent="0.25">
      <c r="B57" s="143"/>
      <c r="C57" s="143"/>
      <c r="D57" s="142"/>
      <c r="E57" s="224"/>
      <c r="F57" s="135" t="s">
        <v>18</v>
      </c>
      <c r="G57" s="158" t="s">
        <v>146</v>
      </c>
      <c r="H57" s="135" t="s">
        <v>20</v>
      </c>
      <c r="I57" s="136">
        <v>12</v>
      </c>
      <c r="J57" s="67">
        <v>12</v>
      </c>
      <c r="K57" s="138">
        <f>IF(I57/J57*100&gt;100,100,I57/J57*100)</f>
        <v>100</v>
      </c>
      <c r="L57" s="144"/>
      <c r="M57" s="145"/>
      <c r="N57" s="113"/>
      <c r="O57" s="199"/>
    </row>
    <row r="58" spans="2:15" s="141" customFormat="1" ht="36" customHeight="1" x14ac:dyDescent="0.25">
      <c r="B58" s="143"/>
      <c r="C58" s="143"/>
      <c r="D58" s="142"/>
      <c r="E58" s="224"/>
      <c r="F58" s="135" t="s">
        <v>18</v>
      </c>
      <c r="G58" s="158" t="s">
        <v>147</v>
      </c>
      <c r="H58" s="135" t="s">
        <v>20</v>
      </c>
      <c r="I58" s="136">
        <v>100</v>
      </c>
      <c r="J58" s="66">
        <v>100</v>
      </c>
      <c r="K58" s="138">
        <f t="shared" si="0"/>
        <v>100</v>
      </c>
      <c r="L58" s="144"/>
      <c r="M58" s="145"/>
      <c r="N58" s="113"/>
      <c r="O58" s="199"/>
    </row>
    <row r="59" spans="2:15" s="141" customFormat="1" ht="30.75" customHeight="1" x14ac:dyDescent="0.25">
      <c r="B59" s="143"/>
      <c r="C59" s="146"/>
      <c r="D59" s="147"/>
      <c r="E59" s="225"/>
      <c r="F59" s="135" t="s">
        <v>24</v>
      </c>
      <c r="G59" s="164" t="s">
        <v>25</v>
      </c>
      <c r="H59" s="135" t="s">
        <v>26</v>
      </c>
      <c r="I59" s="165">
        <f>(1*8)/9</f>
        <v>0.88888888888888884</v>
      </c>
      <c r="J59" s="83">
        <v>0.89</v>
      </c>
      <c r="K59" s="138">
        <f t="shared" si="0"/>
        <v>100</v>
      </c>
      <c r="L59" s="150">
        <f>K59</f>
        <v>100</v>
      </c>
      <c r="M59" s="145"/>
      <c r="N59" s="113"/>
      <c r="O59" s="199"/>
    </row>
    <row r="60" spans="2:15" s="141" customFormat="1" ht="42" customHeight="1" x14ac:dyDescent="0.25">
      <c r="B60" s="143"/>
      <c r="C60" s="131" t="s">
        <v>196</v>
      </c>
      <c r="D60" s="131" t="s">
        <v>242</v>
      </c>
      <c r="E60" s="223" t="s">
        <v>117</v>
      </c>
      <c r="F60" s="135" t="s">
        <v>18</v>
      </c>
      <c r="G60" s="158" t="s">
        <v>145</v>
      </c>
      <c r="H60" s="135" t="s">
        <v>20</v>
      </c>
      <c r="I60" s="136">
        <v>100</v>
      </c>
      <c r="J60" s="67">
        <v>100</v>
      </c>
      <c r="K60" s="138">
        <f t="shared" si="0"/>
        <v>100</v>
      </c>
      <c r="L60" s="139">
        <f>(K60+K61+K62)/3</f>
        <v>100</v>
      </c>
      <c r="M60" s="140">
        <f>(L60+L63)/2</f>
        <v>100</v>
      </c>
      <c r="N60" s="113"/>
      <c r="O60" s="199"/>
    </row>
    <row r="61" spans="2:15" s="141" customFormat="1" ht="42" customHeight="1" x14ac:dyDescent="0.25">
      <c r="B61" s="143"/>
      <c r="C61" s="143"/>
      <c r="D61" s="142"/>
      <c r="E61" s="224"/>
      <c r="F61" s="135" t="s">
        <v>18</v>
      </c>
      <c r="G61" s="158" t="s">
        <v>146</v>
      </c>
      <c r="H61" s="135" t="s">
        <v>20</v>
      </c>
      <c r="I61" s="136">
        <v>10</v>
      </c>
      <c r="J61" s="67">
        <v>9.8000000000000007</v>
      </c>
      <c r="K61" s="138">
        <f>IF(I61/J61*100&gt;100,100,I61/J61*100)</f>
        <v>100</v>
      </c>
      <c r="L61" s="144"/>
      <c r="M61" s="145"/>
      <c r="N61" s="113"/>
      <c r="O61" s="199"/>
    </row>
    <row r="62" spans="2:15" s="141" customFormat="1" ht="36" customHeight="1" x14ac:dyDescent="0.25">
      <c r="B62" s="143"/>
      <c r="C62" s="143"/>
      <c r="D62" s="142"/>
      <c r="E62" s="224"/>
      <c r="F62" s="135" t="s">
        <v>18</v>
      </c>
      <c r="G62" s="158" t="s">
        <v>147</v>
      </c>
      <c r="H62" s="135" t="s">
        <v>20</v>
      </c>
      <c r="I62" s="136">
        <v>100</v>
      </c>
      <c r="J62" s="66">
        <v>100</v>
      </c>
      <c r="K62" s="138">
        <f t="shared" si="0"/>
        <v>100</v>
      </c>
      <c r="L62" s="144"/>
      <c r="M62" s="145"/>
      <c r="N62" s="113"/>
      <c r="O62" s="199"/>
    </row>
    <row r="63" spans="2:15" s="141" customFormat="1" ht="30.75" customHeight="1" x14ac:dyDescent="0.25">
      <c r="B63" s="143"/>
      <c r="C63" s="146"/>
      <c r="D63" s="147"/>
      <c r="E63" s="225"/>
      <c r="F63" s="135" t="s">
        <v>24</v>
      </c>
      <c r="G63" s="164" t="s">
        <v>25</v>
      </c>
      <c r="H63" s="135" t="s">
        <v>26</v>
      </c>
      <c r="I63" s="165">
        <f>(2*8)/9</f>
        <v>1.7777777777777777</v>
      </c>
      <c r="J63" s="83">
        <v>1.78</v>
      </c>
      <c r="K63" s="138">
        <f t="shared" si="0"/>
        <v>100</v>
      </c>
      <c r="L63" s="150">
        <f>K63</f>
        <v>100</v>
      </c>
      <c r="M63" s="145"/>
      <c r="N63" s="113"/>
      <c r="O63" s="199"/>
    </row>
    <row r="64" spans="2:15" s="141" customFormat="1" ht="42" customHeight="1" x14ac:dyDescent="0.25">
      <c r="B64" s="143"/>
      <c r="C64" s="131" t="s">
        <v>197</v>
      </c>
      <c r="D64" s="131" t="s">
        <v>223</v>
      </c>
      <c r="E64" s="223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100</v>
      </c>
      <c r="K64" s="138">
        <f t="shared" si="0"/>
        <v>100</v>
      </c>
      <c r="L64" s="139">
        <f>(K64+K65+K66)/3</f>
        <v>100</v>
      </c>
      <c r="M64" s="140">
        <f>(L64+L67)/2</f>
        <v>100</v>
      </c>
      <c r="N64" s="113"/>
      <c r="O64" s="199"/>
    </row>
    <row r="65" spans="2:15" s="141" customFormat="1" ht="42" customHeight="1" x14ac:dyDescent="0.25">
      <c r="B65" s="143"/>
      <c r="C65" s="143"/>
      <c r="D65" s="142"/>
      <c r="E65" s="224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9</v>
      </c>
      <c r="K65" s="138">
        <f>IF(I65/J65*100&gt;100,100,I65/J65*100)</f>
        <v>100</v>
      </c>
      <c r="L65" s="144"/>
      <c r="M65" s="145"/>
      <c r="N65" s="113"/>
      <c r="O65" s="199"/>
    </row>
    <row r="66" spans="2:15" s="141" customFormat="1" ht="36" customHeight="1" x14ac:dyDescent="0.25">
      <c r="B66" s="143"/>
      <c r="C66" s="143"/>
      <c r="D66" s="142"/>
      <c r="E66" s="224"/>
      <c r="F66" s="135" t="s">
        <v>18</v>
      </c>
      <c r="G66" s="158" t="s">
        <v>147</v>
      </c>
      <c r="H66" s="135" t="s">
        <v>20</v>
      </c>
      <c r="I66" s="136">
        <v>100</v>
      </c>
      <c r="J66" s="136">
        <v>100</v>
      </c>
      <c r="K66" s="138">
        <f t="shared" si="0"/>
        <v>100</v>
      </c>
      <c r="L66" s="144"/>
      <c r="M66" s="145"/>
      <c r="N66" s="113"/>
      <c r="O66" s="199"/>
    </row>
    <row r="67" spans="2:15" s="141" customFormat="1" ht="30.75" customHeight="1" x14ac:dyDescent="0.25">
      <c r="B67" s="143"/>
      <c r="C67" s="146"/>
      <c r="D67" s="147"/>
      <c r="E67" s="225"/>
      <c r="F67" s="135" t="s">
        <v>24</v>
      </c>
      <c r="G67" s="164" t="s">
        <v>25</v>
      </c>
      <c r="H67" s="135" t="s">
        <v>26</v>
      </c>
      <c r="I67" s="83">
        <f>(134*8+133*4)/12-2.7+1</f>
        <v>131.96666666666667</v>
      </c>
      <c r="J67" s="83">
        <v>136.30000000000001</v>
      </c>
      <c r="K67" s="138">
        <f t="shared" si="0"/>
        <v>100</v>
      </c>
      <c r="L67" s="150">
        <f>K67</f>
        <v>100</v>
      </c>
      <c r="M67" s="145"/>
      <c r="N67" s="124"/>
      <c r="O67" s="199"/>
    </row>
    <row r="68" spans="2:15" s="141" customFormat="1" ht="42" hidden="1" customHeight="1" x14ac:dyDescent="0.25">
      <c r="B68" s="143"/>
      <c r="C68" s="156" t="s">
        <v>194</v>
      </c>
      <c r="D68" s="131" t="s">
        <v>154</v>
      </c>
      <c r="E68" s="223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68" t="e">
        <f>(K68+K69+K70)/3</f>
        <v>#DIV/0!</v>
      </c>
      <c r="M68" s="140" t="e">
        <f>(L68+L71)/2</f>
        <v>#DIV/0!</v>
      </c>
      <c r="O68" s="199"/>
    </row>
    <row r="69" spans="2:15" s="141" customFormat="1" ht="42" hidden="1" customHeight="1" x14ac:dyDescent="0.25">
      <c r="B69" s="143"/>
      <c r="C69" s="160"/>
      <c r="D69" s="142"/>
      <c r="E69" s="224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70"/>
      <c r="M69" s="145"/>
      <c r="O69" s="199"/>
    </row>
    <row r="70" spans="2:15" s="141" customFormat="1" ht="36" hidden="1" customHeight="1" x14ac:dyDescent="0.25">
      <c r="B70" s="143"/>
      <c r="C70" s="160"/>
      <c r="D70" s="142"/>
      <c r="E70" s="224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70"/>
      <c r="M70" s="145"/>
      <c r="O70" s="199"/>
    </row>
    <row r="71" spans="2:15" s="141" customFormat="1" ht="30.75" hidden="1" customHeight="1" x14ac:dyDescent="0.25">
      <c r="B71" s="143"/>
      <c r="C71" s="162"/>
      <c r="D71" s="147"/>
      <c r="E71" s="225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72" t="e">
        <f>K71</f>
        <v>#DIV/0!</v>
      </c>
      <c r="M71" s="145"/>
      <c r="O71" s="199"/>
    </row>
    <row r="72" spans="2:15" s="141" customFormat="1" ht="42" hidden="1" customHeight="1" x14ac:dyDescent="0.25">
      <c r="B72" s="143"/>
      <c r="C72" s="131" t="s">
        <v>198</v>
      </c>
      <c r="D72" s="131" t="s">
        <v>156</v>
      </c>
      <c r="E72" s="223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68" t="e">
        <f>(K72+K73+K74)/3</f>
        <v>#DIV/0!</v>
      </c>
      <c r="M72" s="140" t="e">
        <f>(L72+L75)/2</f>
        <v>#DIV/0!</v>
      </c>
      <c r="O72" s="199"/>
    </row>
    <row r="73" spans="2:15" s="141" customFormat="1" ht="42" hidden="1" customHeight="1" x14ac:dyDescent="0.25">
      <c r="B73" s="143"/>
      <c r="C73" s="143"/>
      <c r="D73" s="142"/>
      <c r="E73" s="224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70"/>
      <c r="M73" s="145"/>
      <c r="O73" s="199"/>
    </row>
    <row r="74" spans="2:15" s="141" customFormat="1" ht="36" hidden="1" customHeight="1" x14ac:dyDescent="0.25">
      <c r="B74" s="143"/>
      <c r="C74" s="143"/>
      <c r="D74" s="142"/>
      <c r="E74" s="224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70"/>
      <c r="M74" s="145"/>
      <c r="O74" s="199"/>
    </row>
    <row r="75" spans="2:15" s="141" customFormat="1" ht="30.75" hidden="1" customHeight="1" x14ac:dyDescent="0.25">
      <c r="B75" s="143"/>
      <c r="C75" s="146"/>
      <c r="D75" s="147"/>
      <c r="E75" s="225"/>
      <c r="F75" s="135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72" t="e">
        <f>K75</f>
        <v>#DIV/0!</v>
      </c>
      <c r="M75" s="145"/>
      <c r="O75" s="199"/>
    </row>
    <row r="76" spans="2:15" s="141" customFormat="1" ht="42" hidden="1" customHeight="1" x14ac:dyDescent="0.25">
      <c r="B76" s="143"/>
      <c r="C76" s="131" t="s">
        <v>199</v>
      </c>
      <c r="D76" s="131" t="s">
        <v>158</v>
      </c>
      <c r="E76" s="223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>IF(I76/J76*100&gt;100,100,I76/J76*100)</f>
        <v>#DIV/0!</v>
      </c>
      <c r="L76" s="168" t="e">
        <f>(K76+K77+K78)/3</f>
        <v>#DIV/0!</v>
      </c>
      <c r="M76" s="140" t="e">
        <f>(L76+L79)/2</f>
        <v>#DIV/0!</v>
      </c>
      <c r="O76" s="199"/>
    </row>
    <row r="77" spans="2:15" s="141" customFormat="1" ht="42" hidden="1" customHeight="1" x14ac:dyDescent="0.25">
      <c r="B77" s="143"/>
      <c r="C77" s="143"/>
      <c r="D77" s="142"/>
      <c r="E77" s="224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IF(J77/I77*100&gt;100,100,J77/I77*100)</f>
        <v>#DIV/0!</v>
      </c>
      <c r="L77" s="170"/>
      <c r="M77" s="145"/>
      <c r="O77" s="199"/>
    </row>
    <row r="78" spans="2:15" s="141" customFormat="1" ht="36" hidden="1" customHeight="1" x14ac:dyDescent="0.25">
      <c r="B78" s="143"/>
      <c r="C78" s="143"/>
      <c r="D78" s="142"/>
      <c r="E78" s="224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>IF(J78/I78*100&gt;100,100,J78/I78*100)</f>
        <v>#DIV/0!</v>
      </c>
      <c r="L78" s="170"/>
      <c r="M78" s="145"/>
      <c r="O78" s="199"/>
    </row>
    <row r="79" spans="2:15" s="141" customFormat="1" ht="30.75" hidden="1" customHeight="1" x14ac:dyDescent="0.25">
      <c r="B79" s="143"/>
      <c r="C79" s="146"/>
      <c r="D79" s="147"/>
      <c r="E79" s="225"/>
      <c r="F79" s="135" t="s">
        <v>24</v>
      </c>
      <c r="G79" s="164" t="s">
        <v>25</v>
      </c>
      <c r="H79" s="135" t="s">
        <v>26</v>
      </c>
      <c r="I79" s="152"/>
      <c r="J79" s="149"/>
      <c r="K79" s="138" t="e">
        <f>IF(J79/I79*100&gt;100,100,J79/I79*100)</f>
        <v>#DIV/0!</v>
      </c>
      <c r="L79" s="172" t="e">
        <f>K79</f>
        <v>#DIV/0!</v>
      </c>
      <c r="M79" s="145"/>
      <c r="O79" s="199"/>
    </row>
    <row r="80" spans="2:15" s="141" customFormat="1" ht="42" customHeight="1" x14ac:dyDescent="0.25">
      <c r="B80" s="143"/>
      <c r="C80" s="131" t="s">
        <v>194</v>
      </c>
      <c r="D80" s="131" t="s">
        <v>160</v>
      </c>
      <c r="E80" s="223" t="s">
        <v>117</v>
      </c>
      <c r="F80" s="135" t="s">
        <v>18</v>
      </c>
      <c r="G80" s="158" t="s">
        <v>145</v>
      </c>
      <c r="H80" s="135" t="s">
        <v>20</v>
      </c>
      <c r="I80" s="136">
        <v>100</v>
      </c>
      <c r="J80" s="137">
        <v>100</v>
      </c>
      <c r="K80" s="138">
        <f>IF(I80/J80*100&gt;100,100,I80/J80*100)</f>
        <v>100</v>
      </c>
      <c r="L80" s="168">
        <f>(K80+K81+K82)/3</f>
        <v>96.969696969696955</v>
      </c>
      <c r="M80" s="140">
        <f>(L80+L83)/2</f>
        <v>93.48484848484847</v>
      </c>
      <c r="O80" s="199"/>
    </row>
    <row r="81" spans="2:15" s="141" customFormat="1" ht="42" customHeight="1" x14ac:dyDescent="0.25">
      <c r="B81" s="143"/>
      <c r="C81" s="143"/>
      <c r="D81" s="142"/>
      <c r="E81" s="224"/>
      <c r="F81" s="135" t="s">
        <v>18</v>
      </c>
      <c r="G81" s="158" t="s">
        <v>146</v>
      </c>
      <c r="H81" s="135" t="s">
        <v>20</v>
      </c>
      <c r="I81" s="136">
        <v>10</v>
      </c>
      <c r="J81" s="137">
        <v>11</v>
      </c>
      <c r="K81" s="138">
        <f>IF(I81/J81*100&gt;100,100,I81/J81*100)</f>
        <v>90.909090909090907</v>
      </c>
      <c r="L81" s="170"/>
      <c r="M81" s="145"/>
      <c r="O81" s="199"/>
    </row>
    <row r="82" spans="2:15" s="141" customFormat="1" ht="36" customHeight="1" x14ac:dyDescent="0.25">
      <c r="B82" s="143"/>
      <c r="C82" s="143"/>
      <c r="D82" s="142"/>
      <c r="E82" s="224"/>
      <c r="F82" s="135" t="s">
        <v>18</v>
      </c>
      <c r="G82" s="158" t="s">
        <v>147</v>
      </c>
      <c r="H82" s="135" t="s">
        <v>20</v>
      </c>
      <c r="I82" s="136">
        <v>100</v>
      </c>
      <c r="J82" s="136">
        <v>100</v>
      </c>
      <c r="K82" s="138">
        <f>IF(J82/I82*100&gt;100,100,J82/I82*100)</f>
        <v>100</v>
      </c>
      <c r="L82" s="170"/>
      <c r="M82" s="145"/>
      <c r="O82" s="199"/>
    </row>
    <row r="83" spans="2:15" s="141" customFormat="1" ht="30.75" customHeight="1" x14ac:dyDescent="0.25">
      <c r="B83" s="143"/>
      <c r="C83" s="146"/>
      <c r="D83" s="147"/>
      <c r="E83" s="225"/>
      <c r="F83" s="135" t="s">
        <v>24</v>
      </c>
      <c r="G83" s="164" t="s">
        <v>25</v>
      </c>
      <c r="H83" s="135" t="s">
        <v>26</v>
      </c>
      <c r="I83" s="165">
        <f>10*4/12</f>
        <v>3.3333333333333335</v>
      </c>
      <c r="J83" s="165">
        <v>3</v>
      </c>
      <c r="K83" s="138">
        <f>IF(J83/I83*100&gt;100,100,J83/I83*100)</f>
        <v>89.999999999999986</v>
      </c>
      <c r="L83" s="172">
        <f>K83</f>
        <v>89.999999999999986</v>
      </c>
      <c r="M83" s="145"/>
      <c r="O83" s="199"/>
    </row>
    <row r="84" spans="2:15" s="141" customFormat="1" ht="42" hidden="1" customHeight="1" x14ac:dyDescent="0.25">
      <c r="B84" s="143"/>
      <c r="C84" s="131" t="s">
        <v>200</v>
      </c>
      <c r="D84" s="131" t="s">
        <v>230</v>
      </c>
      <c r="E84" s="223" t="s">
        <v>117</v>
      </c>
      <c r="F84" s="135" t="s">
        <v>18</v>
      </c>
      <c r="G84" s="158" t="s">
        <v>145</v>
      </c>
      <c r="H84" s="135" t="s">
        <v>20</v>
      </c>
      <c r="I84" s="136"/>
      <c r="J84" s="137"/>
      <c r="K84" s="138" t="e">
        <f>IF(I84/J84*100&gt;100,100,I84/J84*100)</f>
        <v>#DIV/0!</v>
      </c>
      <c r="L84" s="168" t="e">
        <f>(K84+K85+K86)/3</f>
        <v>#DIV/0!</v>
      </c>
      <c r="M84" s="140" t="e">
        <f>(L84+L87)/2</f>
        <v>#DIV/0!</v>
      </c>
      <c r="O84" s="199"/>
    </row>
    <row r="85" spans="2:15" s="141" customFormat="1" ht="42" hidden="1" customHeight="1" x14ac:dyDescent="0.25">
      <c r="B85" s="143"/>
      <c r="C85" s="143"/>
      <c r="D85" s="142"/>
      <c r="E85" s="224"/>
      <c r="F85" s="135" t="s">
        <v>18</v>
      </c>
      <c r="G85" s="158" t="s">
        <v>146</v>
      </c>
      <c r="H85" s="135" t="s">
        <v>20</v>
      </c>
      <c r="I85" s="136"/>
      <c r="J85" s="137"/>
      <c r="K85" s="138" t="e">
        <f>IF(J85/I85*100&gt;100,100,J85/I85*100)</f>
        <v>#DIV/0!</v>
      </c>
      <c r="L85" s="170"/>
      <c r="M85" s="145"/>
      <c r="O85" s="199"/>
    </row>
    <row r="86" spans="2:15" s="141" customFormat="1" ht="36" hidden="1" customHeight="1" x14ac:dyDescent="0.25">
      <c r="B86" s="143"/>
      <c r="C86" s="143"/>
      <c r="D86" s="142"/>
      <c r="E86" s="224"/>
      <c r="F86" s="135" t="s">
        <v>18</v>
      </c>
      <c r="G86" s="158" t="s">
        <v>147</v>
      </c>
      <c r="H86" s="135" t="s">
        <v>20</v>
      </c>
      <c r="I86" s="136"/>
      <c r="J86" s="136"/>
      <c r="K86" s="138" t="e">
        <f>IF(J86/I86*100&gt;100,100,J86/I86*100)</f>
        <v>#DIV/0!</v>
      </c>
      <c r="L86" s="170"/>
      <c r="M86" s="145"/>
      <c r="O86" s="199"/>
    </row>
    <row r="87" spans="2:15" s="141" customFormat="1" ht="30.75" hidden="1" customHeight="1" x14ac:dyDescent="0.25">
      <c r="B87" s="146"/>
      <c r="C87" s="146"/>
      <c r="D87" s="147"/>
      <c r="E87" s="225"/>
      <c r="F87" s="135" t="s">
        <v>24</v>
      </c>
      <c r="G87" s="164" t="s">
        <v>25</v>
      </c>
      <c r="H87" s="135" t="s">
        <v>26</v>
      </c>
      <c r="I87" s="152"/>
      <c r="J87" s="78"/>
      <c r="K87" s="138" t="e">
        <f>IF(J87/I87*100&gt;100,100,J87/I87*100)</f>
        <v>#DIV/0!</v>
      </c>
      <c r="L87" s="172" t="e">
        <f>K87</f>
        <v>#DIV/0!</v>
      </c>
      <c r="M87" s="145"/>
      <c r="O87" s="199"/>
    </row>
    <row r="88" spans="2:15" s="141" customFormat="1" x14ac:dyDescent="0.25">
      <c r="C88"/>
      <c r="F88" s="227"/>
      <c r="J88"/>
    </row>
    <row r="89" spans="2:15" x14ac:dyDescent="0.25">
      <c r="I89" s="208">
        <f>I7+I11+I15+I19+I23+I27+I31+I35+I39+I43+I47+I51</f>
        <v>138</v>
      </c>
      <c r="J89" s="208">
        <f>J7+J11+J15+J19+J23+J27+J31+J35+J39+J43+J47+J51</f>
        <v>141.97</v>
      </c>
      <c r="K89" s="217">
        <f>(137*8+145)/9</f>
        <v>137.88888888888889</v>
      </c>
      <c r="L89">
        <v>142</v>
      </c>
    </row>
    <row r="90" spans="2:15" x14ac:dyDescent="0.25">
      <c r="I90" s="208">
        <f>I55+I59+I63+I67+I71+I75+I79+I83+I87</f>
        <v>137.96666666666667</v>
      </c>
      <c r="J90" s="208">
        <f>J55+J59+J63+J67+J71+J75+J79+J83+J87</f>
        <v>141.97</v>
      </c>
      <c r="K90" s="217">
        <f>(137*8+145)/9</f>
        <v>137.88888888888889</v>
      </c>
      <c r="L90">
        <v>142</v>
      </c>
    </row>
    <row r="91" spans="2:15" ht="30.75" customHeight="1" x14ac:dyDescent="0.25">
      <c r="B91" s="210" t="s">
        <v>215</v>
      </c>
      <c r="H91" s="210" t="s">
        <v>216</v>
      </c>
    </row>
    <row r="92" spans="2:15" x14ac:dyDescent="0.25">
      <c r="B92" s="211" t="s">
        <v>217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6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2"/>
  <sheetViews>
    <sheetView view="pageBreakPreview" zoomScale="80" zoomScaleNormal="70" zoomScaleSheetLayoutView="80" workbookViewId="0">
      <selection activeCell="J81" sqref="J81"/>
    </sheetView>
  </sheetViews>
  <sheetFormatPr defaultRowHeight="15" x14ac:dyDescent="0.25"/>
  <cols>
    <col min="1" max="1" width="3.42578125" customWidth="1"/>
    <col min="2" max="2" width="17.5703125" customWidth="1"/>
    <col min="3" max="3" width="25.5703125" customWidth="1"/>
    <col min="4" max="5" width="17.5703125" customWidth="1"/>
    <col min="6" max="6" width="17.5703125" style="206" customWidth="1"/>
    <col min="7" max="15" width="17.5703125" customWidth="1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189" t="s">
        <v>5</v>
      </c>
      <c r="G2" s="189" t="s">
        <v>6</v>
      </c>
      <c r="H2" s="189" t="s">
        <v>7</v>
      </c>
      <c r="I2" s="191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15" s="212" customFormat="1" ht="21.75" customHeight="1" x14ac:dyDescent="0.2">
      <c r="B3" s="213">
        <v>1</v>
      </c>
      <c r="C3" s="193">
        <v>2</v>
      </c>
      <c r="D3" s="214">
        <v>2</v>
      </c>
      <c r="E3" s="213">
        <v>3</v>
      </c>
      <c r="F3" s="195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3">
        <v>12</v>
      </c>
      <c r="O3" s="213">
        <v>13</v>
      </c>
    </row>
    <row r="4" spans="1:15" s="4" customFormat="1" ht="42" hidden="1" customHeight="1" x14ac:dyDescent="0.25">
      <c r="A4" s="141"/>
      <c r="B4" s="132" t="s">
        <v>248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/>
      <c r="J4" s="137"/>
      <c r="K4" s="138" t="e">
        <f>IF(I4/J4*100&gt;100,100,I4/J4*100)</f>
        <v>#DIV/0!</v>
      </c>
      <c r="L4" s="168" t="e">
        <f>(K4+K5+K6)/3</f>
        <v>#DIV/0!</v>
      </c>
      <c r="M4" s="140" t="e">
        <f>(L4+L7)/2</f>
        <v>#DIV/0!</v>
      </c>
      <c r="N4" s="215" t="s">
        <v>170</v>
      </c>
      <c r="O4" s="199"/>
    </row>
    <row r="5" spans="1:15" s="4" customFormat="1" ht="42" hidden="1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/>
      <c r="J5" s="137"/>
      <c r="K5" s="138" t="e">
        <f>IF(J5/I5*100&gt;100,100,J5/I5*100)</f>
        <v>#DIV/0!</v>
      </c>
      <c r="L5" s="170"/>
      <c r="M5" s="145"/>
      <c r="N5" s="113"/>
      <c r="O5" s="199"/>
    </row>
    <row r="6" spans="1:15" s="4" customFormat="1" ht="36" hidden="1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/>
      <c r="J6" s="136"/>
      <c r="K6" s="138" t="e">
        <f>IF(J6/I6*100&gt;100,100,J6/I6*100)</f>
        <v>#DIV/0!</v>
      </c>
      <c r="L6" s="170"/>
      <c r="M6" s="145"/>
      <c r="N6" s="113"/>
      <c r="O6" s="199"/>
    </row>
    <row r="7" spans="1:15" s="4" customFormat="1" ht="30.75" hidden="1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152"/>
      <c r="J7" s="78"/>
      <c r="K7" s="138" t="e">
        <f>IF(J7/I7*100&gt;100,100,J7/I7*100)</f>
        <v>#DIV/0!</v>
      </c>
      <c r="L7" s="172" t="e">
        <f>K7</f>
        <v>#DIV/0!</v>
      </c>
      <c r="M7" s="145"/>
      <c r="N7" s="113"/>
      <c r="O7" s="199"/>
    </row>
    <row r="8" spans="1:15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137"/>
      <c r="K8" s="138" t="e">
        <f>IF(I8/J8*100&gt;100,100,I8/J8*100)</f>
        <v>#DIV/0!</v>
      </c>
      <c r="L8" s="168" t="e">
        <f>(K8+K9+K10)/3</f>
        <v>#DIV/0!</v>
      </c>
      <c r="M8" s="140" t="e">
        <f>(L8+L11)/2</f>
        <v>#DIV/0!</v>
      </c>
      <c r="N8" s="113"/>
      <c r="O8" s="199"/>
    </row>
    <row r="9" spans="1:15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/>
      <c r="J9" s="137"/>
      <c r="K9" s="138" t="e">
        <f>IF(J9/I9*100&gt;100,100,J9/I9*100)</f>
        <v>#DIV/0!</v>
      </c>
      <c r="L9" s="170"/>
      <c r="M9" s="145"/>
      <c r="N9" s="113"/>
      <c r="O9" s="199"/>
    </row>
    <row r="10" spans="1:15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/>
      <c r="J10" s="136"/>
      <c r="K10" s="138" t="e">
        <f>IF(J10/I10*100&gt;100,100,J10/I10*100)</f>
        <v>#DIV/0!</v>
      </c>
      <c r="L10" s="170"/>
      <c r="M10" s="145"/>
      <c r="N10" s="113"/>
      <c r="O10" s="199"/>
    </row>
    <row r="11" spans="1:15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52"/>
      <c r="J11" s="149"/>
      <c r="K11" s="138" t="e">
        <f>IF(J11/I11*100&gt;100,100,J11/I11*100)</f>
        <v>#DIV/0!</v>
      </c>
      <c r="L11" s="172" t="e">
        <f>K11</f>
        <v>#DIV/0!</v>
      </c>
      <c r="M11" s="145"/>
      <c r="N11" s="113"/>
      <c r="O11" s="199"/>
    </row>
    <row r="12" spans="1:15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/>
      <c r="J12" s="13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113"/>
      <c r="O12" s="199"/>
    </row>
    <row r="13" spans="1:15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/>
      <c r="J13" s="137"/>
      <c r="K13" s="138" t="e">
        <f>IF(J13/I13*100&gt;100,100,J13/I13*100)</f>
        <v>#DIV/0!</v>
      </c>
      <c r="L13" s="170"/>
      <c r="M13" s="145"/>
      <c r="N13" s="113"/>
      <c r="O13" s="199"/>
    </row>
    <row r="14" spans="1:15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/>
      <c r="J14" s="136"/>
      <c r="K14" s="138" t="e">
        <f>IF(J14/I14*100&gt;100,100,J14/I14*100)</f>
        <v>#DIV/0!</v>
      </c>
      <c r="L14" s="170"/>
      <c r="M14" s="145"/>
      <c r="N14" s="113"/>
      <c r="O14" s="199"/>
    </row>
    <row r="15" spans="1:15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113"/>
      <c r="O15" s="199"/>
    </row>
    <row r="16" spans="1:15" s="4" customFormat="1" ht="42" hidden="1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/>
      <c r="J16" s="13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113"/>
      <c r="O16" s="199"/>
    </row>
    <row r="17" spans="1:15" s="4" customFormat="1" ht="42" hidden="1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/>
      <c r="J17" s="137"/>
      <c r="K17" s="138" t="e">
        <f>IF(J17/I17*100&gt;100,100,J17/I17*100)</f>
        <v>#DIV/0!</v>
      </c>
      <c r="L17" s="170"/>
      <c r="M17" s="145"/>
      <c r="N17" s="113"/>
      <c r="O17" s="199"/>
    </row>
    <row r="18" spans="1:15" s="4" customFormat="1" ht="36" hidden="1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/>
      <c r="J18" s="136"/>
      <c r="K18" s="138" t="e">
        <f>IF(J18/I18*100&gt;100,100,J18/I18*100)</f>
        <v>#DIV/0!</v>
      </c>
      <c r="L18" s="170"/>
      <c r="M18" s="145"/>
      <c r="N18" s="113"/>
      <c r="O18" s="199"/>
    </row>
    <row r="19" spans="1:15" s="4" customFormat="1" ht="30.75" hidden="1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152"/>
      <c r="J19" s="149"/>
      <c r="K19" s="138" t="e">
        <f>IF(J19/I19*100&gt;100,100,J19/I19*100)</f>
        <v>#DIV/0!</v>
      </c>
      <c r="L19" s="172" t="e">
        <f>K19</f>
        <v>#DIV/0!</v>
      </c>
      <c r="M19" s="145"/>
      <c r="N19" s="113"/>
      <c r="O19" s="199"/>
    </row>
    <row r="20" spans="1:15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168" t="e">
        <f>(K20+K21+K22)/3</f>
        <v>#DIV/0!</v>
      </c>
      <c r="M20" s="140" t="e">
        <f>(L20+L23)/2</f>
        <v>#DIV/0!</v>
      </c>
      <c r="N20" s="113"/>
      <c r="O20" s="199"/>
    </row>
    <row r="21" spans="1:15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170"/>
      <c r="M21" s="145"/>
      <c r="N21" s="113"/>
      <c r="O21" s="199"/>
    </row>
    <row r="22" spans="1:15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170"/>
      <c r="M22" s="145"/>
      <c r="N22" s="113"/>
      <c r="O22" s="199"/>
    </row>
    <row r="23" spans="1:15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72" t="e">
        <f>K23</f>
        <v>#DIV/0!</v>
      </c>
      <c r="M23" s="145"/>
      <c r="N23" s="113"/>
      <c r="O23" s="199"/>
    </row>
    <row r="24" spans="1:15" s="4" customFormat="1" ht="42" hidden="1" customHeight="1" x14ac:dyDescent="0.25">
      <c r="A24" s="141"/>
      <c r="B24" s="142"/>
      <c r="C24" s="131" t="s">
        <v>188</v>
      </c>
      <c r="D24" s="131" t="s">
        <v>130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/>
      <c r="J24" s="137"/>
      <c r="K24" s="138" t="e">
        <f>IF(I24/J24*100&gt;100,100,I24/J24*100)</f>
        <v>#DIV/0!</v>
      </c>
      <c r="L24" s="168" t="e">
        <f>(K24+K25+K26)/3</f>
        <v>#DIV/0!</v>
      </c>
      <c r="M24" s="140" t="e">
        <f>(L24+L27)/2</f>
        <v>#DIV/0!</v>
      </c>
      <c r="N24" s="113"/>
      <c r="O24" s="199"/>
    </row>
    <row r="25" spans="1:15" s="4" customFormat="1" ht="42" hidden="1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36"/>
      <c r="J25" s="137"/>
      <c r="K25" s="138" t="e">
        <f>IF(J25/I25*100&gt;100,100,J25/I25*100)</f>
        <v>#DIV/0!</v>
      </c>
      <c r="L25" s="170"/>
      <c r="M25" s="145"/>
      <c r="N25" s="113"/>
      <c r="O25" s="199"/>
    </row>
    <row r="26" spans="1:15" s="4" customFormat="1" ht="36" hidden="1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36"/>
      <c r="J26" s="136"/>
      <c r="K26" s="138" t="e">
        <f>IF(J26/I26*100&gt;100,100,J26/I26*100)</f>
        <v>#DIV/0!</v>
      </c>
      <c r="L26" s="170"/>
      <c r="M26" s="145"/>
      <c r="N26" s="113"/>
      <c r="O26" s="199"/>
    </row>
    <row r="27" spans="1:15" s="4" customFormat="1" ht="30.75" hidden="1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152"/>
      <c r="J27" s="149"/>
      <c r="K27" s="138" t="e">
        <f>IF(J27/I27*100&gt;100,100,J27/I27*100)</f>
        <v>#DIV/0!</v>
      </c>
      <c r="L27" s="172" t="e">
        <f>K27</f>
        <v>#DIV/0!</v>
      </c>
      <c r="M27" s="145"/>
      <c r="N27" s="113"/>
      <c r="O27" s="199"/>
    </row>
    <row r="28" spans="1:15" s="4" customFormat="1" ht="42" hidden="1" customHeight="1" x14ac:dyDescent="0.25">
      <c r="A28" s="141"/>
      <c r="B28" s="142"/>
      <c r="C28" s="131" t="s">
        <v>189</v>
      </c>
      <c r="D28" s="131" t="s">
        <v>219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/>
      <c r="J28" s="137"/>
      <c r="K28" s="138" t="e">
        <f>IF(I28/J28*100&gt;100,100,I28/J28*100)</f>
        <v>#DIV/0!</v>
      </c>
      <c r="L28" s="168" t="e">
        <f>(K28+K29+K30)/3</f>
        <v>#DIV/0!</v>
      </c>
      <c r="M28" s="140" t="e">
        <f>(L28+L31)/2</f>
        <v>#DIV/0!</v>
      </c>
      <c r="N28" s="113"/>
      <c r="O28" s="199"/>
    </row>
    <row r="29" spans="1:15" s="4" customFormat="1" ht="42" hidden="1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36"/>
      <c r="J29" s="137"/>
      <c r="K29" s="138" t="e">
        <f>IF(J29/I29*100&gt;100,100,J29/I29*100)</f>
        <v>#DIV/0!</v>
      </c>
      <c r="L29" s="170"/>
      <c r="M29" s="145"/>
      <c r="N29" s="113"/>
      <c r="O29" s="199"/>
    </row>
    <row r="30" spans="1:15" s="4" customFormat="1" ht="36" hidden="1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36"/>
      <c r="J30" s="136"/>
      <c r="K30" s="138" t="e">
        <f>IF(J30/I30*100&gt;100,100,J30/I30*100)</f>
        <v>#DIV/0!</v>
      </c>
      <c r="L30" s="170"/>
      <c r="M30" s="145"/>
      <c r="N30" s="113"/>
      <c r="O30" s="199"/>
    </row>
    <row r="31" spans="1:15" s="4" customFormat="1" ht="30.75" hidden="1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152"/>
      <c r="J31" s="78"/>
      <c r="K31" s="138" t="e">
        <f>IF(J31/I31*100&gt;100,100,J31/I31*100)</f>
        <v>#DIV/0!</v>
      </c>
      <c r="L31" s="172" t="e">
        <f>K31</f>
        <v>#DIV/0!</v>
      </c>
      <c r="M31" s="145"/>
      <c r="N31" s="113"/>
      <c r="O31" s="199"/>
    </row>
    <row r="32" spans="1:15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137">
        <v>10</v>
      </c>
      <c r="K32" s="138">
        <f>IF(I32/J32*100&gt;100,100,I32/J32*100)</f>
        <v>100</v>
      </c>
      <c r="L32" s="139">
        <f>(K32+K33+K34)/3</f>
        <v>100</v>
      </c>
      <c r="M32" s="140">
        <f>(L32+L35)/2</f>
        <v>95</v>
      </c>
      <c r="N32" s="113"/>
      <c r="O32" s="199"/>
    </row>
    <row r="33" spans="1:15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137">
        <v>100</v>
      </c>
      <c r="K33" s="138">
        <f>IF(J33/I33*100&gt;100,100,J33/I33*100)</f>
        <v>100</v>
      </c>
      <c r="L33" s="144"/>
      <c r="M33" s="145"/>
      <c r="N33" s="113"/>
      <c r="O33" s="199"/>
    </row>
    <row r="34" spans="1:15" s="4" customFormat="1" ht="36" customHeight="1" x14ac:dyDescent="0.25">
      <c r="A34" s="141"/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136">
        <v>66.7</v>
      </c>
      <c r="K34" s="138">
        <f>IF(J34/I34*100&gt;100,100,J34/I34*100)</f>
        <v>100</v>
      </c>
      <c r="L34" s="144"/>
      <c r="M34" s="145"/>
      <c r="N34" s="113"/>
      <c r="O34" s="199"/>
    </row>
    <row r="35" spans="1:15" s="4" customFormat="1" ht="30.75" customHeight="1" x14ac:dyDescent="0.25">
      <c r="A35" s="141"/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152">
        <v>126</v>
      </c>
      <c r="J35" s="83">
        <f>126-12.6</f>
        <v>113.4</v>
      </c>
      <c r="K35" s="138">
        <f>IF(J35/I35*100&gt;100,100,J35/I35*100)</f>
        <v>90</v>
      </c>
      <c r="L35" s="150">
        <f>K35</f>
        <v>90</v>
      </c>
      <c r="M35" s="145"/>
      <c r="N35" s="113"/>
      <c r="O35" s="199"/>
    </row>
    <row r="36" spans="1:15" s="4" customFormat="1" ht="42" hidden="1" customHeight="1" x14ac:dyDescent="0.25">
      <c r="A36" s="141"/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</row>
    <row r="37" spans="1:15" s="4" customFormat="1" ht="42" hidden="1" customHeight="1" x14ac:dyDescent="0.25">
      <c r="A37" s="141"/>
      <c r="B37" s="142"/>
      <c r="C37" s="143"/>
      <c r="D37" s="142"/>
      <c r="E37" s="143"/>
      <c r="F37" s="167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113"/>
      <c r="O37" s="199"/>
    </row>
    <row r="38" spans="1:15" s="4" customFormat="1" ht="36" hidden="1" customHeight="1" x14ac:dyDescent="0.25">
      <c r="A38" s="141"/>
      <c r="B38" s="142"/>
      <c r="C38" s="143"/>
      <c r="D38" s="142"/>
      <c r="E38" s="143"/>
      <c r="F38" s="167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113"/>
      <c r="O38" s="199"/>
    </row>
    <row r="39" spans="1:15" s="4" customFormat="1" ht="30.75" hidden="1" customHeight="1" x14ac:dyDescent="0.25">
      <c r="A39" s="141"/>
      <c r="B39" s="142"/>
      <c r="C39" s="146"/>
      <c r="D39" s="147"/>
      <c r="E39" s="146"/>
      <c r="F39" s="167" t="s">
        <v>24</v>
      </c>
      <c r="G39" s="148" t="s">
        <v>25</v>
      </c>
      <c r="H39" s="135" t="s">
        <v>26</v>
      </c>
      <c r="I39" s="152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</row>
    <row r="40" spans="1:15" s="4" customFormat="1" ht="42" hidden="1" customHeight="1" x14ac:dyDescent="0.25">
      <c r="A40" s="141"/>
      <c r="B40" s="142"/>
      <c r="C40" s="131" t="s">
        <v>191</v>
      </c>
      <c r="D40" s="131" t="s">
        <v>238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</row>
    <row r="41" spans="1:15" s="4" customFormat="1" ht="42" hidden="1" customHeight="1" x14ac:dyDescent="0.25">
      <c r="A41" s="141"/>
      <c r="B41" s="142"/>
      <c r="C41" s="143"/>
      <c r="D41" s="142"/>
      <c r="E41" s="143"/>
      <c r="F41" s="167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113"/>
      <c r="O41" s="199"/>
    </row>
    <row r="42" spans="1:15" s="4" customFormat="1" ht="36" hidden="1" customHeight="1" x14ac:dyDescent="0.25">
      <c r="A42" s="141"/>
      <c r="B42" s="142"/>
      <c r="C42" s="143"/>
      <c r="D42" s="142"/>
      <c r="E42" s="143"/>
      <c r="F42" s="167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113"/>
      <c r="O42" s="199"/>
    </row>
    <row r="43" spans="1:15" s="4" customFormat="1" ht="30.75" hidden="1" customHeight="1" x14ac:dyDescent="0.25">
      <c r="A43" s="141"/>
      <c r="B43" s="142"/>
      <c r="C43" s="146"/>
      <c r="D43" s="147"/>
      <c r="E43" s="146"/>
      <c r="F43" s="167" t="s">
        <v>24</v>
      </c>
      <c r="G43" s="148" t="s">
        <v>25</v>
      </c>
      <c r="H43" s="135" t="s">
        <v>26</v>
      </c>
      <c r="I43" s="149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</row>
    <row r="44" spans="1:15" s="4" customFormat="1" ht="42" customHeight="1" x14ac:dyDescent="0.25">
      <c r="A44" s="141"/>
      <c r="B44" s="142"/>
      <c r="C44" s="153" t="s">
        <v>192</v>
      </c>
      <c r="D44" s="131" t="s">
        <v>239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>
        <v>12</v>
      </c>
      <c r="J44" s="137">
        <v>13.3</v>
      </c>
      <c r="K44" s="138">
        <f>IF(I44/J44*100&gt;100,100,I44/J44*100)</f>
        <v>90.225563909774436</v>
      </c>
      <c r="L44" s="139">
        <f>(K44+K45+K46)/3</f>
        <v>96.741854636591484</v>
      </c>
      <c r="M44" s="140">
        <f>(L44+L47)/2</f>
        <v>98.370927318295742</v>
      </c>
      <c r="N44" s="113"/>
      <c r="O44" s="199"/>
    </row>
    <row r="45" spans="1:15" s="4" customFormat="1" ht="42" customHeight="1" x14ac:dyDescent="0.25">
      <c r="A45" s="141"/>
      <c r="B45" s="142"/>
      <c r="C45" s="154"/>
      <c r="D45" s="142"/>
      <c r="E45" s="143"/>
      <c r="F45" s="167" t="s">
        <v>18</v>
      </c>
      <c r="G45" s="134" t="s">
        <v>119</v>
      </c>
      <c r="H45" s="135" t="s">
        <v>20</v>
      </c>
      <c r="I45" s="136">
        <v>100</v>
      </c>
      <c r="J45" s="137">
        <v>100</v>
      </c>
      <c r="K45" s="138">
        <f>IF(J45/I45*100&gt;100,100,J45/I45*100)</f>
        <v>100</v>
      </c>
      <c r="L45" s="144"/>
      <c r="M45" s="145"/>
      <c r="N45" s="113"/>
      <c r="O45" s="199"/>
    </row>
    <row r="46" spans="1:15" s="4" customFormat="1" ht="36" customHeight="1" x14ac:dyDescent="0.25">
      <c r="A46" s="141"/>
      <c r="B46" s="142"/>
      <c r="C46" s="154"/>
      <c r="D46" s="142"/>
      <c r="E46" s="143"/>
      <c r="F46" s="167" t="s">
        <v>18</v>
      </c>
      <c r="G46" s="134" t="s">
        <v>120</v>
      </c>
      <c r="H46" s="135" t="s">
        <v>20</v>
      </c>
      <c r="I46" s="136">
        <v>55</v>
      </c>
      <c r="J46" s="136">
        <v>80</v>
      </c>
      <c r="K46" s="138">
        <f>IF(J46/I46*100&gt;100,100,J46/I46*100)</f>
        <v>100</v>
      </c>
      <c r="L46" s="144"/>
      <c r="M46" s="145"/>
      <c r="N46" s="113"/>
      <c r="O46" s="199"/>
    </row>
    <row r="47" spans="1:15" s="4" customFormat="1" ht="30.75" customHeight="1" x14ac:dyDescent="0.25">
      <c r="A47" s="141"/>
      <c r="B47" s="142"/>
      <c r="C47" s="155"/>
      <c r="D47" s="147"/>
      <c r="E47" s="146"/>
      <c r="F47" s="167" t="s">
        <v>24</v>
      </c>
      <c r="G47" s="148" t="s">
        <v>25</v>
      </c>
      <c r="H47" s="135" t="s">
        <v>26</v>
      </c>
      <c r="I47" s="165">
        <v>1</v>
      </c>
      <c r="J47" s="165">
        <v>1</v>
      </c>
      <c r="K47" s="138">
        <f>IF(J47/I47*100&gt;100,100,J47/I47*100)</f>
        <v>100</v>
      </c>
      <c r="L47" s="150">
        <f>K47</f>
        <v>100</v>
      </c>
      <c r="M47" s="145"/>
      <c r="N47" s="113"/>
      <c r="O47" s="199"/>
    </row>
    <row r="48" spans="1:15" s="4" customFormat="1" ht="42" customHeight="1" x14ac:dyDescent="0.25">
      <c r="A48" s="141"/>
      <c r="B48" s="142"/>
      <c r="C48" s="153" t="s">
        <v>193</v>
      </c>
      <c r="D48" s="131" t="s">
        <v>141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>
        <v>12</v>
      </c>
      <c r="J48" s="137">
        <v>11.9</v>
      </c>
      <c r="K48" s="138">
        <f>IF(I48/J48*100&gt;100,100,I48/J48*100)</f>
        <v>100</v>
      </c>
      <c r="L48" s="139">
        <f>(K48+K49+K50)/3</f>
        <v>100</v>
      </c>
      <c r="M48" s="140">
        <f>(L48+L51)/2</f>
        <v>95</v>
      </c>
      <c r="N48" s="113"/>
      <c r="O48" s="199"/>
    </row>
    <row r="49" spans="1:15" s="4" customFormat="1" ht="42" customHeight="1" x14ac:dyDescent="0.25">
      <c r="A49" s="141"/>
      <c r="B49" s="142"/>
      <c r="C49" s="154"/>
      <c r="D49" s="142"/>
      <c r="E49" s="143"/>
      <c r="F49" s="167" t="s">
        <v>18</v>
      </c>
      <c r="G49" s="134" t="s">
        <v>142</v>
      </c>
      <c r="H49" s="135" t="s">
        <v>20</v>
      </c>
      <c r="I49" s="136">
        <v>100</v>
      </c>
      <c r="J49" s="137">
        <v>100</v>
      </c>
      <c r="K49" s="138">
        <f>IF(J49/I49*100&gt;100,100,J49/I49*100)</f>
        <v>100</v>
      </c>
      <c r="L49" s="144"/>
      <c r="M49" s="145"/>
      <c r="N49" s="113"/>
      <c r="O49" s="199"/>
    </row>
    <row r="50" spans="1:15" s="4" customFormat="1" ht="36" customHeight="1" x14ac:dyDescent="0.25">
      <c r="A50" s="141"/>
      <c r="B50" s="142"/>
      <c r="C50" s="154"/>
      <c r="D50" s="142"/>
      <c r="E50" s="143"/>
      <c r="F50" s="167" t="s">
        <v>18</v>
      </c>
      <c r="G50" s="134" t="s">
        <v>120</v>
      </c>
      <c r="H50" s="135" t="s">
        <v>20</v>
      </c>
      <c r="I50" s="136">
        <v>55</v>
      </c>
      <c r="J50" s="136">
        <v>71.400000000000006</v>
      </c>
      <c r="K50" s="138">
        <f>IF(J50/I50*100&gt;100,100,J50/I50*100)</f>
        <v>100</v>
      </c>
      <c r="L50" s="144"/>
      <c r="M50" s="145"/>
      <c r="N50" s="113"/>
      <c r="O50" s="199"/>
    </row>
    <row r="51" spans="1:15" s="141" customFormat="1" ht="30.75" customHeight="1" x14ac:dyDescent="0.25">
      <c r="B51" s="142"/>
      <c r="C51" s="155"/>
      <c r="D51" s="147"/>
      <c r="E51" s="146"/>
      <c r="F51" s="167" t="s">
        <v>24</v>
      </c>
      <c r="G51" s="148" t="s">
        <v>25</v>
      </c>
      <c r="H51" s="135" t="s">
        <v>26</v>
      </c>
      <c r="I51" s="165">
        <v>34</v>
      </c>
      <c r="J51" s="83">
        <v>30.6</v>
      </c>
      <c r="K51" s="138">
        <f>IF(J51/I51*100&gt;100,100,J51/I51*100)</f>
        <v>90</v>
      </c>
      <c r="L51" s="150">
        <f>K51</f>
        <v>90</v>
      </c>
      <c r="M51" s="145"/>
      <c r="N51" s="113"/>
      <c r="O51" s="199"/>
    </row>
    <row r="52" spans="1:15" s="141" customFormat="1" ht="42" hidden="1" customHeight="1" x14ac:dyDescent="0.25">
      <c r="B52" s="143"/>
      <c r="C52" s="131" t="s">
        <v>194</v>
      </c>
      <c r="D52" s="131" t="s">
        <v>221</v>
      </c>
      <c r="E52" s="223" t="s">
        <v>117</v>
      </c>
      <c r="F52" s="135" t="s">
        <v>18</v>
      </c>
      <c r="G52" s="158" t="s">
        <v>145</v>
      </c>
      <c r="H52" s="135" t="s">
        <v>20</v>
      </c>
      <c r="I52" s="13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</row>
    <row r="53" spans="1:15" s="141" customFormat="1" ht="42" hidden="1" customHeight="1" x14ac:dyDescent="0.25">
      <c r="B53" s="143"/>
      <c r="C53" s="143"/>
      <c r="D53" s="142"/>
      <c r="E53" s="224"/>
      <c r="F53" s="135" t="s">
        <v>18</v>
      </c>
      <c r="G53" s="158" t="s">
        <v>146</v>
      </c>
      <c r="H53" s="135" t="s">
        <v>20</v>
      </c>
      <c r="I53" s="136"/>
      <c r="J53" s="137"/>
      <c r="K53" s="138" t="e">
        <f>IF(J53/I53*100&gt;100,100,J53/I53*100)</f>
        <v>#DIV/0!</v>
      </c>
      <c r="L53" s="144"/>
      <c r="M53" s="145"/>
      <c r="N53" s="113"/>
      <c r="O53" s="199"/>
    </row>
    <row r="54" spans="1:15" s="141" customFormat="1" ht="36" hidden="1" customHeight="1" x14ac:dyDescent="0.25">
      <c r="B54" s="143"/>
      <c r="C54" s="143"/>
      <c r="D54" s="142"/>
      <c r="E54" s="224"/>
      <c r="F54" s="135" t="s">
        <v>18</v>
      </c>
      <c r="G54" s="158" t="s">
        <v>147</v>
      </c>
      <c r="H54" s="135" t="s">
        <v>20</v>
      </c>
      <c r="I54" s="136"/>
      <c r="J54" s="136"/>
      <c r="K54" s="138" t="e">
        <f>IF(J54/I54*100&gt;100,100,J54/I54*100)</f>
        <v>#DIV/0!</v>
      </c>
      <c r="L54" s="144"/>
      <c r="M54" s="145"/>
      <c r="N54" s="113"/>
      <c r="O54" s="199"/>
    </row>
    <row r="55" spans="1:15" s="141" customFormat="1" ht="30.75" hidden="1" customHeight="1" x14ac:dyDescent="0.25">
      <c r="B55" s="143"/>
      <c r="C55" s="146"/>
      <c r="D55" s="147"/>
      <c r="E55" s="225"/>
      <c r="F55" s="135" t="s">
        <v>24</v>
      </c>
      <c r="G55" s="164" t="s">
        <v>25</v>
      </c>
      <c r="H55" s="135" t="s">
        <v>26</v>
      </c>
      <c r="I55" s="152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</row>
    <row r="56" spans="1:15" s="141" customFormat="1" ht="42" hidden="1" customHeight="1" x14ac:dyDescent="0.25">
      <c r="B56" s="143"/>
      <c r="C56" s="131" t="s">
        <v>195</v>
      </c>
      <c r="D56" s="131" t="s">
        <v>222</v>
      </c>
      <c r="E56" s="223" t="s">
        <v>117</v>
      </c>
      <c r="F56" s="135" t="s">
        <v>18</v>
      </c>
      <c r="G56" s="158" t="s">
        <v>145</v>
      </c>
      <c r="H56" s="135" t="s">
        <v>20</v>
      </c>
      <c r="I56" s="136"/>
      <c r="J56" s="67"/>
      <c r="K56" s="138" t="e">
        <f>IF(I56/J56*100&gt;100,100,I56/J56*100)</f>
        <v>#DIV/0!</v>
      </c>
      <c r="L56" s="139" t="e">
        <f>(K56+K57+K58)/3</f>
        <v>#DIV/0!</v>
      </c>
      <c r="M56" s="140" t="e">
        <f>(L56+L59)/2</f>
        <v>#DIV/0!</v>
      </c>
      <c r="N56" s="113"/>
      <c r="O56" s="199"/>
    </row>
    <row r="57" spans="1:15" s="141" customFormat="1" ht="42" hidden="1" customHeight="1" x14ac:dyDescent="0.25">
      <c r="B57" s="143"/>
      <c r="C57" s="143"/>
      <c r="D57" s="142"/>
      <c r="E57" s="224"/>
      <c r="F57" s="135" t="s">
        <v>18</v>
      </c>
      <c r="G57" s="158" t="s">
        <v>146</v>
      </c>
      <c r="H57" s="135" t="s">
        <v>20</v>
      </c>
      <c r="I57" s="136"/>
      <c r="J57" s="67"/>
      <c r="K57" s="138" t="e">
        <f>IF(J57/I57*100&gt;100,100,J57/I57*100)</f>
        <v>#DIV/0!</v>
      </c>
      <c r="L57" s="144"/>
      <c r="M57" s="145"/>
      <c r="N57" s="113"/>
      <c r="O57" s="199"/>
    </row>
    <row r="58" spans="1:15" s="141" customFormat="1" ht="36" hidden="1" customHeight="1" x14ac:dyDescent="0.25">
      <c r="B58" s="143"/>
      <c r="C58" s="143"/>
      <c r="D58" s="142"/>
      <c r="E58" s="224"/>
      <c r="F58" s="135" t="s">
        <v>18</v>
      </c>
      <c r="G58" s="158" t="s">
        <v>147</v>
      </c>
      <c r="H58" s="135" t="s">
        <v>20</v>
      </c>
      <c r="I58" s="136"/>
      <c r="J58" s="66"/>
      <c r="K58" s="138" t="e">
        <f>IF(J58/I58*100&gt;100,100,J58/I58*100)</f>
        <v>#DIV/0!</v>
      </c>
      <c r="L58" s="144"/>
      <c r="M58" s="145"/>
      <c r="N58" s="113"/>
      <c r="O58" s="199"/>
    </row>
    <row r="59" spans="1:15" s="141" customFormat="1" ht="30.75" hidden="1" customHeight="1" x14ac:dyDescent="0.25">
      <c r="B59" s="143"/>
      <c r="C59" s="146"/>
      <c r="D59" s="147"/>
      <c r="E59" s="225"/>
      <c r="F59" s="135" t="s">
        <v>24</v>
      </c>
      <c r="G59" s="164" t="s">
        <v>25</v>
      </c>
      <c r="H59" s="135" t="s">
        <v>26</v>
      </c>
      <c r="I59" s="152"/>
      <c r="J59" s="78"/>
      <c r="K59" s="138" t="e">
        <f>IF(J59/I59*100&gt;100,100,J59/I59*100)</f>
        <v>#DIV/0!</v>
      </c>
      <c r="L59" s="150" t="e">
        <f>K59</f>
        <v>#DIV/0!</v>
      </c>
      <c r="M59" s="145"/>
      <c r="N59" s="113"/>
      <c r="O59" s="199"/>
    </row>
    <row r="60" spans="1:15" s="141" customFormat="1" ht="42" hidden="1" customHeight="1" x14ac:dyDescent="0.25">
      <c r="B60" s="143"/>
      <c r="C60" s="131" t="s">
        <v>196</v>
      </c>
      <c r="D60" s="131" t="s">
        <v>151</v>
      </c>
      <c r="E60" s="223" t="s">
        <v>117</v>
      </c>
      <c r="F60" s="135" t="s">
        <v>18</v>
      </c>
      <c r="G60" s="158" t="s">
        <v>145</v>
      </c>
      <c r="H60" s="135" t="s">
        <v>20</v>
      </c>
      <c r="I60" s="136"/>
      <c r="J60" s="67"/>
      <c r="K60" s="138" t="e">
        <f>IF(I60/J60*100&gt;100,100,I60/J60*100)</f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</row>
    <row r="61" spans="1:15" s="141" customFormat="1" ht="42" hidden="1" customHeight="1" x14ac:dyDescent="0.25">
      <c r="B61" s="143"/>
      <c r="C61" s="143"/>
      <c r="D61" s="142"/>
      <c r="E61" s="224"/>
      <c r="F61" s="135" t="s">
        <v>18</v>
      </c>
      <c r="G61" s="158" t="s">
        <v>146</v>
      </c>
      <c r="H61" s="135" t="s">
        <v>20</v>
      </c>
      <c r="I61" s="136"/>
      <c r="J61" s="67"/>
      <c r="K61" s="138" t="e">
        <f>IF(J61/I61*100&gt;100,100,J61/I61*100)</f>
        <v>#DIV/0!</v>
      </c>
      <c r="L61" s="144"/>
      <c r="M61" s="145"/>
      <c r="N61" s="113"/>
      <c r="O61" s="199"/>
    </row>
    <row r="62" spans="1:15" s="141" customFormat="1" ht="36" hidden="1" customHeight="1" x14ac:dyDescent="0.25">
      <c r="B62" s="143"/>
      <c r="C62" s="143"/>
      <c r="D62" s="142"/>
      <c r="E62" s="224"/>
      <c r="F62" s="135" t="s">
        <v>18</v>
      </c>
      <c r="G62" s="158" t="s">
        <v>147</v>
      </c>
      <c r="H62" s="135" t="s">
        <v>20</v>
      </c>
      <c r="I62" s="136"/>
      <c r="J62" s="66"/>
      <c r="K62" s="138" t="e">
        <f>IF(J62/I62*100&gt;100,100,J62/I62*100)</f>
        <v>#DIV/0!</v>
      </c>
      <c r="L62" s="144"/>
      <c r="M62" s="145"/>
      <c r="N62" s="113"/>
      <c r="O62" s="199"/>
    </row>
    <row r="63" spans="1:15" s="141" customFormat="1" ht="30.75" hidden="1" customHeight="1" x14ac:dyDescent="0.25">
      <c r="B63" s="143"/>
      <c r="C63" s="146"/>
      <c r="D63" s="147"/>
      <c r="E63" s="225"/>
      <c r="F63" s="135" t="s">
        <v>24</v>
      </c>
      <c r="G63" s="164" t="s">
        <v>25</v>
      </c>
      <c r="H63" s="135" t="s">
        <v>26</v>
      </c>
      <c r="I63" s="152"/>
      <c r="J63" s="78"/>
      <c r="K63" s="138" t="e">
        <f>IF(J63/I63*100&gt;100,100,J63/I63*100)</f>
        <v>#DIV/0!</v>
      </c>
      <c r="L63" s="150" t="e">
        <f>K63</f>
        <v>#DIV/0!</v>
      </c>
      <c r="M63" s="145"/>
      <c r="N63" s="113"/>
      <c r="O63" s="199"/>
    </row>
    <row r="64" spans="1:15" s="141" customFormat="1" ht="42" customHeight="1" x14ac:dyDescent="0.25">
      <c r="B64" s="143"/>
      <c r="C64" s="131" t="s">
        <v>197</v>
      </c>
      <c r="D64" s="131" t="s">
        <v>223</v>
      </c>
      <c r="E64" s="223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100</v>
      </c>
      <c r="K64" s="138">
        <f>IF(J64/I64*100&gt;100,100,J64/I64*100)</f>
        <v>100</v>
      </c>
      <c r="L64" s="139">
        <f>(K64+K65+K66)/3</f>
        <v>100</v>
      </c>
      <c r="M64" s="140">
        <f>(L64+L67)/2</f>
        <v>95</v>
      </c>
      <c r="N64" s="113"/>
      <c r="O64" s="199"/>
    </row>
    <row r="65" spans="2:15" s="141" customFormat="1" ht="42" customHeight="1" x14ac:dyDescent="0.25">
      <c r="B65" s="143"/>
      <c r="C65" s="143"/>
      <c r="D65" s="142"/>
      <c r="E65" s="224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10</v>
      </c>
      <c r="K65" s="138">
        <f>IF(I65/J65*100&gt;100,100,I65/J65*100)</f>
        <v>100</v>
      </c>
      <c r="L65" s="144"/>
      <c r="M65" s="145"/>
      <c r="N65" s="113"/>
      <c r="O65" s="199"/>
    </row>
    <row r="66" spans="2:15" s="141" customFormat="1" ht="36" customHeight="1" x14ac:dyDescent="0.25">
      <c r="B66" s="143"/>
      <c r="C66" s="143"/>
      <c r="D66" s="142"/>
      <c r="E66" s="224"/>
      <c r="F66" s="135" t="s">
        <v>18</v>
      </c>
      <c r="G66" s="158" t="s">
        <v>147</v>
      </c>
      <c r="H66" s="135" t="s">
        <v>20</v>
      </c>
      <c r="I66" s="136">
        <v>100</v>
      </c>
      <c r="J66" s="136">
        <v>100</v>
      </c>
      <c r="K66" s="138">
        <f>IF(J66/I66*100&gt;100,100,J66/I66*100)</f>
        <v>100</v>
      </c>
      <c r="L66" s="144"/>
      <c r="M66" s="145"/>
      <c r="N66" s="113"/>
      <c r="O66" s="199"/>
    </row>
    <row r="67" spans="2:15" s="141" customFormat="1" ht="30.75" customHeight="1" x14ac:dyDescent="0.25">
      <c r="B67" s="143"/>
      <c r="C67" s="146"/>
      <c r="D67" s="147"/>
      <c r="E67" s="225"/>
      <c r="F67" s="135" t="s">
        <v>24</v>
      </c>
      <c r="G67" s="164" t="s">
        <v>25</v>
      </c>
      <c r="H67" s="135" t="s">
        <v>26</v>
      </c>
      <c r="I67" s="152">
        <v>126</v>
      </c>
      <c r="J67" s="83">
        <f>126-12.6</f>
        <v>113.4</v>
      </c>
      <c r="K67" s="138">
        <f>IF(J67/I67*100&gt;100,100,J67/I67*100)</f>
        <v>90</v>
      </c>
      <c r="L67" s="150">
        <f>K67</f>
        <v>90</v>
      </c>
      <c r="M67" s="145"/>
      <c r="N67" s="113"/>
      <c r="O67" s="199"/>
    </row>
    <row r="68" spans="2:15" s="141" customFormat="1" ht="42" hidden="1" customHeight="1" x14ac:dyDescent="0.25">
      <c r="B68" s="143"/>
      <c r="C68" s="156" t="s">
        <v>194</v>
      </c>
      <c r="D68" s="131" t="s">
        <v>154</v>
      </c>
      <c r="E68" s="223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39" t="e">
        <f>(K68+K69+K70)/3</f>
        <v>#DIV/0!</v>
      </c>
      <c r="M68" s="140" t="e">
        <f>(L68+L71)/2</f>
        <v>#DIV/0!</v>
      </c>
      <c r="N68" s="113"/>
      <c r="O68" s="199"/>
    </row>
    <row r="69" spans="2:15" s="141" customFormat="1" ht="42" hidden="1" customHeight="1" x14ac:dyDescent="0.25">
      <c r="B69" s="143"/>
      <c r="C69" s="160"/>
      <c r="D69" s="142"/>
      <c r="E69" s="224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44"/>
      <c r="M69" s="145"/>
      <c r="N69" s="113"/>
      <c r="O69" s="199"/>
    </row>
    <row r="70" spans="2:15" s="141" customFormat="1" ht="36" hidden="1" customHeight="1" x14ac:dyDescent="0.25">
      <c r="B70" s="143"/>
      <c r="C70" s="160"/>
      <c r="D70" s="142"/>
      <c r="E70" s="224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44"/>
      <c r="M70" s="145"/>
      <c r="N70" s="113"/>
      <c r="O70" s="199"/>
    </row>
    <row r="71" spans="2:15" s="141" customFormat="1" ht="30.75" hidden="1" customHeight="1" x14ac:dyDescent="0.25">
      <c r="B71" s="143"/>
      <c r="C71" s="162"/>
      <c r="D71" s="147"/>
      <c r="E71" s="225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50" t="e">
        <f>K71</f>
        <v>#DIV/0!</v>
      </c>
      <c r="M71" s="145"/>
      <c r="N71" s="113"/>
      <c r="O71" s="199"/>
    </row>
    <row r="72" spans="2:15" s="141" customFormat="1" ht="42" hidden="1" customHeight="1" x14ac:dyDescent="0.25">
      <c r="B72" s="143"/>
      <c r="C72" s="131" t="s">
        <v>198</v>
      </c>
      <c r="D72" s="131" t="s">
        <v>156</v>
      </c>
      <c r="E72" s="223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39" t="e">
        <f>(K72+K73+K74)/3</f>
        <v>#DIV/0!</v>
      </c>
      <c r="M72" s="140" t="e">
        <f>(L72+L75)/2</f>
        <v>#DIV/0!</v>
      </c>
      <c r="N72" s="113"/>
      <c r="O72" s="199"/>
    </row>
    <row r="73" spans="2:15" s="141" customFormat="1" ht="42" hidden="1" customHeight="1" x14ac:dyDescent="0.25">
      <c r="B73" s="143"/>
      <c r="C73" s="143"/>
      <c r="D73" s="142"/>
      <c r="E73" s="224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44"/>
      <c r="M73" s="145"/>
      <c r="N73" s="113"/>
      <c r="O73" s="199"/>
    </row>
    <row r="74" spans="2:15" s="141" customFormat="1" ht="36" hidden="1" customHeight="1" x14ac:dyDescent="0.25">
      <c r="B74" s="143"/>
      <c r="C74" s="143"/>
      <c r="D74" s="142"/>
      <c r="E74" s="224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44"/>
      <c r="M74" s="145"/>
      <c r="N74" s="113"/>
      <c r="O74" s="199"/>
    </row>
    <row r="75" spans="2:15" s="141" customFormat="1" ht="30.75" hidden="1" customHeight="1" x14ac:dyDescent="0.25">
      <c r="B75" s="143"/>
      <c r="C75" s="146"/>
      <c r="D75" s="147"/>
      <c r="E75" s="225"/>
      <c r="F75" s="135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50" t="e">
        <f>K75</f>
        <v>#DIV/0!</v>
      </c>
      <c r="M75" s="145"/>
      <c r="N75" s="113"/>
      <c r="O75" s="199"/>
    </row>
    <row r="76" spans="2:15" s="141" customFormat="1" ht="42" hidden="1" customHeight="1" x14ac:dyDescent="0.25">
      <c r="B76" s="143"/>
      <c r="C76" s="131" t="s">
        <v>199</v>
      </c>
      <c r="D76" s="131" t="s">
        <v>243</v>
      </c>
      <c r="E76" s="223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 t="shared" ref="K76:K87" si="0">IF(J76/I76*100&gt;100,100,J76/I76*100)</f>
        <v>#DIV/0!</v>
      </c>
      <c r="L76" s="139" t="e">
        <f>(K76+K77+K78)/3</f>
        <v>#DIV/0!</v>
      </c>
      <c r="M76" s="140" t="e">
        <f>(L76+L79)/2</f>
        <v>#DIV/0!</v>
      </c>
      <c r="N76" s="113"/>
      <c r="O76" s="199"/>
    </row>
    <row r="77" spans="2:15" s="141" customFormat="1" ht="42" hidden="1" customHeight="1" x14ac:dyDescent="0.25">
      <c r="B77" s="143"/>
      <c r="C77" s="143"/>
      <c r="D77" s="142"/>
      <c r="E77" s="224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IF(I77/J77*100&gt;100,100,I77/J77*100)</f>
        <v>#DIV/0!</v>
      </c>
      <c r="L77" s="144"/>
      <c r="M77" s="145"/>
      <c r="N77" s="113"/>
      <c r="O77" s="199"/>
    </row>
    <row r="78" spans="2:15" s="141" customFormat="1" ht="36" hidden="1" customHeight="1" x14ac:dyDescent="0.25">
      <c r="B78" s="143"/>
      <c r="C78" s="143"/>
      <c r="D78" s="142"/>
      <c r="E78" s="224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 t="shared" si="0"/>
        <v>#DIV/0!</v>
      </c>
      <c r="L78" s="144"/>
      <c r="M78" s="145"/>
      <c r="N78" s="113"/>
      <c r="O78" s="199"/>
    </row>
    <row r="79" spans="2:15" s="141" customFormat="1" ht="30.75" hidden="1" customHeight="1" x14ac:dyDescent="0.25">
      <c r="B79" s="143"/>
      <c r="C79" s="146"/>
      <c r="D79" s="147"/>
      <c r="E79" s="225"/>
      <c r="F79" s="135" t="s">
        <v>24</v>
      </c>
      <c r="G79" s="164" t="s">
        <v>25</v>
      </c>
      <c r="H79" s="135" t="s">
        <v>26</v>
      </c>
      <c r="I79" s="165"/>
      <c r="J79" s="149"/>
      <c r="K79" s="138" t="e">
        <f t="shared" si="0"/>
        <v>#DIV/0!</v>
      </c>
      <c r="L79" s="150" t="e">
        <f>K79</f>
        <v>#DIV/0!</v>
      </c>
      <c r="M79" s="145"/>
      <c r="N79" s="113"/>
      <c r="O79" s="199"/>
    </row>
    <row r="80" spans="2:15" s="141" customFormat="1" ht="42" customHeight="1" x14ac:dyDescent="0.25">
      <c r="B80" s="143"/>
      <c r="C80" s="131" t="s">
        <v>194</v>
      </c>
      <c r="D80" s="131" t="s">
        <v>249</v>
      </c>
      <c r="E80" s="223" t="s">
        <v>117</v>
      </c>
      <c r="F80" s="135" t="s">
        <v>18</v>
      </c>
      <c r="G80" s="158" t="s">
        <v>145</v>
      </c>
      <c r="H80" s="135" t="s">
        <v>20</v>
      </c>
      <c r="I80" s="136">
        <v>100</v>
      </c>
      <c r="J80" s="137">
        <v>100</v>
      </c>
      <c r="K80" s="138">
        <f t="shared" si="0"/>
        <v>100</v>
      </c>
      <c r="L80" s="139">
        <f>(K80+K81+K82)/3</f>
        <v>96.741854636591484</v>
      </c>
      <c r="M80" s="140">
        <f>(L80+L83)/2</f>
        <v>98.370927318295742</v>
      </c>
      <c r="N80" s="113"/>
      <c r="O80" s="199"/>
    </row>
    <row r="81" spans="2:15" s="141" customFormat="1" ht="42" customHeight="1" x14ac:dyDescent="0.25">
      <c r="B81" s="143"/>
      <c r="C81" s="143"/>
      <c r="D81" s="142"/>
      <c r="E81" s="224"/>
      <c r="F81" s="135" t="s">
        <v>18</v>
      </c>
      <c r="G81" s="158" t="s">
        <v>146</v>
      </c>
      <c r="H81" s="135" t="s">
        <v>20</v>
      </c>
      <c r="I81" s="136">
        <v>12</v>
      </c>
      <c r="J81" s="137">
        <v>13.3</v>
      </c>
      <c r="K81" s="138">
        <f>IF(I81/J81*100&gt;100,100,I81/J81*100)</f>
        <v>90.225563909774436</v>
      </c>
      <c r="L81" s="144"/>
      <c r="M81" s="145"/>
      <c r="N81" s="113"/>
      <c r="O81" s="199"/>
    </row>
    <row r="82" spans="2:15" s="141" customFormat="1" ht="36" customHeight="1" x14ac:dyDescent="0.25">
      <c r="B82" s="143"/>
      <c r="C82" s="143"/>
      <c r="D82" s="142"/>
      <c r="E82" s="224"/>
      <c r="F82" s="135" t="s">
        <v>18</v>
      </c>
      <c r="G82" s="158" t="s">
        <v>147</v>
      </c>
      <c r="H82" s="135" t="s">
        <v>20</v>
      </c>
      <c r="I82" s="136">
        <v>100</v>
      </c>
      <c r="J82" s="136">
        <v>100</v>
      </c>
      <c r="K82" s="138">
        <f t="shared" si="0"/>
        <v>100</v>
      </c>
      <c r="L82" s="144"/>
      <c r="M82" s="145"/>
      <c r="N82" s="113"/>
      <c r="O82" s="199"/>
    </row>
    <row r="83" spans="2:15" s="141" customFormat="1" ht="30.75" customHeight="1" x14ac:dyDescent="0.25">
      <c r="B83" s="143"/>
      <c r="C83" s="146"/>
      <c r="D83" s="147"/>
      <c r="E83" s="225"/>
      <c r="F83" s="135" t="s">
        <v>24</v>
      </c>
      <c r="G83" s="164" t="s">
        <v>25</v>
      </c>
      <c r="H83" s="135" t="s">
        <v>26</v>
      </c>
      <c r="I83" s="165">
        <v>1</v>
      </c>
      <c r="J83" s="165">
        <v>1</v>
      </c>
      <c r="K83" s="138">
        <f t="shared" si="0"/>
        <v>100</v>
      </c>
      <c r="L83" s="150">
        <f>K83</f>
        <v>100</v>
      </c>
      <c r="M83" s="145"/>
      <c r="N83" s="113"/>
      <c r="O83" s="199"/>
    </row>
    <row r="84" spans="2:15" s="141" customFormat="1" ht="42" customHeight="1" x14ac:dyDescent="0.25">
      <c r="B84" s="143"/>
      <c r="C84" s="131" t="s">
        <v>200</v>
      </c>
      <c r="D84" s="131" t="s">
        <v>162</v>
      </c>
      <c r="E84" s="223" t="s">
        <v>117</v>
      </c>
      <c r="F84" s="135" t="s">
        <v>18</v>
      </c>
      <c r="G84" s="158" t="s">
        <v>145</v>
      </c>
      <c r="H84" s="135" t="s">
        <v>20</v>
      </c>
      <c r="I84" s="136">
        <v>100</v>
      </c>
      <c r="J84" s="137">
        <v>100</v>
      </c>
      <c r="K84" s="138">
        <f t="shared" si="0"/>
        <v>100</v>
      </c>
      <c r="L84" s="139">
        <f>(K84+K85+K86)/3</f>
        <v>100</v>
      </c>
      <c r="M84" s="140">
        <f>(L84+L87)/2</f>
        <v>95</v>
      </c>
      <c r="N84" s="113"/>
      <c r="O84" s="199"/>
    </row>
    <row r="85" spans="2:15" s="141" customFormat="1" ht="42" customHeight="1" x14ac:dyDescent="0.25">
      <c r="B85" s="143"/>
      <c r="C85" s="143"/>
      <c r="D85" s="142"/>
      <c r="E85" s="224"/>
      <c r="F85" s="135" t="s">
        <v>18</v>
      </c>
      <c r="G85" s="158" t="s">
        <v>146</v>
      </c>
      <c r="H85" s="135" t="s">
        <v>20</v>
      </c>
      <c r="I85" s="136">
        <v>12</v>
      </c>
      <c r="J85" s="137">
        <v>11.9</v>
      </c>
      <c r="K85" s="138">
        <f>IF(I85/J85*100&gt;100,100,I85/J85*100)</f>
        <v>100</v>
      </c>
      <c r="L85" s="144"/>
      <c r="M85" s="145"/>
      <c r="N85" s="113"/>
      <c r="O85" s="199"/>
    </row>
    <row r="86" spans="2:15" s="141" customFormat="1" ht="36" customHeight="1" x14ac:dyDescent="0.25">
      <c r="B86" s="143"/>
      <c r="C86" s="143"/>
      <c r="D86" s="142"/>
      <c r="E86" s="224"/>
      <c r="F86" s="135" t="s">
        <v>18</v>
      </c>
      <c r="G86" s="158" t="s">
        <v>147</v>
      </c>
      <c r="H86" s="135" t="s">
        <v>20</v>
      </c>
      <c r="I86" s="136">
        <v>100</v>
      </c>
      <c r="J86" s="136">
        <v>100</v>
      </c>
      <c r="K86" s="138">
        <f t="shared" si="0"/>
        <v>100</v>
      </c>
      <c r="L86" s="144"/>
      <c r="M86" s="145"/>
      <c r="N86" s="113"/>
      <c r="O86" s="199"/>
    </row>
    <row r="87" spans="2:15" s="141" customFormat="1" ht="30.75" customHeight="1" x14ac:dyDescent="0.25">
      <c r="B87" s="146"/>
      <c r="C87" s="146"/>
      <c r="D87" s="147"/>
      <c r="E87" s="225"/>
      <c r="F87" s="135" t="s">
        <v>24</v>
      </c>
      <c r="G87" s="164" t="s">
        <v>25</v>
      </c>
      <c r="H87" s="135" t="s">
        <v>26</v>
      </c>
      <c r="I87" s="165">
        <v>34</v>
      </c>
      <c r="J87" s="83">
        <v>30.6</v>
      </c>
      <c r="K87" s="138">
        <f t="shared" si="0"/>
        <v>90</v>
      </c>
      <c r="L87" s="150">
        <f>K87</f>
        <v>90</v>
      </c>
      <c r="M87" s="145"/>
      <c r="N87" s="124"/>
      <c r="O87" s="199"/>
    </row>
    <row r="88" spans="2:15" s="141" customFormat="1" x14ac:dyDescent="0.25">
      <c r="C88"/>
      <c r="F88" s="227"/>
      <c r="J88"/>
    </row>
    <row r="89" spans="2:15" s="141" customFormat="1" x14ac:dyDescent="0.25">
      <c r="C89"/>
      <c r="F89" s="227"/>
      <c r="I89" s="141">
        <f>I7+I11+I15+I19+I23+I27+I31+I35+I39+I43+I47+I51</f>
        <v>161</v>
      </c>
      <c r="J89" s="208">
        <f>J7+J11+J15+J19+J23+J27+J31+J35+J39+J43+J47+J51</f>
        <v>145</v>
      </c>
      <c r="K89" s="209">
        <f>(161*8+162*4)/12</f>
        <v>161.33333333333334</v>
      </c>
      <c r="L89" s="141">
        <v>135</v>
      </c>
    </row>
    <row r="90" spans="2:15" x14ac:dyDescent="0.25">
      <c r="I90">
        <f>I55+I59+I63+I67+I71+I75+I79+I83+I87</f>
        <v>161</v>
      </c>
      <c r="J90" s="208">
        <f>J55+J59+J63+J67+J71+J75+J79+J83+J87</f>
        <v>145</v>
      </c>
      <c r="K90" s="209">
        <f>(161*8+162*4)/12</f>
        <v>161.33333333333334</v>
      </c>
      <c r="L90" s="141">
        <v>135</v>
      </c>
    </row>
    <row r="91" spans="2:15" ht="30.75" customHeight="1" x14ac:dyDescent="0.25">
      <c r="B91" s="210" t="s">
        <v>215</v>
      </c>
      <c r="H91" s="210" t="s">
        <v>216</v>
      </c>
    </row>
    <row r="92" spans="2:15" x14ac:dyDescent="0.25">
      <c r="B92" s="211" t="s">
        <v>217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8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2"/>
  <sheetViews>
    <sheetView view="pageBreakPreview" zoomScale="80" zoomScaleNormal="70" zoomScaleSheetLayoutView="80" workbookViewId="0">
      <selection activeCell="J81" sqref="J81"/>
    </sheetView>
  </sheetViews>
  <sheetFormatPr defaultRowHeight="15" x14ac:dyDescent="0.25"/>
  <cols>
    <col min="1" max="1" width="3.85546875" customWidth="1"/>
    <col min="2" max="2" width="18.85546875" customWidth="1"/>
    <col min="3" max="3" width="23.42578125" customWidth="1"/>
    <col min="4" max="5" width="18.85546875" customWidth="1"/>
    <col min="6" max="6" width="18.85546875" style="206" customWidth="1"/>
    <col min="7" max="9" width="18.85546875" customWidth="1"/>
    <col min="10" max="10" width="17.5703125" customWidth="1"/>
    <col min="11" max="15" width="18.85546875" customWidth="1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189" t="s">
        <v>5</v>
      </c>
      <c r="G2" s="189" t="s">
        <v>6</v>
      </c>
      <c r="H2" s="189" t="s">
        <v>7</v>
      </c>
      <c r="I2" s="191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15" s="212" customFormat="1" ht="26.25" customHeight="1" x14ac:dyDescent="0.2">
      <c r="B3" s="213">
        <v>1</v>
      </c>
      <c r="C3" s="193">
        <v>2</v>
      </c>
      <c r="D3" s="214">
        <v>2</v>
      </c>
      <c r="E3" s="213">
        <v>3</v>
      </c>
      <c r="F3" s="195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3">
        <v>12</v>
      </c>
      <c r="O3" s="213">
        <v>13</v>
      </c>
    </row>
    <row r="4" spans="1:15" s="4" customFormat="1" ht="42" hidden="1" customHeight="1" x14ac:dyDescent="0.25">
      <c r="A4" s="141"/>
      <c r="B4" s="132" t="s">
        <v>250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/>
      <c r="J4" s="137"/>
      <c r="K4" s="138" t="e">
        <f>IF(I4/J4*100&gt;100,100,I4/J4*100)</f>
        <v>#DIV/0!</v>
      </c>
      <c r="L4" s="168" t="e">
        <f>(K4+K5+K6)/3</f>
        <v>#DIV/0!</v>
      </c>
      <c r="M4" s="140" t="e">
        <f>(L4+L7)/2</f>
        <v>#DIV/0!</v>
      </c>
      <c r="N4" s="215" t="s">
        <v>251</v>
      </c>
      <c r="O4" s="199"/>
    </row>
    <row r="5" spans="1:15" s="4" customFormat="1" ht="42" hidden="1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/>
      <c r="J5" s="137"/>
      <c r="K5" s="138" t="e">
        <f>IF(J5/I5*100&gt;100,100,J5/I5*100)</f>
        <v>#DIV/0!</v>
      </c>
      <c r="L5" s="170"/>
      <c r="M5" s="145"/>
      <c r="N5" s="113"/>
      <c r="O5" s="199"/>
    </row>
    <row r="6" spans="1:15" s="4" customFormat="1" ht="36" hidden="1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/>
      <c r="J6" s="136"/>
      <c r="K6" s="138" t="e">
        <f>IF(J6/I6*100&gt;100,100,J6/I6*100)</f>
        <v>#DIV/0!</v>
      </c>
      <c r="L6" s="170"/>
      <c r="M6" s="145"/>
      <c r="N6" s="113"/>
      <c r="O6" s="199"/>
    </row>
    <row r="7" spans="1:15" s="4" customFormat="1" ht="30.75" hidden="1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152"/>
      <c r="J7" s="78"/>
      <c r="K7" s="138" t="e">
        <f>IF(J7/I7*100&gt;100,100,J7/I7*100)</f>
        <v>#DIV/0!</v>
      </c>
      <c r="L7" s="172" t="e">
        <f>K7</f>
        <v>#DIV/0!</v>
      </c>
      <c r="M7" s="145"/>
      <c r="N7" s="113"/>
      <c r="O7" s="199"/>
    </row>
    <row r="8" spans="1:15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137"/>
      <c r="K8" s="138" t="e">
        <f>IF(I8/J8*100&gt;100,100,I8/J8*100)</f>
        <v>#DIV/0!</v>
      </c>
      <c r="L8" s="168" t="e">
        <f>(K8+K9+K10)/3</f>
        <v>#DIV/0!</v>
      </c>
      <c r="M8" s="140" t="e">
        <f>(L8+L11)/2</f>
        <v>#DIV/0!</v>
      </c>
      <c r="N8" s="113"/>
      <c r="O8" s="199"/>
    </row>
    <row r="9" spans="1:15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/>
      <c r="J9" s="137"/>
      <c r="K9" s="138" t="e">
        <f>IF(J9/I9*100&gt;100,100,J9/I9*100)</f>
        <v>#DIV/0!</v>
      </c>
      <c r="L9" s="170"/>
      <c r="M9" s="145"/>
      <c r="N9" s="113"/>
      <c r="O9" s="199"/>
    </row>
    <row r="10" spans="1:15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/>
      <c r="J10" s="136"/>
      <c r="K10" s="138" t="e">
        <f>IF(J10/I10*100&gt;100,100,J10/I10*100)</f>
        <v>#DIV/0!</v>
      </c>
      <c r="L10" s="170"/>
      <c r="M10" s="145"/>
      <c r="N10" s="113"/>
      <c r="O10" s="199"/>
    </row>
    <row r="11" spans="1:15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52"/>
      <c r="J11" s="149"/>
      <c r="K11" s="138" t="e">
        <f>IF(J11/I11*100&gt;100,100,J11/I11*100)</f>
        <v>#DIV/0!</v>
      </c>
      <c r="L11" s="172" t="e">
        <f>K11</f>
        <v>#DIV/0!</v>
      </c>
      <c r="M11" s="145"/>
      <c r="N11" s="113"/>
      <c r="O11" s="199"/>
    </row>
    <row r="12" spans="1:15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/>
      <c r="J12" s="13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113"/>
      <c r="O12" s="199"/>
    </row>
    <row r="13" spans="1:15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/>
      <c r="J13" s="137"/>
      <c r="K13" s="138" t="e">
        <f>IF(J13/I13*100&gt;100,100,J13/I13*100)</f>
        <v>#DIV/0!</v>
      </c>
      <c r="L13" s="170"/>
      <c r="M13" s="145"/>
      <c r="N13" s="113"/>
      <c r="O13" s="199"/>
    </row>
    <row r="14" spans="1:15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/>
      <c r="J14" s="136"/>
      <c r="K14" s="138" t="e">
        <f>IF(J14/I14*100&gt;100,100,J14/I14*100)</f>
        <v>#DIV/0!</v>
      </c>
      <c r="L14" s="170"/>
      <c r="M14" s="145"/>
      <c r="N14" s="113"/>
      <c r="O14" s="199"/>
    </row>
    <row r="15" spans="1:15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113"/>
      <c r="O15" s="199"/>
    </row>
    <row r="16" spans="1:15" s="4" customFormat="1" ht="42" hidden="1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/>
      <c r="J16" s="13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113"/>
      <c r="O16" s="199"/>
    </row>
    <row r="17" spans="1:15" s="4" customFormat="1" ht="42" hidden="1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/>
      <c r="J17" s="137"/>
      <c r="K17" s="138" t="e">
        <f>IF(J17/I17*100&gt;100,100,J17/I17*100)</f>
        <v>#DIV/0!</v>
      </c>
      <c r="L17" s="170"/>
      <c r="M17" s="145"/>
      <c r="N17" s="113"/>
      <c r="O17" s="199"/>
    </row>
    <row r="18" spans="1:15" s="4" customFormat="1" ht="36" hidden="1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/>
      <c r="J18" s="136"/>
      <c r="K18" s="138" t="e">
        <f>IF(J18/I18*100&gt;100,100,J18/I18*100)</f>
        <v>#DIV/0!</v>
      </c>
      <c r="L18" s="170"/>
      <c r="M18" s="145"/>
      <c r="N18" s="113"/>
      <c r="O18" s="199"/>
    </row>
    <row r="19" spans="1:15" s="4" customFormat="1" ht="30.75" hidden="1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152"/>
      <c r="J19" s="149"/>
      <c r="K19" s="138" t="e">
        <f>IF(J19/I19*100&gt;100,100,J19/I19*100)</f>
        <v>#DIV/0!</v>
      </c>
      <c r="L19" s="172" t="e">
        <f>K19</f>
        <v>#DIV/0!</v>
      </c>
      <c r="M19" s="145"/>
      <c r="N19" s="113"/>
      <c r="O19" s="199"/>
    </row>
    <row r="20" spans="1:15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168" t="e">
        <f>(K20+K21+K22)/3</f>
        <v>#DIV/0!</v>
      </c>
      <c r="M20" s="140" t="e">
        <f>(L20+L23)/2</f>
        <v>#DIV/0!</v>
      </c>
      <c r="N20" s="113"/>
      <c r="O20" s="199"/>
    </row>
    <row r="21" spans="1:15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170"/>
      <c r="M21" s="145"/>
      <c r="N21" s="113"/>
      <c r="O21" s="199"/>
    </row>
    <row r="22" spans="1:15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170"/>
      <c r="M22" s="145"/>
      <c r="N22" s="113"/>
      <c r="O22" s="199"/>
    </row>
    <row r="23" spans="1:15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72" t="e">
        <f>K23</f>
        <v>#DIV/0!</v>
      </c>
      <c r="M23" s="145"/>
      <c r="N23" s="113"/>
      <c r="O23" s="199"/>
    </row>
    <row r="24" spans="1:15" s="4" customFormat="1" ht="42" customHeight="1" x14ac:dyDescent="0.25">
      <c r="A24" s="141"/>
      <c r="B24" s="142"/>
      <c r="C24" s="131" t="s">
        <v>188</v>
      </c>
      <c r="D24" s="131" t="s">
        <v>237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>
        <v>12</v>
      </c>
      <c r="J24" s="137">
        <v>11.3</v>
      </c>
      <c r="K24" s="138">
        <f>IF(I24/J24*100&gt;100,100,I24/J24*100)</f>
        <v>100</v>
      </c>
      <c r="L24" s="139">
        <f>(K24+K25+K26)/3</f>
        <v>99.393939393939391</v>
      </c>
      <c r="M24" s="140">
        <f>(L24+L27)/2</f>
        <v>99.696969696969688</v>
      </c>
      <c r="N24" s="113"/>
      <c r="O24" s="199"/>
    </row>
    <row r="25" spans="1:15" s="4" customFormat="1" ht="42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36">
        <v>100</v>
      </c>
      <c r="J25" s="137">
        <v>100</v>
      </c>
      <c r="K25" s="138">
        <f>IF(J25/I25*100&gt;100,100,J25/I25*100)</f>
        <v>100</v>
      </c>
      <c r="L25" s="144"/>
      <c r="M25" s="145"/>
      <c r="N25" s="113"/>
      <c r="O25" s="199"/>
    </row>
    <row r="26" spans="1:15" s="4" customFormat="1" ht="36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36">
        <v>55</v>
      </c>
      <c r="J26" s="136">
        <v>54</v>
      </c>
      <c r="K26" s="138">
        <f>IF(J26/I26*100&gt;100,100,J26/I26*100)</f>
        <v>98.181818181818187</v>
      </c>
      <c r="L26" s="144"/>
      <c r="M26" s="145"/>
      <c r="N26" s="113"/>
      <c r="O26" s="199"/>
    </row>
    <row r="27" spans="1:15" s="4" customFormat="1" ht="30.75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165">
        <f>(2*8+1*4)/12</f>
        <v>1.6666666666666667</v>
      </c>
      <c r="J27" s="165">
        <v>1.7</v>
      </c>
      <c r="K27" s="138">
        <f>IF(J27/I27*100&gt;100,100,J27/I27*100)</f>
        <v>100</v>
      </c>
      <c r="L27" s="150">
        <f>K27</f>
        <v>100</v>
      </c>
      <c r="M27" s="145"/>
      <c r="N27" s="113"/>
      <c r="O27" s="199"/>
    </row>
    <row r="28" spans="1:15" s="4" customFormat="1" ht="42" hidden="1" customHeight="1" x14ac:dyDescent="0.25">
      <c r="A28" s="141"/>
      <c r="B28" s="142"/>
      <c r="C28" s="131" t="s">
        <v>189</v>
      </c>
      <c r="D28" s="131" t="s">
        <v>219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/>
      <c r="J28" s="137"/>
      <c r="K28" s="138" t="e">
        <f>IF(I28/J28*100&gt;100,100,I28/J28*100)</f>
        <v>#DIV/0!</v>
      </c>
      <c r="L28" s="139" t="e">
        <f>(K28+K29+K30)/3</f>
        <v>#DIV/0!</v>
      </c>
      <c r="M28" s="140" t="e">
        <f>(L28+L31)/2</f>
        <v>#DIV/0!</v>
      </c>
      <c r="N28" s="113"/>
      <c r="O28" s="199"/>
    </row>
    <row r="29" spans="1:15" s="4" customFormat="1" ht="42" hidden="1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36"/>
      <c r="J29" s="137"/>
      <c r="K29" s="138" t="e">
        <f>IF(J29/I29*100&gt;100,100,J29/I29*100)</f>
        <v>#DIV/0!</v>
      </c>
      <c r="L29" s="144"/>
      <c r="M29" s="145"/>
      <c r="N29" s="113"/>
      <c r="O29" s="199"/>
    </row>
    <row r="30" spans="1:15" s="4" customFormat="1" ht="36" hidden="1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36"/>
      <c r="J30" s="136"/>
      <c r="K30" s="138" t="e">
        <f>IF(J30/I30*100&gt;100,100,J30/I30*100)</f>
        <v>#DIV/0!</v>
      </c>
      <c r="L30" s="144"/>
      <c r="M30" s="145"/>
      <c r="N30" s="113"/>
      <c r="O30" s="199"/>
    </row>
    <row r="31" spans="1:15" s="4" customFormat="1" ht="30.75" hidden="1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152"/>
      <c r="J31" s="78"/>
      <c r="K31" s="138" t="e">
        <f>IF(J31/I31*100&gt;100,100,J31/I31*100)</f>
        <v>#DIV/0!</v>
      </c>
      <c r="L31" s="150" t="e">
        <f>K31</f>
        <v>#DIV/0!</v>
      </c>
      <c r="M31" s="145"/>
      <c r="N31" s="113"/>
      <c r="O31" s="199"/>
    </row>
    <row r="32" spans="1:15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137">
        <v>9.8000000000000007</v>
      </c>
      <c r="K32" s="138">
        <f>IF(I32/J32*100&gt;100,100,I32/J32*100)</f>
        <v>100</v>
      </c>
      <c r="L32" s="139">
        <f>(K32+K33+K34)/3</f>
        <v>96.969696969696955</v>
      </c>
      <c r="M32" s="140">
        <f>(L32+L35)/2</f>
        <v>98.48484848484847</v>
      </c>
      <c r="N32" s="113"/>
      <c r="O32" s="199"/>
    </row>
    <row r="33" spans="2:15" s="141" customFormat="1" ht="42" customHeight="1" x14ac:dyDescent="0.25"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137">
        <v>100</v>
      </c>
      <c r="K33" s="138">
        <f>IF(J33/I33*100&gt;100,100,J33/I33*100)</f>
        <v>100</v>
      </c>
      <c r="L33" s="144"/>
      <c r="M33" s="145"/>
      <c r="N33" s="113"/>
      <c r="O33" s="199"/>
    </row>
    <row r="34" spans="2:15" s="141" customFormat="1" ht="36" customHeight="1" x14ac:dyDescent="0.25"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136">
        <v>50</v>
      </c>
      <c r="K34" s="138">
        <f>IF(J34/I34*100&gt;100,100,J34/I34*100)</f>
        <v>90.909090909090907</v>
      </c>
      <c r="L34" s="144"/>
      <c r="M34" s="145"/>
      <c r="N34" s="113"/>
      <c r="O34" s="199"/>
    </row>
    <row r="35" spans="2:15" s="141" customFormat="1" ht="30.75" customHeight="1" x14ac:dyDescent="0.25"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165">
        <f>(173*8+174*4)/12</f>
        <v>173.33333333333334</v>
      </c>
      <c r="J35" s="83">
        <v>178.3</v>
      </c>
      <c r="K35" s="138">
        <f>IF(J35/I35*100&gt;100,100,J35/I35*100)</f>
        <v>100</v>
      </c>
      <c r="L35" s="150">
        <f>K35</f>
        <v>100</v>
      </c>
      <c r="M35" s="145"/>
      <c r="N35" s="113"/>
      <c r="O35" s="199"/>
    </row>
    <row r="36" spans="2:15" s="141" customFormat="1" ht="42" hidden="1" customHeight="1" x14ac:dyDescent="0.25"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</row>
    <row r="37" spans="2:15" s="141" customFormat="1" ht="42" hidden="1" customHeight="1" x14ac:dyDescent="0.25">
      <c r="B37" s="142"/>
      <c r="C37" s="143"/>
      <c r="D37" s="142"/>
      <c r="E37" s="142"/>
      <c r="F37" s="167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113"/>
      <c r="O37" s="199"/>
    </row>
    <row r="38" spans="2:15" s="141" customFormat="1" ht="36" hidden="1" customHeight="1" x14ac:dyDescent="0.25">
      <c r="B38" s="142"/>
      <c r="C38" s="143"/>
      <c r="D38" s="142"/>
      <c r="E38" s="142"/>
      <c r="F38" s="167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113"/>
      <c r="O38" s="199"/>
    </row>
    <row r="39" spans="2:15" s="141" customFormat="1" ht="30.75" hidden="1" customHeight="1" x14ac:dyDescent="0.25">
      <c r="B39" s="142"/>
      <c r="C39" s="146"/>
      <c r="D39" s="147"/>
      <c r="E39" s="147"/>
      <c r="F39" s="167" t="s">
        <v>24</v>
      </c>
      <c r="G39" s="148" t="s">
        <v>25</v>
      </c>
      <c r="H39" s="135" t="s">
        <v>26</v>
      </c>
      <c r="I39" s="152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</row>
    <row r="40" spans="2:15" s="141" customFormat="1" ht="42" hidden="1" customHeight="1" x14ac:dyDescent="0.25"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</row>
    <row r="41" spans="2:15" s="141" customFormat="1" ht="42" hidden="1" customHeight="1" x14ac:dyDescent="0.25">
      <c r="B41" s="142"/>
      <c r="C41" s="143"/>
      <c r="D41" s="142"/>
      <c r="E41" s="142"/>
      <c r="F41" s="167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113"/>
      <c r="O41" s="199"/>
    </row>
    <row r="42" spans="2:15" s="141" customFormat="1" ht="36" hidden="1" customHeight="1" x14ac:dyDescent="0.25">
      <c r="B42" s="142"/>
      <c r="C42" s="143"/>
      <c r="D42" s="142"/>
      <c r="E42" s="142"/>
      <c r="F42" s="167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113"/>
      <c r="O42" s="199"/>
    </row>
    <row r="43" spans="2:15" s="141" customFormat="1" ht="30.75" hidden="1" customHeight="1" x14ac:dyDescent="0.25">
      <c r="B43" s="142"/>
      <c r="C43" s="146"/>
      <c r="D43" s="147"/>
      <c r="E43" s="147"/>
      <c r="F43" s="167" t="s">
        <v>24</v>
      </c>
      <c r="G43" s="148" t="s">
        <v>25</v>
      </c>
      <c r="H43" s="135" t="s">
        <v>26</v>
      </c>
      <c r="I43" s="152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</row>
    <row r="44" spans="2:15" s="141" customFormat="1" ht="42" hidden="1" customHeight="1" x14ac:dyDescent="0.25">
      <c r="B44" s="142"/>
      <c r="C44" s="153" t="s">
        <v>192</v>
      </c>
      <c r="D44" s="13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/>
      <c r="J44" s="137"/>
      <c r="K44" s="138" t="e">
        <f>IF(I44/J44*100&gt;100,100,I44/J44*100)</f>
        <v>#DIV/0!</v>
      </c>
      <c r="L44" s="139" t="e">
        <f>(K44+K45+K46)/3</f>
        <v>#DIV/0!</v>
      </c>
      <c r="M44" s="140" t="e">
        <f>(L44+L47)/2</f>
        <v>#DIV/0!</v>
      </c>
      <c r="N44" s="113"/>
      <c r="O44" s="199"/>
    </row>
    <row r="45" spans="2:15" s="141" customFormat="1" ht="42" hidden="1" customHeight="1" x14ac:dyDescent="0.25">
      <c r="B45" s="142"/>
      <c r="C45" s="154"/>
      <c r="D45" s="142"/>
      <c r="E45" s="142"/>
      <c r="F45" s="167" t="s">
        <v>18</v>
      </c>
      <c r="G45" s="134" t="s">
        <v>119</v>
      </c>
      <c r="H45" s="135" t="s">
        <v>20</v>
      </c>
      <c r="I45" s="136"/>
      <c r="J45" s="137"/>
      <c r="K45" s="138" t="e">
        <f>IF(J45/I45*100&gt;100,100,J45/I45*100)</f>
        <v>#DIV/0!</v>
      </c>
      <c r="L45" s="144"/>
      <c r="M45" s="145"/>
      <c r="N45" s="113"/>
      <c r="O45" s="199"/>
    </row>
    <row r="46" spans="2:15" s="141" customFormat="1" ht="36" hidden="1" customHeight="1" x14ac:dyDescent="0.25">
      <c r="B46" s="142"/>
      <c r="C46" s="154"/>
      <c r="D46" s="142"/>
      <c r="E46" s="142"/>
      <c r="F46" s="167" t="s">
        <v>18</v>
      </c>
      <c r="G46" s="134" t="s">
        <v>120</v>
      </c>
      <c r="H46" s="135" t="s">
        <v>20</v>
      </c>
      <c r="I46" s="136"/>
      <c r="J46" s="136"/>
      <c r="K46" s="138" t="e">
        <f>IF(J46/I46*100&gt;100,100,J46/I46*100)</f>
        <v>#DIV/0!</v>
      </c>
      <c r="L46" s="144"/>
      <c r="M46" s="145"/>
      <c r="N46" s="113"/>
      <c r="O46" s="199"/>
    </row>
    <row r="47" spans="2:15" s="141" customFormat="1" ht="30.75" hidden="1" customHeight="1" x14ac:dyDescent="0.25">
      <c r="B47" s="142"/>
      <c r="C47" s="155"/>
      <c r="D47" s="147"/>
      <c r="E47" s="147"/>
      <c r="F47" s="167" t="s">
        <v>24</v>
      </c>
      <c r="G47" s="148" t="s">
        <v>25</v>
      </c>
      <c r="H47" s="135" t="s">
        <v>26</v>
      </c>
      <c r="I47" s="152"/>
      <c r="J47" s="149"/>
      <c r="K47" s="138" t="e">
        <f>IF(J47/I47*100&gt;100,100,J47/I47*100)</f>
        <v>#DIV/0!</v>
      </c>
      <c r="L47" s="150" t="e">
        <f>K47</f>
        <v>#DIV/0!</v>
      </c>
      <c r="M47" s="145"/>
      <c r="N47" s="113"/>
      <c r="O47" s="199"/>
    </row>
    <row r="48" spans="2:15" s="141" customFormat="1" ht="42" hidden="1" customHeight="1" x14ac:dyDescent="0.25">
      <c r="B48" s="142"/>
      <c r="C48" s="153" t="s">
        <v>193</v>
      </c>
      <c r="D48" s="131" t="s">
        <v>229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/>
      <c r="J48" s="137"/>
      <c r="K48" s="138" t="e">
        <f>IF(I48/J48*100&gt;100,100,I48/J48*100)</f>
        <v>#DIV/0!</v>
      </c>
      <c r="L48" s="139" t="e">
        <f>(K48+K49+K50)/3</f>
        <v>#DIV/0!</v>
      </c>
      <c r="M48" s="140" t="e">
        <f>(L48+L51)/2</f>
        <v>#DIV/0!</v>
      </c>
      <c r="N48" s="113"/>
      <c r="O48" s="199"/>
    </row>
    <row r="49" spans="2:15" s="141" customFormat="1" ht="42" hidden="1" customHeight="1" x14ac:dyDescent="0.25">
      <c r="B49" s="142"/>
      <c r="C49" s="154"/>
      <c r="D49" s="142"/>
      <c r="E49" s="142"/>
      <c r="F49" s="167" t="s">
        <v>18</v>
      </c>
      <c r="G49" s="134" t="s">
        <v>142</v>
      </c>
      <c r="H49" s="135" t="s">
        <v>20</v>
      </c>
      <c r="I49" s="136"/>
      <c r="J49" s="137"/>
      <c r="K49" s="138" t="e">
        <f>IF(J49/I49*100&gt;100,100,J49/I49*100)</f>
        <v>#DIV/0!</v>
      </c>
      <c r="L49" s="144"/>
      <c r="M49" s="145"/>
      <c r="N49" s="113"/>
      <c r="O49" s="199"/>
    </row>
    <row r="50" spans="2:15" s="141" customFormat="1" ht="36" hidden="1" customHeight="1" x14ac:dyDescent="0.25">
      <c r="B50" s="142"/>
      <c r="C50" s="154"/>
      <c r="D50" s="142"/>
      <c r="E50" s="142"/>
      <c r="F50" s="167" t="s">
        <v>18</v>
      </c>
      <c r="G50" s="134" t="s">
        <v>120</v>
      </c>
      <c r="H50" s="135" t="s">
        <v>20</v>
      </c>
      <c r="I50" s="136"/>
      <c r="J50" s="136"/>
      <c r="K50" s="138" t="e">
        <f>IF(J50/I50*100&gt;100,100,J50/I50*100)</f>
        <v>#DIV/0!</v>
      </c>
      <c r="L50" s="144"/>
      <c r="M50" s="145"/>
      <c r="N50" s="113"/>
      <c r="O50" s="199"/>
    </row>
    <row r="51" spans="2:15" s="141" customFormat="1" ht="30.75" hidden="1" customHeight="1" x14ac:dyDescent="0.25">
      <c r="B51" s="142"/>
      <c r="C51" s="155"/>
      <c r="D51" s="147"/>
      <c r="E51" s="147"/>
      <c r="F51" s="167" t="s">
        <v>24</v>
      </c>
      <c r="G51" s="148" t="s">
        <v>25</v>
      </c>
      <c r="H51" s="135" t="s">
        <v>26</v>
      </c>
      <c r="I51" s="152"/>
      <c r="J51" s="78"/>
      <c r="K51" s="138" t="e">
        <f>IF(J51/I51*100&gt;100,100,J51/I51*100)</f>
        <v>#DIV/0!</v>
      </c>
      <c r="L51" s="150" t="e">
        <f>K51</f>
        <v>#DIV/0!</v>
      </c>
      <c r="M51" s="145"/>
      <c r="N51" s="113"/>
      <c r="O51" s="199"/>
    </row>
    <row r="52" spans="2:15" s="141" customFormat="1" ht="42" hidden="1" customHeight="1" x14ac:dyDescent="0.25">
      <c r="B52" s="142"/>
      <c r="C52" s="131" t="s">
        <v>194</v>
      </c>
      <c r="D52" s="131" t="s">
        <v>221</v>
      </c>
      <c r="E52" s="223" t="s">
        <v>117</v>
      </c>
      <c r="F52" s="135" t="s">
        <v>18</v>
      </c>
      <c r="G52" s="158" t="s">
        <v>145</v>
      </c>
      <c r="H52" s="135" t="s">
        <v>20</v>
      </c>
      <c r="I52" s="13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</row>
    <row r="53" spans="2:15" s="141" customFormat="1" ht="42" hidden="1" customHeight="1" x14ac:dyDescent="0.25">
      <c r="B53" s="142"/>
      <c r="C53" s="143"/>
      <c r="D53" s="142"/>
      <c r="E53" s="224"/>
      <c r="F53" s="135" t="s">
        <v>18</v>
      </c>
      <c r="G53" s="158" t="s">
        <v>146</v>
      </c>
      <c r="H53" s="135" t="s">
        <v>20</v>
      </c>
      <c r="I53" s="136"/>
      <c r="J53" s="137"/>
      <c r="K53" s="138" t="e">
        <f>IF(J53/I53*100&gt;100,100,J53/I53*100)</f>
        <v>#DIV/0!</v>
      </c>
      <c r="L53" s="144"/>
      <c r="M53" s="145"/>
      <c r="N53" s="113"/>
      <c r="O53" s="199"/>
    </row>
    <row r="54" spans="2:15" s="141" customFormat="1" ht="36" hidden="1" customHeight="1" x14ac:dyDescent="0.25">
      <c r="B54" s="142"/>
      <c r="C54" s="143"/>
      <c r="D54" s="142"/>
      <c r="E54" s="224"/>
      <c r="F54" s="135" t="s">
        <v>18</v>
      </c>
      <c r="G54" s="158" t="s">
        <v>147</v>
      </c>
      <c r="H54" s="135" t="s">
        <v>20</v>
      </c>
      <c r="I54" s="136"/>
      <c r="J54" s="136"/>
      <c r="K54" s="138" t="e">
        <f>IF(J54/I54*100&gt;100,100,J54/I54*100)</f>
        <v>#DIV/0!</v>
      </c>
      <c r="L54" s="144"/>
      <c r="M54" s="145"/>
      <c r="N54" s="113"/>
      <c r="O54" s="199"/>
    </row>
    <row r="55" spans="2:15" s="141" customFormat="1" ht="30.75" hidden="1" customHeight="1" x14ac:dyDescent="0.25">
      <c r="B55" s="142"/>
      <c r="C55" s="146"/>
      <c r="D55" s="147"/>
      <c r="E55" s="225"/>
      <c r="F55" s="135" t="s">
        <v>24</v>
      </c>
      <c r="G55" s="164" t="s">
        <v>25</v>
      </c>
      <c r="H55" s="135" t="s">
        <v>26</v>
      </c>
      <c r="I55" s="152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</row>
    <row r="56" spans="2:15" s="141" customFormat="1" ht="42" customHeight="1" x14ac:dyDescent="0.25">
      <c r="B56" s="142"/>
      <c r="C56" s="131" t="s">
        <v>195</v>
      </c>
      <c r="D56" s="131" t="s">
        <v>149</v>
      </c>
      <c r="E56" s="223" t="s">
        <v>117</v>
      </c>
      <c r="F56" s="135" t="s">
        <v>18</v>
      </c>
      <c r="G56" s="158" t="s">
        <v>145</v>
      </c>
      <c r="H56" s="135" t="s">
        <v>20</v>
      </c>
      <c r="I56" s="136">
        <v>100</v>
      </c>
      <c r="J56" s="67">
        <v>100</v>
      </c>
      <c r="K56" s="138">
        <f>IF(J56/I56*100&gt;100,100,J56/I56*100)</f>
        <v>100</v>
      </c>
      <c r="L56" s="139">
        <f>(K56+K57+K58)/3</f>
        <v>100</v>
      </c>
      <c r="M56" s="140">
        <f>(L56+L59)/2</f>
        <v>100</v>
      </c>
      <c r="N56" s="113"/>
      <c r="O56" s="199"/>
    </row>
    <row r="57" spans="2:15" s="141" customFormat="1" ht="42" customHeight="1" x14ac:dyDescent="0.25">
      <c r="B57" s="142"/>
      <c r="C57" s="143"/>
      <c r="D57" s="142"/>
      <c r="E57" s="224"/>
      <c r="F57" s="135" t="s">
        <v>18</v>
      </c>
      <c r="G57" s="158" t="s">
        <v>146</v>
      </c>
      <c r="H57" s="135" t="s">
        <v>20</v>
      </c>
      <c r="I57" s="136">
        <v>12</v>
      </c>
      <c r="J57" s="67">
        <v>11.3</v>
      </c>
      <c r="K57" s="138">
        <f>IF(I57/J57*100&gt;100,100,I57/J57*100)</f>
        <v>100</v>
      </c>
      <c r="L57" s="144"/>
      <c r="M57" s="145"/>
      <c r="N57" s="113"/>
      <c r="O57" s="199"/>
    </row>
    <row r="58" spans="2:15" s="141" customFormat="1" ht="36" customHeight="1" x14ac:dyDescent="0.25">
      <c r="B58" s="142"/>
      <c r="C58" s="143"/>
      <c r="D58" s="142"/>
      <c r="E58" s="224"/>
      <c r="F58" s="135" t="s">
        <v>18</v>
      </c>
      <c r="G58" s="158" t="s">
        <v>147</v>
      </c>
      <c r="H58" s="135" t="s">
        <v>20</v>
      </c>
      <c r="I58" s="136">
        <v>100</v>
      </c>
      <c r="J58" s="66">
        <v>100</v>
      </c>
      <c r="K58" s="138">
        <f>IF(J58/I58*100&gt;100,100,J58/I58*100)</f>
        <v>100</v>
      </c>
      <c r="L58" s="144"/>
      <c r="M58" s="145"/>
      <c r="N58" s="113"/>
      <c r="O58" s="199"/>
    </row>
    <row r="59" spans="2:15" s="141" customFormat="1" ht="30.75" customHeight="1" x14ac:dyDescent="0.25">
      <c r="B59" s="142"/>
      <c r="C59" s="146"/>
      <c r="D59" s="147"/>
      <c r="E59" s="225"/>
      <c r="F59" s="135" t="s">
        <v>24</v>
      </c>
      <c r="G59" s="164" t="s">
        <v>25</v>
      </c>
      <c r="H59" s="135" t="s">
        <v>26</v>
      </c>
      <c r="I59" s="165">
        <f>(2*8+1*4)/12</f>
        <v>1.6666666666666667</v>
      </c>
      <c r="J59" s="83">
        <v>1.7</v>
      </c>
      <c r="K59" s="138">
        <f>IF(J59/I59*100&gt;100,100,J59/I59*100)</f>
        <v>100</v>
      </c>
      <c r="L59" s="150">
        <f>K59</f>
        <v>100</v>
      </c>
      <c r="M59" s="145"/>
      <c r="N59" s="113"/>
      <c r="O59" s="199"/>
    </row>
    <row r="60" spans="2:15" s="141" customFormat="1" ht="42" hidden="1" customHeight="1" x14ac:dyDescent="0.25">
      <c r="B60" s="142"/>
      <c r="C60" s="131" t="s">
        <v>196</v>
      </c>
      <c r="D60" s="131" t="s">
        <v>151</v>
      </c>
      <c r="E60" s="223" t="s">
        <v>117</v>
      </c>
      <c r="F60" s="135" t="s">
        <v>18</v>
      </c>
      <c r="G60" s="158" t="s">
        <v>145</v>
      </c>
      <c r="H60" s="135" t="s">
        <v>20</v>
      </c>
      <c r="I60" s="136"/>
      <c r="J60" s="67"/>
      <c r="K60" s="138" t="e">
        <f>IF(I60/J60*100&gt;100,100,I60/J60*100)</f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</row>
    <row r="61" spans="2:15" s="141" customFormat="1" ht="42" hidden="1" customHeight="1" x14ac:dyDescent="0.25">
      <c r="B61" s="142"/>
      <c r="C61" s="143"/>
      <c r="D61" s="142"/>
      <c r="E61" s="224"/>
      <c r="F61" s="135" t="s">
        <v>18</v>
      </c>
      <c r="G61" s="158" t="s">
        <v>146</v>
      </c>
      <c r="H61" s="135" t="s">
        <v>20</v>
      </c>
      <c r="I61" s="136"/>
      <c r="J61" s="67"/>
      <c r="K61" s="138" t="e">
        <f>IF(J61/I61*100&gt;100,100,J61/I61*100)</f>
        <v>#DIV/0!</v>
      </c>
      <c r="L61" s="144"/>
      <c r="M61" s="145"/>
      <c r="N61" s="113"/>
      <c r="O61" s="199"/>
    </row>
    <row r="62" spans="2:15" s="141" customFormat="1" ht="36" hidden="1" customHeight="1" x14ac:dyDescent="0.25">
      <c r="B62" s="142"/>
      <c r="C62" s="143"/>
      <c r="D62" s="142"/>
      <c r="E62" s="224"/>
      <c r="F62" s="135" t="s">
        <v>18</v>
      </c>
      <c r="G62" s="158" t="s">
        <v>147</v>
      </c>
      <c r="H62" s="135" t="s">
        <v>20</v>
      </c>
      <c r="I62" s="136"/>
      <c r="J62" s="66"/>
      <c r="K62" s="138" t="e">
        <f>IF(J62/I62*100&gt;100,100,J62/I62*100)</f>
        <v>#DIV/0!</v>
      </c>
      <c r="L62" s="144"/>
      <c r="M62" s="145"/>
      <c r="N62" s="113"/>
      <c r="O62" s="199"/>
    </row>
    <row r="63" spans="2:15" s="141" customFormat="1" ht="30.75" hidden="1" customHeight="1" x14ac:dyDescent="0.25">
      <c r="B63" s="142"/>
      <c r="C63" s="146"/>
      <c r="D63" s="147"/>
      <c r="E63" s="225"/>
      <c r="F63" s="135" t="s">
        <v>24</v>
      </c>
      <c r="G63" s="164" t="s">
        <v>25</v>
      </c>
      <c r="H63" s="135" t="s">
        <v>26</v>
      </c>
      <c r="I63" s="152"/>
      <c r="J63" s="78"/>
      <c r="K63" s="138" t="e">
        <f>IF(J63/I63*100&gt;100,100,J63/I63*100)</f>
        <v>#DIV/0!</v>
      </c>
      <c r="L63" s="150" t="e">
        <f>K63</f>
        <v>#DIV/0!</v>
      </c>
      <c r="M63" s="145"/>
      <c r="N63" s="113"/>
      <c r="O63" s="199"/>
    </row>
    <row r="64" spans="2:15" s="141" customFormat="1" ht="42" customHeight="1" x14ac:dyDescent="0.25">
      <c r="B64" s="142"/>
      <c r="C64" s="131" t="s">
        <v>197</v>
      </c>
      <c r="D64" s="131" t="s">
        <v>223</v>
      </c>
      <c r="E64" s="223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100</v>
      </c>
      <c r="K64" s="138">
        <f>IF(J64/I64*100&gt;100,100,J64/I64*100)</f>
        <v>100</v>
      </c>
      <c r="L64" s="139">
        <f>(K64+K65+K66)/3</f>
        <v>97.223333333333343</v>
      </c>
      <c r="M64" s="140">
        <f>(L64+L67)/2</f>
        <v>98.611666666666679</v>
      </c>
      <c r="N64" s="113"/>
      <c r="O64" s="199"/>
    </row>
    <row r="65" spans="2:15" s="141" customFormat="1" ht="42" customHeight="1" x14ac:dyDescent="0.25">
      <c r="B65" s="142"/>
      <c r="C65" s="143"/>
      <c r="D65" s="142"/>
      <c r="E65" s="224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9.8000000000000007</v>
      </c>
      <c r="K65" s="138">
        <f>IF(I65/J65*100&gt;100,100,I65/J65*100)</f>
        <v>100</v>
      </c>
      <c r="L65" s="144"/>
      <c r="M65" s="145"/>
      <c r="N65" s="113"/>
      <c r="O65" s="199"/>
    </row>
    <row r="66" spans="2:15" s="141" customFormat="1" ht="36" customHeight="1" x14ac:dyDescent="0.25">
      <c r="B66" s="142"/>
      <c r="C66" s="143"/>
      <c r="D66" s="142"/>
      <c r="E66" s="224"/>
      <c r="F66" s="135" t="s">
        <v>18</v>
      </c>
      <c r="G66" s="158" t="s">
        <v>147</v>
      </c>
      <c r="H66" s="135" t="s">
        <v>20</v>
      </c>
      <c r="I66" s="136">
        <v>100</v>
      </c>
      <c r="J66" s="66">
        <v>91.67</v>
      </c>
      <c r="K66" s="138">
        <f>IF(J66/I66*100&gt;100,100,J66/I66*100)</f>
        <v>91.67</v>
      </c>
      <c r="L66" s="144"/>
      <c r="M66" s="145"/>
      <c r="N66" s="113"/>
      <c r="O66" s="199"/>
    </row>
    <row r="67" spans="2:15" s="141" customFormat="1" ht="30.75" customHeight="1" x14ac:dyDescent="0.25">
      <c r="B67" s="142"/>
      <c r="C67" s="146"/>
      <c r="D67" s="147"/>
      <c r="E67" s="225"/>
      <c r="F67" s="135" t="s">
        <v>24</v>
      </c>
      <c r="G67" s="164" t="s">
        <v>25</v>
      </c>
      <c r="H67" s="135" t="s">
        <v>26</v>
      </c>
      <c r="I67" s="165">
        <f>(173*8+174*4)/12</f>
        <v>173.33333333333334</v>
      </c>
      <c r="J67" s="83">
        <v>178.3</v>
      </c>
      <c r="K67" s="138">
        <f>IF(J67/I67*100&gt;100,100,J67/I67*100)</f>
        <v>100</v>
      </c>
      <c r="L67" s="150">
        <f>K67</f>
        <v>100</v>
      </c>
      <c r="M67" s="145"/>
      <c r="N67" s="124"/>
      <c r="O67" s="199"/>
    </row>
    <row r="68" spans="2:15" s="141" customFormat="1" ht="42" hidden="1" customHeight="1" x14ac:dyDescent="0.25">
      <c r="B68" s="142"/>
      <c r="C68" s="156" t="s">
        <v>194</v>
      </c>
      <c r="D68" s="131" t="s">
        <v>154</v>
      </c>
      <c r="E68" s="223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68" t="e">
        <f>(K68+K69+K70)/3</f>
        <v>#DIV/0!</v>
      </c>
      <c r="M68" s="140" t="e">
        <f>(L68+L71)/2</f>
        <v>#DIV/0!</v>
      </c>
      <c r="O68" s="199"/>
    </row>
    <row r="69" spans="2:15" s="141" customFormat="1" ht="42" hidden="1" customHeight="1" x14ac:dyDescent="0.25">
      <c r="B69" s="142"/>
      <c r="C69" s="160"/>
      <c r="D69" s="142"/>
      <c r="E69" s="224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70"/>
      <c r="M69" s="145"/>
      <c r="O69" s="199"/>
    </row>
    <row r="70" spans="2:15" s="141" customFormat="1" ht="36" hidden="1" customHeight="1" x14ac:dyDescent="0.25">
      <c r="B70" s="142"/>
      <c r="C70" s="160"/>
      <c r="D70" s="142"/>
      <c r="E70" s="224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70"/>
      <c r="M70" s="145"/>
      <c r="O70" s="199"/>
    </row>
    <row r="71" spans="2:15" s="141" customFormat="1" ht="30.75" hidden="1" customHeight="1" x14ac:dyDescent="0.25">
      <c r="B71" s="142"/>
      <c r="C71" s="162"/>
      <c r="D71" s="147"/>
      <c r="E71" s="225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72" t="e">
        <f>K71</f>
        <v>#DIV/0!</v>
      </c>
      <c r="M71" s="145"/>
      <c r="O71" s="199"/>
    </row>
    <row r="72" spans="2:15" s="141" customFormat="1" ht="42" hidden="1" customHeight="1" x14ac:dyDescent="0.25">
      <c r="B72" s="142"/>
      <c r="C72" s="131" t="s">
        <v>198</v>
      </c>
      <c r="D72" s="131" t="s">
        <v>156</v>
      </c>
      <c r="E72" s="223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68" t="e">
        <f>(K72+K73+K74)/3</f>
        <v>#DIV/0!</v>
      </c>
      <c r="M72" s="140" t="e">
        <f>(L72+L75)/2</f>
        <v>#DIV/0!</v>
      </c>
      <c r="O72" s="199"/>
    </row>
    <row r="73" spans="2:15" s="141" customFormat="1" ht="42" hidden="1" customHeight="1" x14ac:dyDescent="0.25">
      <c r="B73" s="142"/>
      <c r="C73" s="143"/>
      <c r="D73" s="142"/>
      <c r="E73" s="224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70"/>
      <c r="M73" s="145"/>
      <c r="O73" s="199"/>
    </row>
    <row r="74" spans="2:15" s="141" customFormat="1" ht="36" hidden="1" customHeight="1" x14ac:dyDescent="0.25">
      <c r="B74" s="142"/>
      <c r="C74" s="143"/>
      <c r="D74" s="142"/>
      <c r="E74" s="224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70"/>
      <c r="M74" s="145"/>
      <c r="O74" s="199"/>
    </row>
    <row r="75" spans="2:15" s="141" customFormat="1" ht="30.75" hidden="1" customHeight="1" x14ac:dyDescent="0.25">
      <c r="B75" s="142"/>
      <c r="C75" s="146"/>
      <c r="D75" s="147"/>
      <c r="E75" s="225"/>
      <c r="F75" s="135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72" t="e">
        <f>K75</f>
        <v>#DIV/0!</v>
      </c>
      <c r="M75" s="145"/>
      <c r="O75" s="199"/>
    </row>
    <row r="76" spans="2:15" s="141" customFormat="1" ht="42" hidden="1" customHeight="1" x14ac:dyDescent="0.25">
      <c r="B76" s="142"/>
      <c r="C76" s="131" t="s">
        <v>199</v>
      </c>
      <c r="D76" s="131" t="s">
        <v>158</v>
      </c>
      <c r="E76" s="223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>IF(I76/J76*100&gt;100,100,I76/J76*100)</f>
        <v>#DIV/0!</v>
      </c>
      <c r="L76" s="168" t="e">
        <f>(K76+K77+K78)/3</f>
        <v>#DIV/0!</v>
      </c>
      <c r="M76" s="140" t="e">
        <f>(L76+L79)/2</f>
        <v>#DIV/0!</v>
      </c>
      <c r="O76" s="199"/>
    </row>
    <row r="77" spans="2:15" s="141" customFormat="1" ht="42" hidden="1" customHeight="1" x14ac:dyDescent="0.25">
      <c r="B77" s="142"/>
      <c r="C77" s="143"/>
      <c r="D77" s="142"/>
      <c r="E77" s="224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IF(J77/I77*100&gt;100,100,J77/I77*100)</f>
        <v>#DIV/0!</v>
      </c>
      <c r="L77" s="170"/>
      <c r="M77" s="145"/>
      <c r="O77" s="199"/>
    </row>
    <row r="78" spans="2:15" s="141" customFormat="1" ht="36" hidden="1" customHeight="1" x14ac:dyDescent="0.25">
      <c r="B78" s="142"/>
      <c r="C78" s="143"/>
      <c r="D78" s="142"/>
      <c r="E78" s="224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>IF(J78/I78*100&gt;100,100,J78/I78*100)</f>
        <v>#DIV/0!</v>
      </c>
      <c r="L78" s="170"/>
      <c r="M78" s="145"/>
      <c r="O78" s="199"/>
    </row>
    <row r="79" spans="2:15" s="141" customFormat="1" ht="30.75" hidden="1" customHeight="1" x14ac:dyDescent="0.25">
      <c r="B79" s="142"/>
      <c r="C79" s="146"/>
      <c r="D79" s="147"/>
      <c r="E79" s="225"/>
      <c r="F79" s="135" t="s">
        <v>24</v>
      </c>
      <c r="G79" s="164" t="s">
        <v>25</v>
      </c>
      <c r="H79" s="135" t="s">
        <v>26</v>
      </c>
      <c r="I79" s="152"/>
      <c r="J79" s="149"/>
      <c r="K79" s="138" t="e">
        <f>IF(J79/I79*100&gt;100,100,J79/I79*100)</f>
        <v>#DIV/0!</v>
      </c>
      <c r="L79" s="172" t="e">
        <f>K79</f>
        <v>#DIV/0!</v>
      </c>
      <c r="M79" s="145"/>
      <c r="O79" s="199"/>
    </row>
    <row r="80" spans="2:15" s="141" customFormat="1" ht="42" hidden="1" customHeight="1" x14ac:dyDescent="0.25">
      <c r="B80" s="142"/>
      <c r="C80" s="131" t="s">
        <v>194</v>
      </c>
      <c r="D80" s="131" t="s">
        <v>160</v>
      </c>
      <c r="E80" s="223" t="s">
        <v>117</v>
      </c>
      <c r="F80" s="135" t="s">
        <v>18</v>
      </c>
      <c r="G80" s="158" t="s">
        <v>145</v>
      </c>
      <c r="H80" s="135" t="s">
        <v>20</v>
      </c>
      <c r="I80" s="136"/>
      <c r="J80" s="137"/>
      <c r="K80" s="138" t="e">
        <f>IF(I80/J80*100&gt;100,100,I80/J80*100)</f>
        <v>#DIV/0!</v>
      </c>
      <c r="L80" s="168" t="e">
        <f>(K80+K81+K82)/3</f>
        <v>#DIV/0!</v>
      </c>
      <c r="M80" s="140" t="e">
        <f>(L80+L83)/2</f>
        <v>#DIV/0!</v>
      </c>
      <c r="O80" s="199"/>
    </row>
    <row r="81" spans="2:15" s="141" customFormat="1" ht="42" hidden="1" customHeight="1" x14ac:dyDescent="0.25">
      <c r="B81" s="142"/>
      <c r="C81" s="143"/>
      <c r="D81" s="142"/>
      <c r="E81" s="224"/>
      <c r="F81" s="135" t="s">
        <v>18</v>
      </c>
      <c r="G81" s="158" t="s">
        <v>146</v>
      </c>
      <c r="H81" s="135" t="s">
        <v>20</v>
      </c>
      <c r="I81" s="136"/>
      <c r="J81" s="137"/>
      <c r="K81" s="138" t="e">
        <f>IF(J81/I81*100&gt;100,100,J81/I81*100)</f>
        <v>#DIV/0!</v>
      </c>
      <c r="L81" s="170"/>
      <c r="M81" s="145"/>
      <c r="O81" s="199"/>
    </row>
    <row r="82" spans="2:15" s="141" customFormat="1" ht="36" hidden="1" customHeight="1" x14ac:dyDescent="0.25">
      <c r="B82" s="142"/>
      <c r="C82" s="143"/>
      <c r="D82" s="142"/>
      <c r="E82" s="224"/>
      <c r="F82" s="135" t="s">
        <v>18</v>
      </c>
      <c r="G82" s="158" t="s">
        <v>147</v>
      </c>
      <c r="H82" s="135" t="s">
        <v>20</v>
      </c>
      <c r="I82" s="136"/>
      <c r="J82" s="136"/>
      <c r="K82" s="138" t="e">
        <f>IF(J82/I82*100&gt;100,100,J82/I82*100)</f>
        <v>#DIV/0!</v>
      </c>
      <c r="L82" s="170"/>
      <c r="M82" s="145"/>
      <c r="O82" s="199"/>
    </row>
    <row r="83" spans="2:15" s="141" customFormat="1" ht="30.75" hidden="1" customHeight="1" x14ac:dyDescent="0.25">
      <c r="B83" s="142"/>
      <c r="C83" s="146"/>
      <c r="D83" s="147"/>
      <c r="E83" s="225"/>
      <c r="F83" s="135" t="s">
        <v>24</v>
      </c>
      <c r="G83" s="164" t="s">
        <v>25</v>
      </c>
      <c r="H83" s="135" t="s">
        <v>26</v>
      </c>
      <c r="I83" s="152"/>
      <c r="J83" s="149"/>
      <c r="K83" s="138" t="e">
        <f>IF(J83/I83*100&gt;100,100,J83/I83*100)</f>
        <v>#DIV/0!</v>
      </c>
      <c r="L83" s="172" t="e">
        <f>K83</f>
        <v>#DIV/0!</v>
      </c>
      <c r="M83" s="145"/>
      <c r="O83" s="199"/>
    </row>
    <row r="84" spans="2:15" s="141" customFormat="1" ht="42" hidden="1" customHeight="1" x14ac:dyDescent="0.25">
      <c r="B84" s="142"/>
      <c r="C84" s="131" t="s">
        <v>200</v>
      </c>
      <c r="D84" s="131" t="s">
        <v>230</v>
      </c>
      <c r="E84" s="223" t="s">
        <v>117</v>
      </c>
      <c r="F84" s="135" t="s">
        <v>18</v>
      </c>
      <c r="G84" s="158" t="s">
        <v>145</v>
      </c>
      <c r="H84" s="135" t="s">
        <v>20</v>
      </c>
      <c r="I84" s="136"/>
      <c r="J84" s="137"/>
      <c r="K84" s="138" t="e">
        <f>IF(I84/J84*100&gt;100,100,I84/J84*100)</f>
        <v>#DIV/0!</v>
      </c>
      <c r="L84" s="168" t="e">
        <f>(K84+K85+K86)/3</f>
        <v>#DIV/0!</v>
      </c>
      <c r="M84" s="140" t="e">
        <f>(L84+L87)/2</f>
        <v>#DIV/0!</v>
      </c>
      <c r="O84" s="199"/>
    </row>
    <row r="85" spans="2:15" s="141" customFormat="1" ht="42" hidden="1" customHeight="1" x14ac:dyDescent="0.25">
      <c r="B85" s="142"/>
      <c r="C85" s="143"/>
      <c r="D85" s="142"/>
      <c r="E85" s="224"/>
      <c r="F85" s="135" t="s">
        <v>18</v>
      </c>
      <c r="G85" s="158" t="s">
        <v>146</v>
      </c>
      <c r="H85" s="135" t="s">
        <v>20</v>
      </c>
      <c r="I85" s="136"/>
      <c r="J85" s="137"/>
      <c r="K85" s="138" t="e">
        <f>IF(J85/I85*100&gt;100,100,J85/I85*100)</f>
        <v>#DIV/0!</v>
      </c>
      <c r="L85" s="170"/>
      <c r="M85" s="145"/>
      <c r="O85" s="199"/>
    </row>
    <row r="86" spans="2:15" s="141" customFormat="1" ht="36" hidden="1" customHeight="1" x14ac:dyDescent="0.25">
      <c r="B86" s="142"/>
      <c r="C86" s="143"/>
      <c r="D86" s="142"/>
      <c r="E86" s="224"/>
      <c r="F86" s="135" t="s">
        <v>18</v>
      </c>
      <c r="G86" s="158" t="s">
        <v>147</v>
      </c>
      <c r="H86" s="135" t="s">
        <v>20</v>
      </c>
      <c r="I86" s="136"/>
      <c r="J86" s="136"/>
      <c r="K86" s="138" t="e">
        <f>IF(J86/I86*100&gt;100,100,J86/I86*100)</f>
        <v>#DIV/0!</v>
      </c>
      <c r="L86" s="170"/>
      <c r="M86" s="145"/>
      <c r="O86" s="199"/>
    </row>
    <row r="87" spans="2:15" s="141" customFormat="1" ht="30.75" hidden="1" customHeight="1" x14ac:dyDescent="0.25">
      <c r="B87" s="147"/>
      <c r="C87" s="146"/>
      <c r="D87" s="147"/>
      <c r="E87" s="225"/>
      <c r="F87" s="135" t="s">
        <v>24</v>
      </c>
      <c r="G87" s="164" t="s">
        <v>25</v>
      </c>
      <c r="H87" s="135" t="s">
        <v>26</v>
      </c>
      <c r="I87" s="152"/>
      <c r="J87" s="78"/>
      <c r="K87" s="138" t="e">
        <f>IF(J87/I87*100&gt;100,100,J87/I87*100)</f>
        <v>#DIV/0!</v>
      </c>
      <c r="L87" s="172" t="e">
        <f>K87</f>
        <v>#DIV/0!</v>
      </c>
      <c r="M87" s="145"/>
      <c r="O87" s="199"/>
    </row>
    <row r="88" spans="2:15" s="141" customFormat="1" x14ac:dyDescent="0.25">
      <c r="C88"/>
      <c r="F88" s="227"/>
      <c r="J88"/>
    </row>
    <row r="89" spans="2:15" s="141" customFormat="1" x14ac:dyDescent="0.25">
      <c r="C89"/>
      <c r="F89" s="227"/>
      <c r="I89" s="141">
        <f>I7+I11+I15+I19+I23+I27+I31+I35+I39+I43+I47+I51</f>
        <v>175</v>
      </c>
      <c r="J89" s="208">
        <f>J7+J11+J15+J19+J23+J27+J31+J35+J39+J43+J47+J51</f>
        <v>180</v>
      </c>
      <c r="K89" s="209">
        <f>(175*8+175*4)/12</f>
        <v>175</v>
      </c>
      <c r="L89" s="141">
        <v>180</v>
      </c>
    </row>
    <row r="90" spans="2:15" s="141" customFormat="1" x14ac:dyDescent="0.25">
      <c r="C90"/>
      <c r="F90" s="227"/>
      <c r="I90" s="141">
        <f>I55+I59+I63+I67+I71+I75+I79+I83+I87</f>
        <v>175</v>
      </c>
      <c r="J90" s="208">
        <f>J55+J59+J63+J67+J71+J75+J79+J83+J87</f>
        <v>180</v>
      </c>
      <c r="K90" s="209">
        <f>(175*8+175*4)/12</f>
        <v>175</v>
      </c>
      <c r="L90" s="141">
        <v>180</v>
      </c>
    </row>
    <row r="91" spans="2:15" ht="30.75" customHeight="1" x14ac:dyDescent="0.25">
      <c r="B91" s="210" t="s">
        <v>215</v>
      </c>
      <c r="H91" s="210" t="s">
        <v>216</v>
      </c>
    </row>
    <row r="92" spans="2:15" x14ac:dyDescent="0.25">
      <c r="B92" s="211" t="s">
        <v>217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6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2"/>
  <sheetViews>
    <sheetView view="pageBreakPreview" zoomScale="80" zoomScaleNormal="70" zoomScaleSheetLayoutView="80" workbookViewId="0">
      <selection activeCell="J81" sqref="J81"/>
    </sheetView>
  </sheetViews>
  <sheetFormatPr defaultRowHeight="15" x14ac:dyDescent="0.25"/>
  <cols>
    <col min="1" max="1" width="3.5703125" customWidth="1"/>
    <col min="2" max="2" width="16.85546875" customWidth="1"/>
    <col min="3" max="3" width="24.42578125" customWidth="1"/>
    <col min="4" max="5" width="18.7109375" customWidth="1"/>
    <col min="6" max="6" width="18.7109375" style="206" customWidth="1"/>
    <col min="7" max="9" width="18.7109375" customWidth="1"/>
    <col min="10" max="10" width="17.5703125" customWidth="1"/>
    <col min="11" max="14" width="18.7109375" customWidth="1"/>
    <col min="15" max="15" width="18.7109375" hidden="1" customWidth="1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189" t="s">
        <v>5</v>
      </c>
      <c r="G2" s="189" t="s">
        <v>6</v>
      </c>
      <c r="H2" s="189" t="s">
        <v>7</v>
      </c>
      <c r="I2" s="191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15" s="212" customFormat="1" ht="22.5" customHeight="1" x14ac:dyDescent="0.2">
      <c r="B3" s="214">
        <v>1</v>
      </c>
      <c r="C3" s="193">
        <v>2</v>
      </c>
      <c r="D3" s="214">
        <v>2</v>
      </c>
      <c r="E3" s="213">
        <v>3</v>
      </c>
      <c r="F3" s="195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4">
        <v>12</v>
      </c>
      <c r="O3" s="213">
        <v>13</v>
      </c>
    </row>
    <row r="4" spans="1:15" s="4" customFormat="1" ht="42" customHeight="1" x14ac:dyDescent="0.25">
      <c r="A4" s="141"/>
      <c r="B4" s="132" t="s">
        <v>252</v>
      </c>
      <c r="C4" s="131" t="s">
        <v>115</v>
      </c>
      <c r="D4" s="131" t="s">
        <v>253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>
        <v>12</v>
      </c>
      <c r="J4" s="137">
        <v>7.7</v>
      </c>
      <c r="K4" s="138">
        <f>IF(I4/J4*100&gt;100,100,I4/J4*100)</f>
        <v>100</v>
      </c>
      <c r="L4" s="139">
        <f>(K4+K5+K6)/3</f>
        <v>100</v>
      </c>
      <c r="M4" s="140">
        <f>(L4+L7)/2</f>
        <v>100</v>
      </c>
      <c r="N4" s="215" t="s">
        <v>170</v>
      </c>
      <c r="O4" s="199"/>
    </row>
    <row r="5" spans="1:15" s="4" customFormat="1" ht="42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>
        <v>100</v>
      </c>
      <c r="J5" s="137">
        <v>100</v>
      </c>
      <c r="K5" s="138">
        <f>IF(J5/I5*100&gt;100,100,J5/I5*100)</f>
        <v>100</v>
      </c>
      <c r="L5" s="144"/>
      <c r="M5" s="145"/>
      <c r="N5" s="113"/>
      <c r="O5" s="199"/>
    </row>
    <row r="6" spans="1:15" s="4" customFormat="1" ht="36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>
        <v>55</v>
      </c>
      <c r="J6" s="136">
        <v>84</v>
      </c>
      <c r="K6" s="138">
        <f>IF(J6/I6*100&gt;100,100,J6/I6*100)</f>
        <v>100</v>
      </c>
      <c r="L6" s="144"/>
      <c r="M6" s="145"/>
      <c r="N6" s="113"/>
      <c r="O6" s="199"/>
    </row>
    <row r="7" spans="1:15" s="4" customFormat="1" ht="30.75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152">
        <v>14</v>
      </c>
      <c r="J7" s="78">
        <v>14</v>
      </c>
      <c r="K7" s="138">
        <f>IF(J7/I7*100&gt;100,100,J7/I7*100)</f>
        <v>100</v>
      </c>
      <c r="L7" s="150">
        <f>K7</f>
        <v>100</v>
      </c>
      <c r="M7" s="145"/>
      <c r="N7" s="113"/>
      <c r="O7" s="199"/>
    </row>
    <row r="8" spans="1:15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137"/>
      <c r="K8" s="138" t="e">
        <f>IF(I8/J8*100&gt;100,100,I8/J8*100)</f>
        <v>#DIV/0!</v>
      </c>
      <c r="L8" s="139" t="e">
        <f>(K8+K9+K10)/3</f>
        <v>#DIV/0!</v>
      </c>
      <c r="M8" s="140" t="e">
        <f>(L8+L11)/2</f>
        <v>#DIV/0!</v>
      </c>
      <c r="N8" s="113"/>
      <c r="O8" s="199"/>
    </row>
    <row r="9" spans="1:15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/>
      <c r="J9" s="137"/>
      <c r="K9" s="138" t="e">
        <f>IF(J9/I9*100&gt;100,100,J9/I9*100)</f>
        <v>#DIV/0!</v>
      </c>
      <c r="L9" s="144"/>
      <c r="M9" s="145"/>
      <c r="N9" s="113"/>
      <c r="O9" s="199"/>
    </row>
    <row r="10" spans="1:15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/>
      <c r="J10" s="136"/>
      <c r="K10" s="138" t="e">
        <f>IF(J10/I10*100&gt;100,100,J10/I10*100)</f>
        <v>#DIV/0!</v>
      </c>
      <c r="L10" s="144"/>
      <c r="M10" s="145"/>
      <c r="N10" s="113"/>
      <c r="O10" s="199"/>
    </row>
    <row r="11" spans="1:15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52"/>
      <c r="J11" s="149"/>
      <c r="K11" s="138" t="e">
        <f>IF(J11/I11*100&gt;100,100,J11/I11*100)</f>
        <v>#DIV/0!</v>
      </c>
      <c r="L11" s="150" t="e">
        <f>K11</f>
        <v>#DIV/0!</v>
      </c>
      <c r="M11" s="145"/>
      <c r="N11" s="113"/>
      <c r="O11" s="199"/>
    </row>
    <row r="12" spans="1:15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/>
      <c r="J12" s="137"/>
      <c r="K12" s="138" t="e">
        <f>IF(I12/J12*100&gt;100,100,I12/J12*100)</f>
        <v>#DIV/0!</v>
      </c>
      <c r="L12" s="139" t="e">
        <f>(K12+K13+K14)/3</f>
        <v>#DIV/0!</v>
      </c>
      <c r="M12" s="140" t="e">
        <f>(L12+L15)/2</f>
        <v>#DIV/0!</v>
      </c>
      <c r="N12" s="113"/>
      <c r="O12" s="199"/>
    </row>
    <row r="13" spans="1:15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/>
      <c r="J13" s="137"/>
      <c r="K13" s="138" t="e">
        <f>IF(J13/I13*100&gt;100,100,J13/I13*100)</f>
        <v>#DIV/0!</v>
      </c>
      <c r="L13" s="144"/>
      <c r="M13" s="145"/>
      <c r="N13" s="113"/>
      <c r="O13" s="199"/>
    </row>
    <row r="14" spans="1:15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/>
      <c r="J14" s="136"/>
      <c r="K14" s="138" t="e">
        <f>IF(J14/I14*100&gt;100,100,J14/I14*100)</f>
        <v>#DIV/0!</v>
      </c>
      <c r="L14" s="144"/>
      <c r="M14" s="145"/>
      <c r="N14" s="113"/>
      <c r="O14" s="199"/>
    </row>
    <row r="15" spans="1:15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50" t="e">
        <f>K15</f>
        <v>#DIV/0!</v>
      </c>
      <c r="M15" s="145"/>
      <c r="N15" s="113"/>
      <c r="O15" s="199"/>
    </row>
    <row r="16" spans="1:15" s="4" customFormat="1" ht="42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>
        <v>12</v>
      </c>
      <c r="J16" s="137">
        <v>8.1999999999999993</v>
      </c>
      <c r="K16" s="138">
        <f>IF(I16/J16*100&gt;100,100,I16/J16*100)</f>
        <v>100</v>
      </c>
      <c r="L16" s="139">
        <f>(K16+K17+K18)/3</f>
        <v>100</v>
      </c>
      <c r="M16" s="140">
        <f>(L16+L19)/2</f>
        <v>100</v>
      </c>
      <c r="N16" s="113"/>
      <c r="O16" s="199"/>
    </row>
    <row r="17" spans="1:15" s="4" customFormat="1" ht="42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>
        <v>100</v>
      </c>
      <c r="J17" s="137">
        <v>100</v>
      </c>
      <c r="K17" s="138">
        <f>IF(J17/I17*100&gt;100,100,J17/I17*100)</f>
        <v>100</v>
      </c>
      <c r="L17" s="144"/>
      <c r="M17" s="145"/>
      <c r="N17" s="113"/>
      <c r="O17" s="199"/>
    </row>
    <row r="18" spans="1:15" s="4" customFormat="1" ht="36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>
        <v>55</v>
      </c>
      <c r="J18" s="136">
        <v>84</v>
      </c>
      <c r="K18" s="138">
        <f>IF(J18/I18*100&gt;100,100,J18/I18*100)</f>
        <v>100</v>
      </c>
      <c r="L18" s="144"/>
      <c r="M18" s="145"/>
      <c r="N18" s="113"/>
      <c r="O18" s="199"/>
    </row>
    <row r="19" spans="1:15" s="4" customFormat="1" ht="30.75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222">
        <v>1</v>
      </c>
      <c r="J19" s="222">
        <v>1</v>
      </c>
      <c r="K19" s="138">
        <f>IF(J19/I19*100&gt;100,100,J19/I19*100)</f>
        <v>100</v>
      </c>
      <c r="L19" s="150">
        <f>K19</f>
        <v>100</v>
      </c>
      <c r="M19" s="145"/>
      <c r="N19" s="113"/>
      <c r="O19" s="199"/>
    </row>
    <row r="20" spans="1:15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139" t="e">
        <f>(K20+K21+K22)/3</f>
        <v>#DIV/0!</v>
      </c>
      <c r="M20" s="140" t="e">
        <f>(L20+L23)/2</f>
        <v>#DIV/0!</v>
      </c>
      <c r="N20" s="113"/>
      <c r="O20" s="199"/>
    </row>
    <row r="21" spans="1:15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144"/>
      <c r="M21" s="145"/>
      <c r="N21" s="113"/>
      <c r="O21" s="199"/>
    </row>
    <row r="22" spans="1:15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144"/>
      <c r="M22" s="145"/>
      <c r="N22" s="113"/>
      <c r="O22" s="199"/>
    </row>
    <row r="23" spans="1:15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50" t="e">
        <f>K23</f>
        <v>#DIV/0!</v>
      </c>
      <c r="M23" s="145"/>
      <c r="N23" s="113"/>
      <c r="O23" s="199"/>
    </row>
    <row r="24" spans="1:15" s="4" customFormat="1" ht="42" customHeight="1" x14ac:dyDescent="0.25">
      <c r="A24" s="141"/>
      <c r="B24" s="142"/>
      <c r="C24" s="131" t="s">
        <v>188</v>
      </c>
      <c r="D24" s="131" t="s">
        <v>130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>
        <v>12</v>
      </c>
      <c r="J24" s="137">
        <v>6.6</v>
      </c>
      <c r="K24" s="138">
        <f>IF(I24/J24*100&gt;100,100,I24/J24*100)</f>
        <v>100</v>
      </c>
      <c r="L24" s="139">
        <f>(K24+K25+K26)/3</f>
        <v>100</v>
      </c>
      <c r="M24" s="140">
        <f>(L24+L27)/2</f>
        <v>100</v>
      </c>
      <c r="N24" s="113"/>
      <c r="O24" s="199"/>
    </row>
    <row r="25" spans="1:15" s="4" customFormat="1" ht="42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36">
        <v>100</v>
      </c>
      <c r="J25" s="137">
        <v>100</v>
      </c>
      <c r="K25" s="138">
        <f>IF(J25/I25*100&gt;100,100,J25/I25*100)</f>
        <v>100</v>
      </c>
      <c r="L25" s="144"/>
      <c r="M25" s="145"/>
      <c r="N25" s="113"/>
      <c r="O25" s="199"/>
    </row>
    <row r="26" spans="1:15" s="4" customFormat="1" ht="36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36">
        <v>55</v>
      </c>
      <c r="J26" s="136">
        <v>100</v>
      </c>
      <c r="K26" s="138">
        <f>IF(J26/I26*100&gt;100,100,J26/I26*100)</f>
        <v>100</v>
      </c>
      <c r="L26" s="144"/>
      <c r="M26" s="145"/>
      <c r="N26" s="113"/>
      <c r="O26" s="199"/>
    </row>
    <row r="27" spans="1:15" s="4" customFormat="1" ht="30.75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165">
        <v>1</v>
      </c>
      <c r="J27" s="165">
        <v>1</v>
      </c>
      <c r="K27" s="138">
        <f>IF(J27/I27*100&gt;100,100,J27/I27*100)</f>
        <v>100</v>
      </c>
      <c r="L27" s="150">
        <f>K27</f>
        <v>100</v>
      </c>
      <c r="M27" s="145"/>
      <c r="N27" s="113"/>
      <c r="O27" s="199"/>
    </row>
    <row r="28" spans="1:15" s="4" customFormat="1" ht="42" hidden="1" customHeight="1" x14ac:dyDescent="0.25">
      <c r="A28" s="141"/>
      <c r="B28" s="142"/>
      <c r="C28" s="131" t="s">
        <v>189</v>
      </c>
      <c r="D28" s="131" t="s">
        <v>219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/>
      <c r="J28" s="137"/>
      <c r="K28" s="138" t="e">
        <f>IF(I28/J28*100&gt;100,100,I28/J28*100)</f>
        <v>#DIV/0!</v>
      </c>
      <c r="L28" s="139" t="e">
        <f>(K28+K29+K30)/3</f>
        <v>#DIV/0!</v>
      </c>
      <c r="M28" s="140" t="e">
        <f>(L28+L31)/2</f>
        <v>#DIV/0!</v>
      </c>
      <c r="N28" s="113"/>
      <c r="O28" s="199"/>
    </row>
    <row r="29" spans="1:15" s="4" customFormat="1" ht="42" hidden="1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36"/>
      <c r="J29" s="137"/>
      <c r="K29" s="138" t="e">
        <f>IF(J29/I29*100&gt;100,100,J29/I29*100)</f>
        <v>#DIV/0!</v>
      </c>
      <c r="L29" s="144"/>
      <c r="M29" s="145"/>
      <c r="N29" s="113"/>
      <c r="O29" s="199"/>
    </row>
    <row r="30" spans="1:15" s="4" customFormat="1" ht="36" hidden="1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36"/>
      <c r="J30" s="136"/>
      <c r="K30" s="138" t="e">
        <f>IF(J30/I30*100&gt;100,100,J30/I30*100)</f>
        <v>#DIV/0!</v>
      </c>
      <c r="L30" s="144"/>
      <c r="M30" s="145"/>
      <c r="N30" s="113"/>
      <c r="O30" s="199"/>
    </row>
    <row r="31" spans="1:15" s="4" customFormat="1" ht="30.75" hidden="1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152"/>
      <c r="J31" s="78"/>
      <c r="K31" s="138" t="e">
        <f>IF(J31/I31*100&gt;100,100,J31/I31*100)</f>
        <v>#DIV/0!</v>
      </c>
      <c r="L31" s="150" t="e">
        <f>K31</f>
        <v>#DIV/0!</v>
      </c>
      <c r="M31" s="145"/>
      <c r="N31" s="113"/>
      <c r="O31" s="199"/>
    </row>
    <row r="32" spans="1:15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137">
        <v>9.3000000000000007</v>
      </c>
      <c r="K32" s="138">
        <f>IF(I32/J32*100&gt;100,100,I32/J32*100)</f>
        <v>100</v>
      </c>
      <c r="L32" s="139">
        <f>(K32+K33+K34)/3</f>
        <v>100</v>
      </c>
      <c r="M32" s="140">
        <f>(L32+L35)/2</f>
        <v>96.777546777546775</v>
      </c>
      <c r="N32" s="113"/>
      <c r="O32" s="199"/>
    </row>
    <row r="33" spans="1:15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137">
        <v>100</v>
      </c>
      <c r="K33" s="138">
        <f>IF(J33/I33*100&gt;100,100,J33/I33*100)</f>
        <v>100</v>
      </c>
      <c r="L33" s="144"/>
      <c r="M33" s="145"/>
      <c r="N33" s="113"/>
      <c r="O33" s="199"/>
    </row>
    <row r="34" spans="1:15" s="4" customFormat="1" ht="36" customHeight="1" x14ac:dyDescent="0.25">
      <c r="A34" s="141"/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136">
        <v>81.8</v>
      </c>
      <c r="K34" s="138">
        <f>IF(J34/I34*100&gt;100,100,J34/I34*100)</f>
        <v>100</v>
      </c>
      <c r="L34" s="144"/>
      <c r="M34" s="145"/>
      <c r="N34" s="113"/>
      <c r="O34" s="199"/>
    </row>
    <row r="35" spans="1:15" s="4" customFormat="1" ht="30.75" customHeight="1" x14ac:dyDescent="0.25">
      <c r="A35" s="141"/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165">
        <f>98-1.8</f>
        <v>96.2</v>
      </c>
      <c r="J35" s="83">
        <v>90</v>
      </c>
      <c r="K35" s="138">
        <f>IF(J35/I35*100&gt;100,100,J35/I35*100)</f>
        <v>93.555093555093549</v>
      </c>
      <c r="L35" s="150">
        <f>K35</f>
        <v>93.555093555093549</v>
      </c>
      <c r="M35" s="145"/>
      <c r="N35" s="113"/>
      <c r="O35" s="199"/>
    </row>
    <row r="36" spans="1:15" s="4" customFormat="1" ht="42" hidden="1" customHeight="1" x14ac:dyDescent="0.25">
      <c r="A36" s="141"/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</row>
    <row r="37" spans="1:15" s="4" customFormat="1" ht="42" hidden="1" customHeight="1" x14ac:dyDescent="0.25">
      <c r="A37" s="141"/>
      <c r="B37" s="142"/>
      <c r="C37" s="143"/>
      <c r="D37" s="142"/>
      <c r="E37" s="143"/>
      <c r="F37" s="167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113"/>
      <c r="O37" s="199"/>
    </row>
    <row r="38" spans="1:15" s="4" customFormat="1" ht="36" hidden="1" customHeight="1" x14ac:dyDescent="0.25">
      <c r="A38" s="141"/>
      <c r="B38" s="142"/>
      <c r="C38" s="143"/>
      <c r="D38" s="142"/>
      <c r="E38" s="143"/>
      <c r="F38" s="167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113"/>
      <c r="O38" s="199"/>
    </row>
    <row r="39" spans="1:15" s="4" customFormat="1" ht="30.75" hidden="1" customHeight="1" x14ac:dyDescent="0.25">
      <c r="A39" s="141"/>
      <c r="B39" s="142"/>
      <c r="C39" s="146"/>
      <c r="D39" s="147"/>
      <c r="E39" s="146"/>
      <c r="F39" s="167" t="s">
        <v>24</v>
      </c>
      <c r="G39" s="148" t="s">
        <v>25</v>
      </c>
      <c r="H39" s="135" t="s">
        <v>26</v>
      </c>
      <c r="I39" s="152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</row>
    <row r="40" spans="1:15" s="4" customFormat="1" ht="42" hidden="1" customHeight="1" x14ac:dyDescent="0.25">
      <c r="A40" s="141"/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</row>
    <row r="41" spans="1:15" s="4" customFormat="1" ht="42" hidden="1" customHeight="1" x14ac:dyDescent="0.25">
      <c r="A41" s="141"/>
      <c r="B41" s="142"/>
      <c r="C41" s="143"/>
      <c r="D41" s="142"/>
      <c r="E41" s="143"/>
      <c r="F41" s="167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113"/>
      <c r="O41" s="199"/>
    </row>
    <row r="42" spans="1:15" s="4" customFormat="1" ht="36" hidden="1" customHeight="1" x14ac:dyDescent="0.25">
      <c r="A42" s="141"/>
      <c r="B42" s="142"/>
      <c r="C42" s="143"/>
      <c r="D42" s="142"/>
      <c r="E42" s="143"/>
      <c r="F42" s="167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113"/>
      <c r="O42" s="199"/>
    </row>
    <row r="43" spans="1:15" s="4" customFormat="1" ht="30.75" hidden="1" customHeight="1" x14ac:dyDescent="0.25">
      <c r="A43" s="141"/>
      <c r="B43" s="142"/>
      <c r="C43" s="146"/>
      <c r="D43" s="147"/>
      <c r="E43" s="146"/>
      <c r="F43" s="167" t="s">
        <v>24</v>
      </c>
      <c r="G43" s="148" t="s">
        <v>25</v>
      </c>
      <c r="H43" s="135" t="s">
        <v>26</v>
      </c>
      <c r="I43" s="152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</row>
    <row r="44" spans="1:15" s="4" customFormat="1" ht="42" hidden="1" customHeight="1" x14ac:dyDescent="0.25">
      <c r="A44" s="141"/>
      <c r="B44" s="142"/>
      <c r="C44" s="153" t="s">
        <v>192</v>
      </c>
      <c r="D44" s="13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/>
      <c r="J44" s="137"/>
      <c r="K44" s="138" t="e">
        <f>IF(I44/J44*100&gt;100,100,I44/J44*100)</f>
        <v>#DIV/0!</v>
      </c>
      <c r="L44" s="139" t="e">
        <f>(K44+K45+K46)/3</f>
        <v>#DIV/0!</v>
      </c>
      <c r="M44" s="140" t="e">
        <f>(L44+L47)/2</f>
        <v>#DIV/0!</v>
      </c>
      <c r="N44" s="113"/>
      <c r="O44" s="199"/>
    </row>
    <row r="45" spans="1:15" s="4" customFormat="1" ht="42" hidden="1" customHeight="1" x14ac:dyDescent="0.25">
      <c r="A45" s="141"/>
      <c r="B45" s="142"/>
      <c r="C45" s="154"/>
      <c r="D45" s="142"/>
      <c r="E45" s="143"/>
      <c r="F45" s="167" t="s">
        <v>18</v>
      </c>
      <c r="G45" s="134" t="s">
        <v>119</v>
      </c>
      <c r="H45" s="135" t="s">
        <v>20</v>
      </c>
      <c r="I45" s="136"/>
      <c r="J45" s="137"/>
      <c r="K45" s="138" t="e">
        <f>IF(J45/I45*100&gt;100,100,J45/I45*100)</f>
        <v>#DIV/0!</v>
      </c>
      <c r="L45" s="144"/>
      <c r="M45" s="145"/>
      <c r="N45" s="113"/>
      <c r="O45" s="199"/>
    </row>
    <row r="46" spans="1:15" s="4" customFormat="1" ht="36" hidden="1" customHeight="1" x14ac:dyDescent="0.25">
      <c r="A46" s="141"/>
      <c r="B46" s="142"/>
      <c r="C46" s="154"/>
      <c r="D46" s="142"/>
      <c r="E46" s="143"/>
      <c r="F46" s="167" t="s">
        <v>18</v>
      </c>
      <c r="G46" s="134" t="s">
        <v>120</v>
      </c>
      <c r="H46" s="135" t="s">
        <v>20</v>
      </c>
      <c r="I46" s="136"/>
      <c r="J46" s="136"/>
      <c r="K46" s="138" t="e">
        <f>IF(J46/I46*100&gt;100,100,J46/I46*100)</f>
        <v>#DIV/0!</v>
      </c>
      <c r="L46" s="144"/>
      <c r="M46" s="145"/>
      <c r="N46" s="113"/>
      <c r="O46" s="199"/>
    </row>
    <row r="47" spans="1:15" s="4" customFormat="1" ht="30.75" hidden="1" customHeight="1" x14ac:dyDescent="0.25">
      <c r="A47" s="141"/>
      <c r="B47" s="142"/>
      <c r="C47" s="155"/>
      <c r="D47" s="147"/>
      <c r="E47" s="146"/>
      <c r="F47" s="167" t="s">
        <v>24</v>
      </c>
      <c r="G47" s="148" t="s">
        <v>25</v>
      </c>
      <c r="H47" s="135" t="s">
        <v>26</v>
      </c>
      <c r="I47" s="152"/>
      <c r="J47" s="149"/>
      <c r="K47" s="138" t="e">
        <f>IF(J47/I47*100&gt;100,100,J47/I47*100)</f>
        <v>#DIV/0!</v>
      </c>
      <c r="L47" s="150" t="e">
        <f>K47</f>
        <v>#DIV/0!</v>
      </c>
      <c r="M47" s="145"/>
      <c r="N47" s="113"/>
      <c r="O47" s="199"/>
    </row>
    <row r="48" spans="1:15" s="4" customFormat="1" ht="42" customHeight="1" x14ac:dyDescent="0.25">
      <c r="A48" s="141"/>
      <c r="B48" s="142"/>
      <c r="C48" s="153" t="s">
        <v>193</v>
      </c>
      <c r="D48" s="131" t="s">
        <v>141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>
        <v>12</v>
      </c>
      <c r="J48" s="137">
        <v>11.2</v>
      </c>
      <c r="K48" s="138">
        <f>IF(I48/J48*100&gt;100,100,I48/J48*100)</f>
        <v>100</v>
      </c>
      <c r="L48" s="139">
        <f>(K48+K49+K50)/3</f>
        <v>100</v>
      </c>
      <c r="M48" s="140">
        <f>(L48+L51)/2</f>
        <v>95.25139664804469</v>
      </c>
      <c r="N48" s="113"/>
      <c r="O48" s="199"/>
    </row>
    <row r="49" spans="2:15" s="141" customFormat="1" ht="42" customHeight="1" x14ac:dyDescent="0.25">
      <c r="B49" s="142"/>
      <c r="C49" s="154"/>
      <c r="D49" s="142"/>
      <c r="E49" s="143"/>
      <c r="F49" s="167" t="s">
        <v>18</v>
      </c>
      <c r="G49" s="134" t="s">
        <v>142</v>
      </c>
      <c r="H49" s="135" t="s">
        <v>20</v>
      </c>
      <c r="I49" s="136">
        <v>100</v>
      </c>
      <c r="J49" s="137">
        <v>100</v>
      </c>
      <c r="K49" s="138">
        <f>IF(J49/I49*100&gt;100,100,J49/I49*100)</f>
        <v>100</v>
      </c>
      <c r="L49" s="144"/>
      <c r="M49" s="145"/>
      <c r="N49" s="113"/>
      <c r="O49" s="199"/>
    </row>
    <row r="50" spans="2:15" s="141" customFormat="1" ht="36" customHeight="1" x14ac:dyDescent="0.25">
      <c r="B50" s="142"/>
      <c r="C50" s="154"/>
      <c r="D50" s="142"/>
      <c r="E50" s="143"/>
      <c r="F50" s="167" t="s">
        <v>18</v>
      </c>
      <c r="G50" s="134" t="s">
        <v>120</v>
      </c>
      <c r="H50" s="135" t="s">
        <v>20</v>
      </c>
      <c r="I50" s="136">
        <v>55</v>
      </c>
      <c r="J50" s="136">
        <v>60</v>
      </c>
      <c r="K50" s="138">
        <f>IF(J50/I50*100&gt;100,100,J50/I50*100)</f>
        <v>100</v>
      </c>
      <c r="L50" s="144"/>
      <c r="M50" s="145"/>
      <c r="N50" s="113"/>
      <c r="O50" s="199"/>
    </row>
    <row r="51" spans="2:15" s="141" customFormat="1" ht="30.75" customHeight="1" x14ac:dyDescent="0.25">
      <c r="B51" s="142"/>
      <c r="C51" s="155"/>
      <c r="D51" s="147"/>
      <c r="E51" s="146"/>
      <c r="F51" s="167" t="s">
        <v>24</v>
      </c>
      <c r="G51" s="148" t="s">
        <v>25</v>
      </c>
      <c r="H51" s="135" t="s">
        <v>26</v>
      </c>
      <c r="I51" s="165">
        <f>(20*8+19)/9</f>
        <v>19.888888888888889</v>
      </c>
      <c r="J51" s="83">
        <v>18</v>
      </c>
      <c r="K51" s="138">
        <f>IF(J51/I51*100&gt;100,100,J51/I51*100)</f>
        <v>90.502793296089379</v>
      </c>
      <c r="L51" s="150">
        <f>K51</f>
        <v>90.502793296089379</v>
      </c>
      <c r="M51" s="145"/>
      <c r="N51" s="113"/>
      <c r="O51" s="199"/>
    </row>
    <row r="52" spans="2:15" s="141" customFormat="1" ht="42" hidden="1" customHeight="1" x14ac:dyDescent="0.25">
      <c r="B52" s="143"/>
      <c r="C52" s="131" t="s">
        <v>194</v>
      </c>
      <c r="D52" s="131" t="s">
        <v>221</v>
      </c>
      <c r="E52" s="223" t="s">
        <v>117</v>
      </c>
      <c r="F52" s="135" t="s">
        <v>18</v>
      </c>
      <c r="G52" s="158" t="s">
        <v>145</v>
      </c>
      <c r="H52" s="135" t="s">
        <v>20</v>
      </c>
      <c r="I52" s="13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</row>
    <row r="53" spans="2:15" s="141" customFormat="1" ht="42" hidden="1" customHeight="1" x14ac:dyDescent="0.25">
      <c r="B53" s="143"/>
      <c r="C53" s="143"/>
      <c r="D53" s="142"/>
      <c r="E53" s="224"/>
      <c r="F53" s="135" t="s">
        <v>18</v>
      </c>
      <c r="G53" s="158" t="s">
        <v>146</v>
      </c>
      <c r="H53" s="135" t="s">
        <v>20</v>
      </c>
      <c r="I53" s="136"/>
      <c r="J53" s="137"/>
      <c r="K53" s="138" t="e">
        <f>IF(J53/I53*100&gt;100,100,J53/I53*100)</f>
        <v>#DIV/0!</v>
      </c>
      <c r="L53" s="144"/>
      <c r="M53" s="145"/>
      <c r="N53" s="113"/>
      <c r="O53" s="199"/>
    </row>
    <row r="54" spans="2:15" s="141" customFormat="1" ht="36" hidden="1" customHeight="1" x14ac:dyDescent="0.25">
      <c r="B54" s="143"/>
      <c r="C54" s="143"/>
      <c r="D54" s="142"/>
      <c r="E54" s="224"/>
      <c r="F54" s="135" t="s">
        <v>18</v>
      </c>
      <c r="G54" s="158" t="s">
        <v>147</v>
      </c>
      <c r="H54" s="135" t="s">
        <v>20</v>
      </c>
      <c r="I54" s="136"/>
      <c r="J54" s="136"/>
      <c r="K54" s="138" t="e">
        <f>IF(J54/I54*100&gt;100,100,J54/I54*100)</f>
        <v>#DIV/0!</v>
      </c>
      <c r="L54" s="144"/>
      <c r="M54" s="145"/>
      <c r="N54" s="113"/>
      <c r="O54" s="199"/>
    </row>
    <row r="55" spans="2:15" s="141" customFormat="1" ht="30.75" hidden="1" customHeight="1" x14ac:dyDescent="0.25">
      <c r="B55" s="143"/>
      <c r="C55" s="146"/>
      <c r="D55" s="147"/>
      <c r="E55" s="225"/>
      <c r="F55" s="135" t="s">
        <v>24</v>
      </c>
      <c r="G55" s="164" t="s">
        <v>25</v>
      </c>
      <c r="H55" s="135" t="s">
        <v>26</v>
      </c>
      <c r="I55" s="152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</row>
    <row r="56" spans="2:15" s="141" customFormat="1" ht="42" customHeight="1" x14ac:dyDescent="0.25">
      <c r="B56" s="143"/>
      <c r="C56" s="131" t="s">
        <v>195</v>
      </c>
      <c r="D56" s="131" t="s">
        <v>222</v>
      </c>
      <c r="E56" s="223" t="s">
        <v>117</v>
      </c>
      <c r="F56" s="135" t="s">
        <v>18</v>
      </c>
      <c r="G56" s="158" t="s">
        <v>145</v>
      </c>
      <c r="H56" s="135" t="s">
        <v>20</v>
      </c>
      <c r="I56" s="136">
        <v>100</v>
      </c>
      <c r="J56" s="67">
        <v>100</v>
      </c>
      <c r="K56" s="138">
        <f>IF(I56/J56*100&gt;100,100,I56/J56*100)</f>
        <v>100</v>
      </c>
      <c r="L56" s="139">
        <f>(K56+K57+K58)/3</f>
        <v>100</v>
      </c>
      <c r="M56" s="140">
        <f>(L56+L59)/2</f>
        <v>100</v>
      </c>
      <c r="N56" s="113"/>
      <c r="O56" s="199"/>
    </row>
    <row r="57" spans="2:15" s="141" customFormat="1" ht="42" customHeight="1" x14ac:dyDescent="0.25">
      <c r="B57" s="143"/>
      <c r="C57" s="143"/>
      <c r="D57" s="142"/>
      <c r="E57" s="224"/>
      <c r="F57" s="135" t="s">
        <v>18</v>
      </c>
      <c r="G57" s="158" t="s">
        <v>146</v>
      </c>
      <c r="H57" s="135" t="s">
        <v>20</v>
      </c>
      <c r="I57" s="136">
        <v>12</v>
      </c>
      <c r="J57" s="67">
        <v>12</v>
      </c>
      <c r="K57" s="138">
        <f>IF(I57/J57*100&gt;100,100,I57/J57*100)</f>
        <v>100</v>
      </c>
      <c r="L57" s="144"/>
      <c r="M57" s="145"/>
      <c r="N57" s="113"/>
      <c r="O57" s="199"/>
    </row>
    <row r="58" spans="2:15" s="141" customFormat="1" ht="36" customHeight="1" x14ac:dyDescent="0.25">
      <c r="B58" s="143"/>
      <c r="C58" s="143"/>
      <c r="D58" s="142"/>
      <c r="E58" s="224"/>
      <c r="F58" s="135" t="s">
        <v>18</v>
      </c>
      <c r="G58" s="158" t="s">
        <v>147</v>
      </c>
      <c r="H58" s="135" t="s">
        <v>20</v>
      </c>
      <c r="I58" s="136">
        <v>100</v>
      </c>
      <c r="J58" s="66">
        <v>100</v>
      </c>
      <c r="K58" s="138">
        <f>IF(J58/I58*100&gt;100,100,J58/I58*100)</f>
        <v>100</v>
      </c>
      <c r="L58" s="144"/>
      <c r="M58" s="145"/>
      <c r="N58" s="113"/>
      <c r="O58" s="199"/>
    </row>
    <row r="59" spans="2:15" s="141" customFormat="1" ht="30.75" customHeight="1" x14ac:dyDescent="0.25">
      <c r="B59" s="143"/>
      <c r="C59" s="146"/>
      <c r="D59" s="147"/>
      <c r="E59" s="225"/>
      <c r="F59" s="135" t="s">
        <v>24</v>
      </c>
      <c r="G59" s="164" t="s">
        <v>25</v>
      </c>
      <c r="H59" s="135" t="s">
        <v>26</v>
      </c>
      <c r="I59" s="165">
        <v>16</v>
      </c>
      <c r="J59" s="83">
        <v>16</v>
      </c>
      <c r="K59" s="138">
        <f>IF(J59/I59*100&gt;100,100,J59/I59*100)</f>
        <v>100</v>
      </c>
      <c r="L59" s="150">
        <f>K59</f>
        <v>100</v>
      </c>
      <c r="M59" s="145"/>
      <c r="N59" s="113"/>
      <c r="O59" s="199"/>
    </row>
    <row r="60" spans="2:15" s="141" customFormat="1" ht="42" hidden="1" customHeight="1" x14ac:dyDescent="0.25">
      <c r="B60" s="143"/>
      <c r="C60" s="131" t="s">
        <v>196</v>
      </c>
      <c r="D60" s="131" t="s">
        <v>151</v>
      </c>
      <c r="E60" s="223" t="s">
        <v>117</v>
      </c>
      <c r="F60" s="135" t="s">
        <v>18</v>
      </c>
      <c r="G60" s="158" t="s">
        <v>145</v>
      </c>
      <c r="H60" s="135" t="s">
        <v>20</v>
      </c>
      <c r="I60" s="136"/>
      <c r="J60" s="67"/>
      <c r="K60" s="138" t="e">
        <f>IF(I60/J60*100&gt;100,100,I60/J60*100)</f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</row>
    <row r="61" spans="2:15" s="141" customFormat="1" ht="42" hidden="1" customHeight="1" x14ac:dyDescent="0.25">
      <c r="B61" s="143"/>
      <c r="C61" s="143"/>
      <c r="D61" s="142"/>
      <c r="E61" s="224"/>
      <c r="F61" s="135" t="s">
        <v>18</v>
      </c>
      <c r="G61" s="158" t="s">
        <v>146</v>
      </c>
      <c r="H61" s="135" t="s">
        <v>20</v>
      </c>
      <c r="I61" s="136"/>
      <c r="J61" s="67"/>
      <c r="K61" s="138" t="e">
        <f>IF(J61/I61*100&gt;100,100,J61/I61*100)</f>
        <v>#DIV/0!</v>
      </c>
      <c r="L61" s="144"/>
      <c r="M61" s="145"/>
      <c r="N61" s="113"/>
      <c r="O61" s="199"/>
    </row>
    <row r="62" spans="2:15" s="141" customFormat="1" ht="36" hidden="1" customHeight="1" x14ac:dyDescent="0.25">
      <c r="B62" s="143"/>
      <c r="C62" s="143"/>
      <c r="D62" s="142"/>
      <c r="E62" s="224"/>
      <c r="F62" s="135" t="s">
        <v>18</v>
      </c>
      <c r="G62" s="158" t="s">
        <v>147</v>
      </c>
      <c r="H62" s="135" t="s">
        <v>20</v>
      </c>
      <c r="I62" s="136"/>
      <c r="J62" s="66"/>
      <c r="K62" s="138" t="e">
        <f>IF(J62/I62*100&gt;100,100,J62/I62*100)</f>
        <v>#DIV/0!</v>
      </c>
      <c r="L62" s="144"/>
      <c r="M62" s="145"/>
      <c r="N62" s="113"/>
      <c r="O62" s="199"/>
    </row>
    <row r="63" spans="2:15" s="141" customFormat="1" ht="30.75" hidden="1" customHeight="1" x14ac:dyDescent="0.25">
      <c r="B63" s="143"/>
      <c r="C63" s="146"/>
      <c r="D63" s="147"/>
      <c r="E63" s="225"/>
      <c r="F63" s="135" t="s">
        <v>24</v>
      </c>
      <c r="G63" s="164" t="s">
        <v>25</v>
      </c>
      <c r="H63" s="135" t="s">
        <v>26</v>
      </c>
      <c r="I63" s="152"/>
      <c r="J63" s="78"/>
      <c r="K63" s="138" t="e">
        <f>IF(J63/I63*100&gt;100,100,J63/I63*100)</f>
        <v>#DIV/0!</v>
      </c>
      <c r="L63" s="150" t="e">
        <f>K63</f>
        <v>#DIV/0!</v>
      </c>
      <c r="M63" s="145"/>
      <c r="N63" s="113"/>
      <c r="O63" s="199"/>
    </row>
    <row r="64" spans="2:15" s="141" customFormat="1" ht="42" customHeight="1" x14ac:dyDescent="0.25">
      <c r="B64" s="143"/>
      <c r="C64" s="131" t="s">
        <v>197</v>
      </c>
      <c r="D64" s="131" t="s">
        <v>153</v>
      </c>
      <c r="E64" s="223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100</v>
      </c>
      <c r="K64" s="138">
        <f>IF(J64/I64*100&gt;100,100,J64/I64*100)</f>
        <v>100</v>
      </c>
      <c r="L64" s="139">
        <f>(K64+K65+K66)/3</f>
        <v>100</v>
      </c>
      <c r="M64" s="140">
        <f>(L64+L67)/2</f>
        <v>96.777546777546775</v>
      </c>
      <c r="N64" s="113"/>
      <c r="O64" s="199"/>
    </row>
    <row r="65" spans="2:15" s="141" customFormat="1" ht="42" customHeight="1" x14ac:dyDescent="0.25">
      <c r="B65" s="143"/>
      <c r="C65" s="143"/>
      <c r="D65" s="142"/>
      <c r="E65" s="224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9.1</v>
      </c>
      <c r="K65" s="138">
        <f>IF(I65/J65*100&gt;100,100,I65/J65*100)</f>
        <v>100</v>
      </c>
      <c r="L65" s="144"/>
      <c r="M65" s="145"/>
      <c r="N65" s="113"/>
      <c r="O65" s="199"/>
    </row>
    <row r="66" spans="2:15" s="141" customFormat="1" ht="36" customHeight="1" x14ac:dyDescent="0.25">
      <c r="B66" s="143"/>
      <c r="C66" s="143"/>
      <c r="D66" s="142"/>
      <c r="E66" s="224"/>
      <c r="F66" s="135" t="s">
        <v>18</v>
      </c>
      <c r="G66" s="158" t="s">
        <v>147</v>
      </c>
      <c r="H66" s="135" t="s">
        <v>20</v>
      </c>
      <c r="I66" s="136">
        <v>100</v>
      </c>
      <c r="J66" s="136">
        <v>100</v>
      </c>
      <c r="K66" s="138">
        <f>IF(J66/I66*100&gt;100,100,J66/I66*100)</f>
        <v>100</v>
      </c>
      <c r="L66" s="144"/>
      <c r="M66" s="145"/>
      <c r="N66" s="113"/>
      <c r="O66" s="199"/>
    </row>
    <row r="67" spans="2:15" s="141" customFormat="1" ht="30.75" customHeight="1" x14ac:dyDescent="0.25">
      <c r="B67" s="143"/>
      <c r="C67" s="146"/>
      <c r="D67" s="147"/>
      <c r="E67" s="225"/>
      <c r="F67" s="135" t="s">
        <v>24</v>
      </c>
      <c r="G67" s="164" t="s">
        <v>25</v>
      </c>
      <c r="H67" s="135" t="s">
        <v>26</v>
      </c>
      <c r="I67" s="165">
        <f>98-1.8</f>
        <v>96.2</v>
      </c>
      <c r="J67" s="83">
        <v>90</v>
      </c>
      <c r="K67" s="138">
        <f>IF(J67/I67*100&gt;100,100,J67/I67*100)</f>
        <v>93.555093555093549</v>
      </c>
      <c r="L67" s="150">
        <f>K67</f>
        <v>93.555093555093549</v>
      </c>
      <c r="M67" s="145"/>
      <c r="N67" s="113"/>
      <c r="O67" s="199"/>
    </row>
    <row r="68" spans="2:15" s="141" customFormat="1" ht="42" hidden="1" customHeight="1" x14ac:dyDescent="0.25">
      <c r="B68" s="143"/>
      <c r="C68" s="156" t="s">
        <v>194</v>
      </c>
      <c r="D68" s="131" t="s">
        <v>154</v>
      </c>
      <c r="E68" s="223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39" t="e">
        <f>(K68+K69+K70)/3</f>
        <v>#DIV/0!</v>
      </c>
      <c r="M68" s="140" t="e">
        <f>(L68+L71)/2</f>
        <v>#DIV/0!</v>
      </c>
      <c r="N68" s="113"/>
      <c r="O68" s="199"/>
    </row>
    <row r="69" spans="2:15" s="141" customFormat="1" ht="42" hidden="1" customHeight="1" x14ac:dyDescent="0.25">
      <c r="B69" s="143"/>
      <c r="C69" s="160"/>
      <c r="D69" s="142"/>
      <c r="E69" s="224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44"/>
      <c r="M69" s="145"/>
      <c r="N69" s="113"/>
      <c r="O69" s="199"/>
    </row>
    <row r="70" spans="2:15" s="141" customFormat="1" ht="36" hidden="1" customHeight="1" x14ac:dyDescent="0.25">
      <c r="B70" s="143"/>
      <c r="C70" s="160"/>
      <c r="D70" s="142"/>
      <c r="E70" s="224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44"/>
      <c r="M70" s="145"/>
      <c r="N70" s="113"/>
      <c r="O70" s="199"/>
    </row>
    <row r="71" spans="2:15" s="141" customFormat="1" ht="30.75" hidden="1" customHeight="1" x14ac:dyDescent="0.25">
      <c r="B71" s="143"/>
      <c r="C71" s="162"/>
      <c r="D71" s="147"/>
      <c r="E71" s="225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50" t="e">
        <f>K71</f>
        <v>#DIV/0!</v>
      </c>
      <c r="M71" s="145"/>
      <c r="N71" s="113"/>
      <c r="O71" s="199"/>
    </row>
    <row r="72" spans="2:15" s="141" customFormat="1" ht="42" hidden="1" customHeight="1" x14ac:dyDescent="0.25">
      <c r="B72" s="143"/>
      <c r="C72" s="131" t="s">
        <v>198</v>
      </c>
      <c r="D72" s="131" t="s">
        <v>156</v>
      </c>
      <c r="E72" s="223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39" t="e">
        <f>(K72+K73+K74)/3</f>
        <v>#DIV/0!</v>
      </c>
      <c r="M72" s="140" t="e">
        <f>(L72+L75)/2</f>
        <v>#DIV/0!</v>
      </c>
      <c r="N72" s="113"/>
      <c r="O72" s="199"/>
    </row>
    <row r="73" spans="2:15" s="141" customFormat="1" ht="42" hidden="1" customHeight="1" x14ac:dyDescent="0.25">
      <c r="B73" s="143"/>
      <c r="C73" s="143"/>
      <c r="D73" s="142"/>
      <c r="E73" s="224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44"/>
      <c r="M73" s="145"/>
      <c r="N73" s="113"/>
      <c r="O73" s="199"/>
    </row>
    <row r="74" spans="2:15" s="141" customFormat="1" ht="36" hidden="1" customHeight="1" x14ac:dyDescent="0.25">
      <c r="B74" s="143"/>
      <c r="C74" s="143"/>
      <c r="D74" s="142"/>
      <c r="E74" s="224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44"/>
      <c r="M74" s="145"/>
      <c r="N74" s="113"/>
      <c r="O74" s="199"/>
    </row>
    <row r="75" spans="2:15" s="141" customFormat="1" ht="30.75" hidden="1" customHeight="1" x14ac:dyDescent="0.25">
      <c r="B75" s="143"/>
      <c r="C75" s="146"/>
      <c r="D75" s="147"/>
      <c r="E75" s="225"/>
      <c r="F75" s="135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50" t="e">
        <f>K75</f>
        <v>#DIV/0!</v>
      </c>
      <c r="M75" s="145"/>
      <c r="N75" s="113"/>
      <c r="O75" s="199"/>
    </row>
    <row r="76" spans="2:15" s="141" customFormat="1" ht="42" hidden="1" customHeight="1" x14ac:dyDescent="0.25">
      <c r="B76" s="143"/>
      <c r="C76" s="131" t="s">
        <v>199</v>
      </c>
      <c r="D76" s="131" t="s">
        <v>158</v>
      </c>
      <c r="E76" s="223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>IF(I76/J76*100&gt;100,100,I76/J76*100)</f>
        <v>#DIV/0!</v>
      </c>
      <c r="L76" s="139" t="e">
        <f>(K76+K77+K78)/3</f>
        <v>#DIV/0!</v>
      </c>
      <c r="M76" s="140" t="e">
        <f>(L76+L79)/2</f>
        <v>#DIV/0!</v>
      </c>
      <c r="N76" s="113"/>
      <c r="O76" s="199"/>
    </row>
    <row r="77" spans="2:15" s="141" customFormat="1" ht="42" hidden="1" customHeight="1" x14ac:dyDescent="0.25">
      <c r="B77" s="143"/>
      <c r="C77" s="143"/>
      <c r="D77" s="142"/>
      <c r="E77" s="224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IF(J77/I77*100&gt;100,100,J77/I77*100)</f>
        <v>#DIV/0!</v>
      </c>
      <c r="L77" s="144"/>
      <c r="M77" s="145"/>
      <c r="N77" s="113"/>
      <c r="O77" s="199"/>
    </row>
    <row r="78" spans="2:15" s="141" customFormat="1" ht="36" hidden="1" customHeight="1" x14ac:dyDescent="0.25">
      <c r="B78" s="143"/>
      <c r="C78" s="143"/>
      <c r="D78" s="142"/>
      <c r="E78" s="224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>IF(J78/I78*100&gt;100,100,J78/I78*100)</f>
        <v>#DIV/0!</v>
      </c>
      <c r="L78" s="144"/>
      <c r="M78" s="145"/>
      <c r="N78" s="113"/>
      <c r="O78" s="199"/>
    </row>
    <row r="79" spans="2:15" s="141" customFormat="1" ht="30.75" hidden="1" customHeight="1" x14ac:dyDescent="0.25">
      <c r="B79" s="143"/>
      <c r="C79" s="146"/>
      <c r="D79" s="147"/>
      <c r="E79" s="225"/>
      <c r="F79" s="135" t="s">
        <v>24</v>
      </c>
      <c r="G79" s="164" t="s">
        <v>25</v>
      </c>
      <c r="H79" s="135" t="s">
        <v>26</v>
      </c>
      <c r="I79" s="152"/>
      <c r="J79" s="149"/>
      <c r="K79" s="138" t="e">
        <f>IF(J79/I79*100&gt;100,100,J79/I79*100)</f>
        <v>#DIV/0!</v>
      </c>
      <c r="L79" s="150" t="e">
        <f>K79</f>
        <v>#DIV/0!</v>
      </c>
      <c r="M79" s="145"/>
      <c r="N79" s="113"/>
      <c r="O79" s="199"/>
    </row>
    <row r="80" spans="2:15" s="141" customFormat="1" ht="42" hidden="1" customHeight="1" x14ac:dyDescent="0.25">
      <c r="B80" s="143"/>
      <c r="C80" s="131" t="s">
        <v>194</v>
      </c>
      <c r="D80" s="131" t="s">
        <v>160</v>
      </c>
      <c r="E80" s="223" t="s">
        <v>117</v>
      </c>
      <c r="F80" s="135" t="s">
        <v>18</v>
      </c>
      <c r="G80" s="158" t="s">
        <v>145</v>
      </c>
      <c r="H80" s="135" t="s">
        <v>20</v>
      </c>
      <c r="I80" s="136"/>
      <c r="J80" s="137"/>
      <c r="K80" s="138" t="e">
        <f>IF(I80/J80*100&gt;100,100,I80/J80*100)</f>
        <v>#DIV/0!</v>
      </c>
      <c r="L80" s="139" t="e">
        <f>(K80+K81+K82)/3</f>
        <v>#DIV/0!</v>
      </c>
      <c r="M80" s="140" t="e">
        <f>(L80+L83)/2</f>
        <v>#DIV/0!</v>
      </c>
      <c r="N80" s="113"/>
      <c r="O80" s="199"/>
    </row>
    <row r="81" spans="2:15" s="141" customFormat="1" ht="42" hidden="1" customHeight="1" x14ac:dyDescent="0.25">
      <c r="B81" s="143"/>
      <c r="C81" s="143"/>
      <c r="D81" s="142"/>
      <c r="E81" s="224"/>
      <c r="F81" s="135" t="s">
        <v>18</v>
      </c>
      <c r="G81" s="158" t="s">
        <v>146</v>
      </c>
      <c r="H81" s="135" t="s">
        <v>20</v>
      </c>
      <c r="I81" s="136"/>
      <c r="J81" s="137"/>
      <c r="K81" s="138" t="e">
        <f>IF(J81/I81*100&gt;100,100,J81/I81*100)</f>
        <v>#DIV/0!</v>
      </c>
      <c r="L81" s="144"/>
      <c r="M81" s="145"/>
      <c r="N81" s="113"/>
      <c r="O81" s="199"/>
    </row>
    <row r="82" spans="2:15" s="141" customFormat="1" ht="36" hidden="1" customHeight="1" x14ac:dyDescent="0.25">
      <c r="B82" s="143"/>
      <c r="C82" s="143"/>
      <c r="D82" s="142"/>
      <c r="E82" s="224"/>
      <c r="F82" s="135" t="s">
        <v>18</v>
      </c>
      <c r="G82" s="158" t="s">
        <v>147</v>
      </c>
      <c r="H82" s="135" t="s">
        <v>20</v>
      </c>
      <c r="I82" s="136"/>
      <c r="J82" s="136"/>
      <c r="K82" s="138" t="e">
        <f>IF(J82/I82*100&gt;100,100,J82/I82*100)</f>
        <v>#DIV/0!</v>
      </c>
      <c r="L82" s="144"/>
      <c r="M82" s="145"/>
      <c r="N82" s="113"/>
      <c r="O82" s="199"/>
    </row>
    <row r="83" spans="2:15" s="141" customFormat="1" ht="30.75" hidden="1" customHeight="1" x14ac:dyDescent="0.25">
      <c r="B83" s="143"/>
      <c r="C83" s="146"/>
      <c r="D83" s="147"/>
      <c r="E83" s="225"/>
      <c r="F83" s="135" t="s">
        <v>24</v>
      </c>
      <c r="G83" s="164" t="s">
        <v>25</v>
      </c>
      <c r="H83" s="135" t="s">
        <v>26</v>
      </c>
      <c r="I83" s="152"/>
      <c r="J83" s="149"/>
      <c r="K83" s="138" t="e">
        <f>IF(J83/I83*100&gt;100,100,J83/I83*100)</f>
        <v>#DIV/0!</v>
      </c>
      <c r="L83" s="150" t="e">
        <f>K83</f>
        <v>#DIV/0!</v>
      </c>
      <c r="M83" s="145"/>
      <c r="N83" s="113"/>
      <c r="O83" s="199"/>
    </row>
    <row r="84" spans="2:15" s="141" customFormat="1" ht="42" customHeight="1" x14ac:dyDescent="0.25">
      <c r="B84" s="143"/>
      <c r="C84" s="131" t="s">
        <v>200</v>
      </c>
      <c r="D84" s="131" t="s">
        <v>244</v>
      </c>
      <c r="E84" s="223" t="s">
        <v>117</v>
      </c>
      <c r="F84" s="135" t="s">
        <v>18</v>
      </c>
      <c r="G84" s="158" t="s">
        <v>145</v>
      </c>
      <c r="H84" s="135" t="s">
        <v>20</v>
      </c>
      <c r="I84" s="136">
        <v>100</v>
      </c>
      <c r="J84" s="137">
        <v>100</v>
      </c>
      <c r="K84" s="138">
        <f>IF(J84/I84*100&gt;100,100,J84/I84*100)</f>
        <v>100</v>
      </c>
      <c r="L84" s="139">
        <f>(K84+K85+K86)/3</f>
        <v>100</v>
      </c>
      <c r="M84" s="140">
        <f>(L84+L87)/2</f>
        <v>95.25139664804469</v>
      </c>
      <c r="N84" s="113"/>
      <c r="O84" s="199"/>
    </row>
    <row r="85" spans="2:15" s="141" customFormat="1" ht="42" customHeight="1" x14ac:dyDescent="0.25">
      <c r="B85" s="143"/>
      <c r="C85" s="143"/>
      <c r="D85" s="142"/>
      <c r="E85" s="224"/>
      <c r="F85" s="135" t="s">
        <v>18</v>
      </c>
      <c r="G85" s="158" t="s">
        <v>146</v>
      </c>
      <c r="H85" s="135" t="s">
        <v>20</v>
      </c>
      <c r="I85" s="136">
        <v>12</v>
      </c>
      <c r="J85" s="137">
        <v>11.2</v>
      </c>
      <c r="K85" s="138">
        <f>IF(I85/J85*100&gt;100,100,I85/J85*100)</f>
        <v>100</v>
      </c>
      <c r="L85" s="144"/>
      <c r="M85" s="145"/>
      <c r="N85" s="113"/>
      <c r="O85" s="199"/>
    </row>
    <row r="86" spans="2:15" s="141" customFormat="1" ht="36" customHeight="1" x14ac:dyDescent="0.25">
      <c r="B86" s="143"/>
      <c r="C86" s="143"/>
      <c r="D86" s="142"/>
      <c r="E86" s="224"/>
      <c r="F86" s="135" t="s">
        <v>18</v>
      </c>
      <c r="G86" s="158" t="s">
        <v>147</v>
      </c>
      <c r="H86" s="135" t="s">
        <v>20</v>
      </c>
      <c r="I86" s="136">
        <v>100</v>
      </c>
      <c r="J86" s="136">
        <v>100</v>
      </c>
      <c r="K86" s="138">
        <f>IF(J86/I86*100&gt;100,100,J86/I86*100)</f>
        <v>100</v>
      </c>
      <c r="L86" s="144"/>
      <c r="M86" s="145"/>
      <c r="N86" s="113"/>
      <c r="O86" s="199"/>
    </row>
    <row r="87" spans="2:15" s="141" customFormat="1" ht="30.75" customHeight="1" x14ac:dyDescent="0.25">
      <c r="B87" s="146"/>
      <c r="C87" s="146"/>
      <c r="D87" s="147"/>
      <c r="E87" s="225"/>
      <c r="F87" s="135" t="s">
        <v>24</v>
      </c>
      <c r="G87" s="164" t="s">
        <v>25</v>
      </c>
      <c r="H87" s="135" t="s">
        <v>26</v>
      </c>
      <c r="I87" s="165">
        <f>(20*8+19)/9</f>
        <v>19.888888888888889</v>
      </c>
      <c r="J87" s="83">
        <v>18</v>
      </c>
      <c r="K87" s="138">
        <f>IF(J87/I87*100&gt;100,100,J87/I87*100)</f>
        <v>90.502793296089379</v>
      </c>
      <c r="L87" s="150">
        <f>K87</f>
        <v>90.502793296089379</v>
      </c>
      <c r="M87" s="145"/>
      <c r="N87" s="124"/>
      <c r="O87" s="199"/>
    </row>
    <row r="88" spans="2:15" s="141" customFormat="1" x14ac:dyDescent="0.25">
      <c r="C88"/>
      <c r="F88" s="227"/>
      <c r="J88"/>
    </row>
    <row r="89" spans="2:15" x14ac:dyDescent="0.25">
      <c r="I89" s="208">
        <f>I7+I11+I15+I19+I23+I27+I31+I35+I39+I43+I47+I51</f>
        <v>132.0888888888889</v>
      </c>
      <c r="J89" s="208">
        <f>J7+J11+J15+J19+J23+J27+J31+J35+J39+J43+J47+J51</f>
        <v>124</v>
      </c>
      <c r="K89" s="209">
        <f>(131*8+135*4)/12</f>
        <v>132.33333333333334</v>
      </c>
      <c r="L89">
        <v>124</v>
      </c>
    </row>
    <row r="90" spans="2:15" x14ac:dyDescent="0.25">
      <c r="I90" s="208">
        <f>I55+I59+I63+I67+I71+I75+I79+I83+I87</f>
        <v>132.0888888888889</v>
      </c>
      <c r="J90" s="208">
        <f>J55+J59+J63+J67+J71+J75+J79+J83+J87</f>
        <v>124</v>
      </c>
      <c r="K90" s="209">
        <f>(131*8+135*4)/12</f>
        <v>132.33333333333334</v>
      </c>
      <c r="L90">
        <v>124</v>
      </c>
    </row>
    <row r="91" spans="2:15" ht="30.75" customHeight="1" x14ac:dyDescent="0.25">
      <c r="B91" s="210" t="s">
        <v>215</v>
      </c>
      <c r="H91" s="210" t="s">
        <v>216</v>
      </c>
    </row>
    <row r="92" spans="2:15" x14ac:dyDescent="0.25">
      <c r="B92" s="211" t="s">
        <v>217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8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3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2"/>
  <sheetViews>
    <sheetView view="pageBreakPreview" zoomScale="78" zoomScaleNormal="70" zoomScaleSheetLayoutView="78" workbookViewId="0">
      <selection activeCell="J81" sqref="J81"/>
    </sheetView>
  </sheetViews>
  <sheetFormatPr defaultRowHeight="15" x14ac:dyDescent="0.25"/>
  <cols>
    <col min="1" max="1" width="3.42578125" customWidth="1"/>
    <col min="2" max="2" width="18.7109375" customWidth="1"/>
    <col min="3" max="3" width="22.5703125" customWidth="1"/>
    <col min="4" max="4" width="20.85546875" customWidth="1"/>
    <col min="5" max="5" width="14.7109375" customWidth="1"/>
    <col min="6" max="6" width="20.85546875" style="206" customWidth="1"/>
    <col min="7" max="9" width="20.85546875" customWidth="1"/>
    <col min="10" max="10" width="17.5703125" customWidth="1"/>
    <col min="11" max="12" width="20.85546875" customWidth="1"/>
    <col min="13" max="13" width="14.42578125" customWidth="1"/>
    <col min="14" max="17" width="20.85546875" customWidth="1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189" t="s">
        <v>5</v>
      </c>
      <c r="G2" s="189" t="s">
        <v>6</v>
      </c>
      <c r="H2" s="189" t="s">
        <v>7</v>
      </c>
      <c r="I2" s="191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15" s="212" customFormat="1" ht="15.75" customHeight="1" x14ac:dyDescent="0.2">
      <c r="B3" s="213">
        <v>1</v>
      </c>
      <c r="C3" s="193">
        <v>2</v>
      </c>
      <c r="D3" s="214">
        <v>2</v>
      </c>
      <c r="E3" s="213">
        <v>3</v>
      </c>
      <c r="F3" s="195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3">
        <v>12</v>
      </c>
      <c r="O3" s="213">
        <v>13</v>
      </c>
    </row>
    <row r="4" spans="1:15" s="4" customFormat="1" ht="42" hidden="1" customHeight="1" x14ac:dyDescent="0.25">
      <c r="A4" s="141"/>
      <c r="B4" s="132" t="s">
        <v>254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/>
      <c r="J4" s="137"/>
      <c r="K4" s="138" t="e">
        <f>IF(I4/J4*100&gt;100,100,I4/J4*100)</f>
        <v>#DIV/0!</v>
      </c>
      <c r="L4" s="168" t="e">
        <f>(K4+K5+K6)/3</f>
        <v>#DIV/0!</v>
      </c>
      <c r="M4" s="140" t="e">
        <f>(L4+L7)/2</f>
        <v>#DIV/0!</v>
      </c>
      <c r="N4" s="215" t="s">
        <v>170</v>
      </c>
      <c r="O4" s="199"/>
    </row>
    <row r="5" spans="1:15" s="4" customFormat="1" ht="42" hidden="1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/>
      <c r="J5" s="137"/>
      <c r="K5" s="138" t="e">
        <f>IF(J5/I5*100&gt;100,100,J5/I5*100)</f>
        <v>#DIV/0!</v>
      </c>
      <c r="L5" s="170"/>
      <c r="M5" s="145"/>
      <c r="N5" s="113"/>
      <c r="O5" s="199"/>
    </row>
    <row r="6" spans="1:15" s="4" customFormat="1" ht="36" hidden="1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/>
      <c r="J6" s="136"/>
      <c r="K6" s="138" t="e">
        <f>IF(J6/I6*100&gt;100,100,J6/I6*100)</f>
        <v>#DIV/0!</v>
      </c>
      <c r="L6" s="170"/>
      <c r="M6" s="145"/>
      <c r="N6" s="113"/>
      <c r="O6" s="199"/>
    </row>
    <row r="7" spans="1:15" s="4" customFormat="1" ht="30.75" hidden="1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152"/>
      <c r="J7" s="78"/>
      <c r="K7" s="138" t="e">
        <f>IF(J7/I7*100&gt;100,100,J7/I7*100)</f>
        <v>#DIV/0!</v>
      </c>
      <c r="L7" s="172" t="e">
        <f>K7</f>
        <v>#DIV/0!</v>
      </c>
      <c r="M7" s="145"/>
      <c r="N7" s="113"/>
      <c r="O7" s="199"/>
    </row>
    <row r="8" spans="1:15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137"/>
      <c r="K8" s="138" t="e">
        <f>IF(I8/J8*100&gt;100,100,I8/J8*100)</f>
        <v>#DIV/0!</v>
      </c>
      <c r="L8" s="168" t="e">
        <f>(K8+K9+K10)/3</f>
        <v>#DIV/0!</v>
      </c>
      <c r="M8" s="140" t="e">
        <f>(L8+L11)/2</f>
        <v>#DIV/0!</v>
      </c>
      <c r="N8" s="113"/>
      <c r="O8" s="199"/>
    </row>
    <row r="9" spans="1:15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/>
      <c r="J9" s="137"/>
      <c r="K9" s="138" t="e">
        <f>IF(J9/I9*100&gt;100,100,J9/I9*100)</f>
        <v>#DIV/0!</v>
      </c>
      <c r="L9" s="170"/>
      <c r="M9" s="145"/>
      <c r="N9" s="113"/>
      <c r="O9" s="199"/>
    </row>
    <row r="10" spans="1:15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/>
      <c r="J10" s="136"/>
      <c r="K10" s="138" t="e">
        <f>IF(J10/I10*100&gt;100,100,J10/I10*100)</f>
        <v>#DIV/0!</v>
      </c>
      <c r="L10" s="170"/>
      <c r="M10" s="145"/>
      <c r="N10" s="113"/>
      <c r="O10" s="199"/>
    </row>
    <row r="11" spans="1:15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52"/>
      <c r="J11" s="149"/>
      <c r="K11" s="138" t="e">
        <f>IF(J11/I11*100&gt;100,100,J11/I11*100)</f>
        <v>#DIV/0!</v>
      </c>
      <c r="L11" s="172" t="e">
        <f>K11</f>
        <v>#DIV/0!</v>
      </c>
      <c r="M11" s="145"/>
      <c r="N11" s="113"/>
      <c r="O11" s="199"/>
    </row>
    <row r="12" spans="1:15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/>
      <c r="J12" s="13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113"/>
      <c r="O12" s="199"/>
    </row>
    <row r="13" spans="1:15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/>
      <c r="J13" s="137"/>
      <c r="K13" s="138" t="e">
        <f>IF(J13/I13*100&gt;100,100,J13/I13*100)</f>
        <v>#DIV/0!</v>
      </c>
      <c r="L13" s="170"/>
      <c r="M13" s="145"/>
      <c r="N13" s="113"/>
      <c r="O13" s="199"/>
    </row>
    <row r="14" spans="1:15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/>
      <c r="J14" s="136"/>
      <c r="K14" s="138" t="e">
        <f>IF(J14/I14*100&gt;100,100,J14/I14*100)</f>
        <v>#DIV/0!</v>
      </c>
      <c r="L14" s="170"/>
      <c r="M14" s="145"/>
      <c r="N14" s="113"/>
      <c r="O14" s="199"/>
    </row>
    <row r="15" spans="1:15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113"/>
      <c r="O15" s="199"/>
    </row>
    <row r="16" spans="1:15" s="4" customFormat="1" ht="42" hidden="1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/>
      <c r="J16" s="13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113"/>
      <c r="O16" s="199"/>
    </row>
    <row r="17" spans="1:15" s="4" customFormat="1" ht="42" hidden="1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/>
      <c r="J17" s="137"/>
      <c r="K17" s="138" t="e">
        <f>IF(J17/I17*100&gt;100,100,J17/I17*100)</f>
        <v>#DIV/0!</v>
      </c>
      <c r="L17" s="170"/>
      <c r="M17" s="145"/>
      <c r="N17" s="113"/>
      <c r="O17" s="199"/>
    </row>
    <row r="18" spans="1:15" s="4" customFormat="1" ht="36" hidden="1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/>
      <c r="J18" s="136"/>
      <c r="K18" s="138" t="e">
        <f>IF(J18/I18*100&gt;100,100,J18/I18*100)</f>
        <v>#DIV/0!</v>
      </c>
      <c r="L18" s="170"/>
      <c r="M18" s="145"/>
      <c r="N18" s="113"/>
      <c r="O18" s="199"/>
    </row>
    <row r="19" spans="1:15" s="4" customFormat="1" ht="30.75" hidden="1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152"/>
      <c r="J19" s="149"/>
      <c r="K19" s="138" t="e">
        <f>IF(J19/I19*100&gt;100,100,J19/I19*100)</f>
        <v>#DIV/0!</v>
      </c>
      <c r="L19" s="172" t="e">
        <f>K19</f>
        <v>#DIV/0!</v>
      </c>
      <c r="M19" s="145"/>
      <c r="N19" s="113"/>
      <c r="O19" s="199"/>
    </row>
    <row r="20" spans="1:15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168" t="e">
        <f>(K20+K21+K22)/3</f>
        <v>#DIV/0!</v>
      </c>
      <c r="M20" s="140" t="e">
        <f>(L20+L23)/2</f>
        <v>#DIV/0!</v>
      </c>
      <c r="N20" s="113"/>
      <c r="O20" s="199"/>
    </row>
    <row r="21" spans="1:15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170"/>
      <c r="M21" s="145"/>
      <c r="N21" s="113"/>
      <c r="O21" s="199"/>
    </row>
    <row r="22" spans="1:15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170"/>
      <c r="M22" s="145"/>
      <c r="N22" s="113"/>
      <c r="O22" s="199"/>
    </row>
    <row r="23" spans="1:15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72" t="e">
        <f>K23</f>
        <v>#DIV/0!</v>
      </c>
      <c r="M23" s="145"/>
      <c r="N23" s="113"/>
      <c r="O23" s="199"/>
    </row>
    <row r="24" spans="1:15" s="4" customFormat="1" ht="42" hidden="1" customHeight="1" x14ac:dyDescent="0.25">
      <c r="A24" s="141"/>
      <c r="B24" s="142"/>
      <c r="C24" s="131" t="s">
        <v>188</v>
      </c>
      <c r="D24" s="131" t="s">
        <v>130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/>
      <c r="J24" s="137"/>
      <c r="K24" s="138" t="e">
        <f>IF(I24/J24*100&gt;100,100,I24/J24*100)</f>
        <v>#DIV/0!</v>
      </c>
      <c r="L24" s="168" t="e">
        <f>(K24+K25+K26)/3</f>
        <v>#DIV/0!</v>
      </c>
      <c r="M24" s="140" t="e">
        <f>(L24+L27)/2</f>
        <v>#DIV/0!</v>
      </c>
      <c r="N24" s="113"/>
      <c r="O24" s="199"/>
    </row>
    <row r="25" spans="1:15" s="4" customFormat="1" ht="42" hidden="1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36"/>
      <c r="J25" s="137"/>
      <c r="K25" s="138" t="e">
        <f>IF(J25/I25*100&gt;100,100,J25/I25*100)</f>
        <v>#DIV/0!</v>
      </c>
      <c r="L25" s="170"/>
      <c r="M25" s="145"/>
      <c r="N25" s="113"/>
      <c r="O25" s="199"/>
    </row>
    <row r="26" spans="1:15" s="4" customFormat="1" ht="36" hidden="1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36"/>
      <c r="J26" s="136"/>
      <c r="K26" s="138" t="e">
        <f>IF(J26/I26*100&gt;100,100,J26/I26*100)</f>
        <v>#DIV/0!</v>
      </c>
      <c r="L26" s="170"/>
      <c r="M26" s="145"/>
      <c r="N26" s="113"/>
      <c r="O26" s="199"/>
    </row>
    <row r="27" spans="1:15" s="4" customFormat="1" ht="30.75" hidden="1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152"/>
      <c r="J27" s="149"/>
      <c r="K27" s="138" t="e">
        <f>IF(J27/I27*100&gt;100,100,J27/I27*100)</f>
        <v>#DIV/0!</v>
      </c>
      <c r="L27" s="172" t="e">
        <f>K27</f>
        <v>#DIV/0!</v>
      </c>
      <c r="M27" s="145"/>
      <c r="N27" s="113"/>
      <c r="O27" s="199"/>
    </row>
    <row r="28" spans="1:15" s="4" customFormat="1" ht="42" hidden="1" customHeight="1" x14ac:dyDescent="0.25">
      <c r="A28" s="141"/>
      <c r="B28" s="142"/>
      <c r="C28" s="131" t="s">
        <v>189</v>
      </c>
      <c r="D28" s="131" t="s">
        <v>219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/>
      <c r="J28" s="137"/>
      <c r="K28" s="138" t="e">
        <f>IF(I28/J28*100&gt;100,100,I28/J28*100)</f>
        <v>#DIV/0!</v>
      </c>
      <c r="L28" s="168" t="e">
        <f>(K28+K29+K30)/3</f>
        <v>#DIV/0!</v>
      </c>
      <c r="M28" s="140" t="e">
        <f>(L28+L31)/2</f>
        <v>#DIV/0!</v>
      </c>
      <c r="N28" s="113"/>
      <c r="O28" s="199"/>
    </row>
    <row r="29" spans="1:15" s="4" customFormat="1" ht="42" hidden="1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36"/>
      <c r="J29" s="137"/>
      <c r="K29" s="138" t="e">
        <f>IF(J29/I29*100&gt;100,100,J29/I29*100)</f>
        <v>#DIV/0!</v>
      </c>
      <c r="L29" s="170"/>
      <c r="M29" s="145"/>
      <c r="N29" s="113"/>
      <c r="O29" s="199"/>
    </row>
    <row r="30" spans="1:15" s="4" customFormat="1" ht="36" hidden="1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36"/>
      <c r="J30" s="136"/>
      <c r="K30" s="138" t="e">
        <f>IF(J30/I30*100&gt;100,100,J30/I30*100)</f>
        <v>#DIV/0!</v>
      </c>
      <c r="L30" s="170"/>
      <c r="M30" s="145"/>
      <c r="N30" s="113"/>
      <c r="O30" s="199"/>
    </row>
    <row r="31" spans="1:15" s="4" customFormat="1" ht="30.75" hidden="1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152"/>
      <c r="J31" s="78"/>
      <c r="K31" s="138" t="e">
        <f>IF(J31/I31*100&gt;100,100,J31/I31*100)</f>
        <v>#DIV/0!</v>
      </c>
      <c r="L31" s="172" t="e">
        <f>K31</f>
        <v>#DIV/0!</v>
      </c>
      <c r="M31" s="145"/>
      <c r="N31" s="113"/>
      <c r="O31" s="199"/>
    </row>
    <row r="32" spans="1:15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137">
        <v>8.8000000000000007</v>
      </c>
      <c r="K32" s="138">
        <f>IF(I32/J32*100&gt;100,100,I32/J32*100)</f>
        <v>100</v>
      </c>
      <c r="L32" s="139">
        <f>(K32+K33+K34)/3</f>
        <v>98.399999999999991</v>
      </c>
      <c r="M32" s="140">
        <f>(L32+L35)/2</f>
        <v>98.542105263157879</v>
      </c>
      <c r="N32" s="113"/>
      <c r="O32" s="199"/>
    </row>
    <row r="33" spans="1:15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137">
        <v>95.2</v>
      </c>
      <c r="K33" s="138">
        <f>IF(J33/I33*100&gt;100,100,J33/I33*100)</f>
        <v>95.2</v>
      </c>
      <c r="L33" s="144"/>
      <c r="M33" s="145"/>
      <c r="N33" s="113"/>
      <c r="O33" s="199"/>
    </row>
    <row r="34" spans="1:15" s="141" customFormat="1" ht="36" customHeight="1" x14ac:dyDescent="0.25"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136">
        <v>88.9</v>
      </c>
      <c r="K34" s="138">
        <f>IF(J34/I34*100&gt;100,100,J34/I34*100)</f>
        <v>100</v>
      </c>
      <c r="L34" s="144"/>
      <c r="M34" s="145"/>
      <c r="N34" s="113"/>
      <c r="O34" s="199"/>
    </row>
    <row r="35" spans="1:15" s="141" customFormat="1" ht="30.75" customHeight="1" x14ac:dyDescent="0.25"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165">
        <v>152</v>
      </c>
      <c r="J35" s="83">
        <v>150</v>
      </c>
      <c r="K35" s="138">
        <f>IF(J35/I35*100&gt;100,100,J35/I35*100)</f>
        <v>98.68421052631578</v>
      </c>
      <c r="L35" s="150">
        <f>K35</f>
        <v>98.68421052631578</v>
      </c>
      <c r="M35" s="145"/>
      <c r="N35" s="113"/>
      <c r="O35" s="199"/>
    </row>
    <row r="36" spans="1:15" s="141" customFormat="1" ht="42" hidden="1" customHeight="1" x14ac:dyDescent="0.25"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</row>
    <row r="37" spans="1:15" s="141" customFormat="1" ht="42" hidden="1" customHeight="1" x14ac:dyDescent="0.25">
      <c r="B37" s="142"/>
      <c r="C37" s="143"/>
      <c r="D37" s="142"/>
      <c r="E37" s="142"/>
      <c r="F37" s="167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113"/>
      <c r="O37" s="199"/>
    </row>
    <row r="38" spans="1:15" s="141" customFormat="1" ht="36" hidden="1" customHeight="1" x14ac:dyDescent="0.25">
      <c r="B38" s="142"/>
      <c r="C38" s="143"/>
      <c r="D38" s="142"/>
      <c r="E38" s="142"/>
      <c r="F38" s="167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113"/>
      <c r="O38" s="199"/>
    </row>
    <row r="39" spans="1:15" s="141" customFormat="1" ht="30.75" hidden="1" customHeight="1" x14ac:dyDescent="0.25">
      <c r="B39" s="142"/>
      <c r="C39" s="146"/>
      <c r="D39" s="147"/>
      <c r="E39" s="147"/>
      <c r="F39" s="167" t="s">
        <v>24</v>
      </c>
      <c r="G39" s="148" t="s">
        <v>25</v>
      </c>
      <c r="H39" s="135" t="s">
        <v>26</v>
      </c>
      <c r="I39" s="152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</row>
    <row r="40" spans="1:15" s="141" customFormat="1" ht="42" hidden="1" customHeight="1" x14ac:dyDescent="0.25"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</row>
    <row r="41" spans="1:15" s="141" customFormat="1" ht="42" hidden="1" customHeight="1" x14ac:dyDescent="0.25">
      <c r="B41" s="142"/>
      <c r="C41" s="143"/>
      <c r="D41" s="142"/>
      <c r="E41" s="142"/>
      <c r="F41" s="167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113"/>
      <c r="O41" s="199"/>
    </row>
    <row r="42" spans="1:15" s="141" customFormat="1" ht="36" hidden="1" customHeight="1" x14ac:dyDescent="0.25">
      <c r="B42" s="142"/>
      <c r="C42" s="143"/>
      <c r="D42" s="142"/>
      <c r="E42" s="142"/>
      <c r="F42" s="167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113"/>
      <c r="O42" s="199"/>
    </row>
    <row r="43" spans="1:15" s="141" customFormat="1" ht="30.75" hidden="1" customHeight="1" x14ac:dyDescent="0.25">
      <c r="B43" s="142"/>
      <c r="C43" s="146"/>
      <c r="D43" s="147"/>
      <c r="E43" s="147"/>
      <c r="F43" s="167" t="s">
        <v>24</v>
      </c>
      <c r="G43" s="148" t="s">
        <v>25</v>
      </c>
      <c r="H43" s="135" t="s">
        <v>26</v>
      </c>
      <c r="I43" s="152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</row>
    <row r="44" spans="1:15" s="141" customFormat="1" ht="42" hidden="1" customHeight="1" x14ac:dyDescent="0.25">
      <c r="B44" s="142"/>
      <c r="C44" s="153" t="s">
        <v>192</v>
      </c>
      <c r="D44" s="13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/>
      <c r="J44" s="137"/>
      <c r="K44" s="138" t="e">
        <f>IF(I44/J44*100&gt;100,100,I44/J44*100)</f>
        <v>#DIV/0!</v>
      </c>
      <c r="L44" s="139" t="e">
        <f>(K44+K45+K46)/3</f>
        <v>#DIV/0!</v>
      </c>
      <c r="M44" s="140" t="e">
        <f>(L44+L47)/2</f>
        <v>#DIV/0!</v>
      </c>
      <c r="N44" s="113"/>
      <c r="O44" s="199"/>
    </row>
    <row r="45" spans="1:15" s="141" customFormat="1" ht="42" hidden="1" customHeight="1" x14ac:dyDescent="0.25">
      <c r="B45" s="142"/>
      <c r="C45" s="154"/>
      <c r="D45" s="142"/>
      <c r="E45" s="142"/>
      <c r="F45" s="167" t="s">
        <v>18</v>
      </c>
      <c r="G45" s="134" t="s">
        <v>119</v>
      </c>
      <c r="H45" s="135" t="s">
        <v>20</v>
      </c>
      <c r="I45" s="136"/>
      <c r="J45" s="137"/>
      <c r="K45" s="138" t="e">
        <f>IF(J45/I45*100&gt;100,100,J45/I45*100)</f>
        <v>#DIV/0!</v>
      </c>
      <c r="L45" s="144"/>
      <c r="M45" s="145"/>
      <c r="N45" s="113"/>
      <c r="O45" s="199"/>
    </row>
    <row r="46" spans="1:15" s="141" customFormat="1" ht="36" hidden="1" customHeight="1" x14ac:dyDescent="0.25">
      <c r="B46" s="142"/>
      <c r="C46" s="154"/>
      <c r="D46" s="142"/>
      <c r="E46" s="142"/>
      <c r="F46" s="167" t="s">
        <v>18</v>
      </c>
      <c r="G46" s="134" t="s">
        <v>120</v>
      </c>
      <c r="H46" s="135" t="s">
        <v>20</v>
      </c>
      <c r="I46" s="136"/>
      <c r="J46" s="136"/>
      <c r="K46" s="138" t="e">
        <f>IF(J46/I46*100&gt;100,100,J46/I46*100)</f>
        <v>#DIV/0!</v>
      </c>
      <c r="L46" s="144"/>
      <c r="M46" s="145"/>
      <c r="N46" s="113"/>
      <c r="O46" s="199"/>
    </row>
    <row r="47" spans="1:15" s="141" customFormat="1" ht="30.75" hidden="1" customHeight="1" x14ac:dyDescent="0.25">
      <c r="B47" s="142"/>
      <c r="C47" s="155"/>
      <c r="D47" s="147"/>
      <c r="E47" s="147"/>
      <c r="F47" s="167" t="s">
        <v>24</v>
      </c>
      <c r="G47" s="148" t="s">
        <v>25</v>
      </c>
      <c r="H47" s="135" t="s">
        <v>26</v>
      </c>
      <c r="I47" s="152"/>
      <c r="J47" s="149"/>
      <c r="K47" s="138" t="e">
        <f>IF(J47/I47*100&gt;100,100,J47/I47*100)</f>
        <v>#DIV/0!</v>
      </c>
      <c r="L47" s="150" t="e">
        <f>K47</f>
        <v>#DIV/0!</v>
      </c>
      <c r="M47" s="145"/>
      <c r="N47" s="113"/>
      <c r="O47" s="199"/>
    </row>
    <row r="48" spans="1:15" s="141" customFormat="1" ht="42" hidden="1" customHeight="1" x14ac:dyDescent="0.25">
      <c r="B48" s="142"/>
      <c r="C48" s="153" t="s">
        <v>193</v>
      </c>
      <c r="D48" s="131" t="s">
        <v>229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/>
      <c r="J48" s="137"/>
      <c r="K48" s="138" t="e">
        <f>IF(I48/J48*100&gt;100,100,I48/J48*100)</f>
        <v>#DIV/0!</v>
      </c>
      <c r="L48" s="139" t="e">
        <f>(K48+K49+K50)/3</f>
        <v>#DIV/0!</v>
      </c>
      <c r="M48" s="140" t="e">
        <f>(L48+L51)/2</f>
        <v>#DIV/0!</v>
      </c>
      <c r="N48" s="113"/>
      <c r="O48" s="199"/>
    </row>
    <row r="49" spans="2:15" s="141" customFormat="1" ht="42" hidden="1" customHeight="1" x14ac:dyDescent="0.25">
      <c r="B49" s="142"/>
      <c r="C49" s="154"/>
      <c r="D49" s="142"/>
      <c r="E49" s="142"/>
      <c r="F49" s="167" t="s">
        <v>18</v>
      </c>
      <c r="G49" s="134" t="s">
        <v>142</v>
      </c>
      <c r="H49" s="135" t="s">
        <v>20</v>
      </c>
      <c r="I49" s="136"/>
      <c r="J49" s="137"/>
      <c r="K49" s="138" t="e">
        <f>IF(J49/I49*100&gt;100,100,J49/I49*100)</f>
        <v>#DIV/0!</v>
      </c>
      <c r="L49" s="144"/>
      <c r="M49" s="145"/>
      <c r="N49" s="113"/>
      <c r="O49" s="199"/>
    </row>
    <row r="50" spans="2:15" s="141" customFormat="1" ht="36" hidden="1" customHeight="1" x14ac:dyDescent="0.25">
      <c r="B50" s="142"/>
      <c r="C50" s="154"/>
      <c r="D50" s="142"/>
      <c r="E50" s="142"/>
      <c r="F50" s="167" t="s">
        <v>18</v>
      </c>
      <c r="G50" s="134" t="s">
        <v>120</v>
      </c>
      <c r="H50" s="135" t="s">
        <v>20</v>
      </c>
      <c r="I50" s="136"/>
      <c r="J50" s="136"/>
      <c r="K50" s="138" t="e">
        <f>IF(J50/I50*100&gt;100,100,J50/I50*100)</f>
        <v>#DIV/0!</v>
      </c>
      <c r="L50" s="144"/>
      <c r="M50" s="145"/>
      <c r="N50" s="113"/>
      <c r="O50" s="199"/>
    </row>
    <row r="51" spans="2:15" s="141" customFormat="1" ht="30.75" hidden="1" customHeight="1" x14ac:dyDescent="0.25">
      <c r="B51" s="142"/>
      <c r="C51" s="155"/>
      <c r="D51" s="147"/>
      <c r="E51" s="147"/>
      <c r="F51" s="167" t="s">
        <v>24</v>
      </c>
      <c r="G51" s="148" t="s">
        <v>25</v>
      </c>
      <c r="H51" s="135" t="s">
        <v>26</v>
      </c>
      <c r="I51" s="152"/>
      <c r="J51" s="78"/>
      <c r="K51" s="138" t="e">
        <f>IF(J51/I51*100&gt;100,100,J51/I51*100)</f>
        <v>#DIV/0!</v>
      </c>
      <c r="L51" s="150" t="e">
        <f>K51</f>
        <v>#DIV/0!</v>
      </c>
      <c r="M51" s="145"/>
      <c r="N51" s="113"/>
      <c r="O51" s="199"/>
    </row>
    <row r="52" spans="2:15" s="141" customFormat="1" ht="42" hidden="1" customHeight="1" x14ac:dyDescent="0.25">
      <c r="B52" s="143"/>
      <c r="C52" s="131" t="s">
        <v>194</v>
      </c>
      <c r="D52" s="131" t="s">
        <v>221</v>
      </c>
      <c r="E52" s="223" t="s">
        <v>117</v>
      </c>
      <c r="F52" s="135" t="s">
        <v>18</v>
      </c>
      <c r="G52" s="158" t="s">
        <v>145</v>
      </c>
      <c r="H52" s="135" t="s">
        <v>20</v>
      </c>
      <c r="I52" s="13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</row>
    <row r="53" spans="2:15" s="141" customFormat="1" ht="42" hidden="1" customHeight="1" x14ac:dyDescent="0.25">
      <c r="B53" s="143"/>
      <c r="C53" s="143"/>
      <c r="D53" s="142"/>
      <c r="E53" s="224"/>
      <c r="F53" s="135" t="s">
        <v>18</v>
      </c>
      <c r="G53" s="158" t="s">
        <v>146</v>
      </c>
      <c r="H53" s="135" t="s">
        <v>20</v>
      </c>
      <c r="I53" s="136"/>
      <c r="J53" s="137"/>
      <c r="K53" s="138" t="e">
        <f>IF(J53/I53*100&gt;100,100,J53/I53*100)</f>
        <v>#DIV/0!</v>
      </c>
      <c r="L53" s="144"/>
      <c r="M53" s="145"/>
      <c r="N53" s="113"/>
      <c r="O53" s="199"/>
    </row>
    <row r="54" spans="2:15" s="141" customFormat="1" ht="36" hidden="1" customHeight="1" x14ac:dyDescent="0.25">
      <c r="B54" s="143"/>
      <c r="C54" s="143"/>
      <c r="D54" s="142"/>
      <c r="E54" s="224"/>
      <c r="F54" s="135" t="s">
        <v>18</v>
      </c>
      <c r="G54" s="158" t="s">
        <v>147</v>
      </c>
      <c r="H54" s="135" t="s">
        <v>20</v>
      </c>
      <c r="I54" s="136"/>
      <c r="J54" s="136"/>
      <c r="K54" s="138" t="e">
        <f>IF(J54/I54*100&gt;100,100,J54/I54*100)</f>
        <v>#DIV/0!</v>
      </c>
      <c r="L54" s="144"/>
      <c r="M54" s="145"/>
      <c r="N54" s="113"/>
      <c r="O54" s="199"/>
    </row>
    <row r="55" spans="2:15" s="141" customFormat="1" ht="30.75" hidden="1" customHeight="1" x14ac:dyDescent="0.25">
      <c r="B55" s="143"/>
      <c r="C55" s="146"/>
      <c r="D55" s="147"/>
      <c r="E55" s="225"/>
      <c r="F55" s="135" t="s">
        <v>24</v>
      </c>
      <c r="G55" s="164" t="s">
        <v>25</v>
      </c>
      <c r="H55" s="135" t="s">
        <v>26</v>
      </c>
      <c r="I55" s="152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</row>
    <row r="56" spans="2:15" s="141" customFormat="1" ht="42" hidden="1" customHeight="1" x14ac:dyDescent="0.25">
      <c r="B56" s="143"/>
      <c r="C56" s="131" t="s">
        <v>195</v>
      </c>
      <c r="D56" s="131" t="s">
        <v>222</v>
      </c>
      <c r="E56" s="223" t="s">
        <v>117</v>
      </c>
      <c r="F56" s="135" t="s">
        <v>18</v>
      </c>
      <c r="G56" s="158" t="s">
        <v>145</v>
      </c>
      <c r="H56" s="135" t="s">
        <v>20</v>
      </c>
      <c r="I56" s="136"/>
      <c r="J56" s="67"/>
      <c r="K56" s="138" t="e">
        <f>IF(I56/J56*100&gt;100,100,I56/J56*100)</f>
        <v>#DIV/0!</v>
      </c>
      <c r="L56" s="139" t="e">
        <f>(K56+K57+K58)/3</f>
        <v>#DIV/0!</v>
      </c>
      <c r="M56" s="140" t="e">
        <f>(L56+L59)/2</f>
        <v>#DIV/0!</v>
      </c>
      <c r="N56" s="113"/>
      <c r="O56" s="199"/>
    </row>
    <row r="57" spans="2:15" s="141" customFormat="1" ht="42" hidden="1" customHeight="1" x14ac:dyDescent="0.25">
      <c r="B57" s="143"/>
      <c r="C57" s="143"/>
      <c r="D57" s="142"/>
      <c r="E57" s="224"/>
      <c r="F57" s="135" t="s">
        <v>18</v>
      </c>
      <c r="G57" s="158" t="s">
        <v>146</v>
      </c>
      <c r="H57" s="135" t="s">
        <v>20</v>
      </c>
      <c r="I57" s="136"/>
      <c r="J57" s="67"/>
      <c r="K57" s="138" t="e">
        <f>IF(J57/I57*100&gt;100,100,J57/I57*100)</f>
        <v>#DIV/0!</v>
      </c>
      <c r="L57" s="144"/>
      <c r="M57" s="145"/>
      <c r="N57" s="113"/>
      <c r="O57" s="199"/>
    </row>
    <row r="58" spans="2:15" s="141" customFormat="1" ht="36" hidden="1" customHeight="1" x14ac:dyDescent="0.25">
      <c r="B58" s="143"/>
      <c r="C58" s="143"/>
      <c r="D58" s="142"/>
      <c r="E58" s="224"/>
      <c r="F58" s="135" t="s">
        <v>18</v>
      </c>
      <c r="G58" s="158" t="s">
        <v>147</v>
      </c>
      <c r="H58" s="135" t="s">
        <v>20</v>
      </c>
      <c r="I58" s="136"/>
      <c r="J58" s="66"/>
      <c r="K58" s="138" t="e">
        <f>IF(J58/I58*100&gt;100,100,J58/I58*100)</f>
        <v>#DIV/0!</v>
      </c>
      <c r="L58" s="144"/>
      <c r="M58" s="145"/>
      <c r="N58" s="113"/>
      <c r="O58" s="199"/>
    </row>
    <row r="59" spans="2:15" s="141" customFormat="1" ht="30.75" hidden="1" customHeight="1" x14ac:dyDescent="0.25">
      <c r="B59" s="143"/>
      <c r="C59" s="146"/>
      <c r="D59" s="147"/>
      <c r="E59" s="225"/>
      <c r="F59" s="135" t="s">
        <v>24</v>
      </c>
      <c r="G59" s="164" t="s">
        <v>25</v>
      </c>
      <c r="H59" s="135" t="s">
        <v>26</v>
      </c>
      <c r="I59" s="152"/>
      <c r="J59" s="78"/>
      <c r="K59" s="138" t="e">
        <f>IF(J59/I59*100&gt;100,100,J59/I59*100)</f>
        <v>#DIV/0!</v>
      </c>
      <c r="L59" s="150" t="e">
        <f>K59</f>
        <v>#DIV/0!</v>
      </c>
      <c r="M59" s="145"/>
      <c r="N59" s="113"/>
      <c r="O59" s="199"/>
    </row>
    <row r="60" spans="2:15" s="141" customFormat="1" ht="42" hidden="1" customHeight="1" x14ac:dyDescent="0.25">
      <c r="B60" s="143"/>
      <c r="C60" s="131" t="s">
        <v>196</v>
      </c>
      <c r="D60" s="131" t="s">
        <v>151</v>
      </c>
      <c r="E60" s="223" t="s">
        <v>117</v>
      </c>
      <c r="F60" s="135" t="s">
        <v>18</v>
      </c>
      <c r="G60" s="158" t="s">
        <v>145</v>
      </c>
      <c r="H60" s="135" t="s">
        <v>20</v>
      </c>
      <c r="I60" s="136"/>
      <c r="J60" s="67"/>
      <c r="K60" s="138" t="e">
        <f>IF(I60/J60*100&gt;100,100,I60/J60*100)</f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</row>
    <row r="61" spans="2:15" s="141" customFormat="1" ht="42" hidden="1" customHeight="1" x14ac:dyDescent="0.25">
      <c r="B61" s="143"/>
      <c r="C61" s="143"/>
      <c r="D61" s="142"/>
      <c r="E61" s="224"/>
      <c r="F61" s="135" t="s">
        <v>18</v>
      </c>
      <c r="G61" s="158" t="s">
        <v>146</v>
      </c>
      <c r="H61" s="135" t="s">
        <v>20</v>
      </c>
      <c r="I61" s="136"/>
      <c r="J61" s="67"/>
      <c r="K61" s="138" t="e">
        <f>IF(J61/I61*100&gt;100,100,J61/I61*100)</f>
        <v>#DIV/0!</v>
      </c>
      <c r="L61" s="144"/>
      <c r="M61" s="145"/>
      <c r="N61" s="113"/>
      <c r="O61" s="199"/>
    </row>
    <row r="62" spans="2:15" s="141" customFormat="1" ht="36" hidden="1" customHeight="1" x14ac:dyDescent="0.25">
      <c r="B62" s="143"/>
      <c r="C62" s="143"/>
      <c r="D62" s="142"/>
      <c r="E62" s="224"/>
      <c r="F62" s="135" t="s">
        <v>18</v>
      </c>
      <c r="G62" s="158" t="s">
        <v>147</v>
      </c>
      <c r="H62" s="135" t="s">
        <v>20</v>
      </c>
      <c r="I62" s="136"/>
      <c r="J62" s="66"/>
      <c r="K62" s="138" t="e">
        <f>IF(J62/I62*100&gt;100,100,J62/I62*100)</f>
        <v>#DIV/0!</v>
      </c>
      <c r="L62" s="144"/>
      <c r="M62" s="145"/>
      <c r="N62" s="113"/>
      <c r="O62" s="199"/>
    </row>
    <row r="63" spans="2:15" s="141" customFormat="1" ht="30.75" hidden="1" customHeight="1" x14ac:dyDescent="0.25">
      <c r="B63" s="143"/>
      <c r="C63" s="146"/>
      <c r="D63" s="147"/>
      <c r="E63" s="225"/>
      <c r="F63" s="135" t="s">
        <v>24</v>
      </c>
      <c r="G63" s="164" t="s">
        <v>25</v>
      </c>
      <c r="H63" s="135" t="s">
        <v>26</v>
      </c>
      <c r="I63" s="152"/>
      <c r="J63" s="78"/>
      <c r="K63" s="138" t="e">
        <f>IF(J63/I63*100&gt;100,100,J63/I63*100)</f>
        <v>#DIV/0!</v>
      </c>
      <c r="L63" s="150" t="e">
        <f>K63</f>
        <v>#DIV/0!</v>
      </c>
      <c r="M63" s="145"/>
      <c r="N63" s="113"/>
      <c r="O63" s="199"/>
    </row>
    <row r="64" spans="2:15" s="141" customFormat="1" ht="42" customHeight="1" x14ac:dyDescent="0.25">
      <c r="B64" s="143"/>
      <c r="C64" s="131" t="s">
        <v>197</v>
      </c>
      <c r="D64" s="131" t="s">
        <v>153</v>
      </c>
      <c r="E64" s="223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98.3</v>
      </c>
      <c r="K64" s="138">
        <f>IF(J64/I64*100&gt;100,100,J64/I64*100)</f>
        <v>98.3</v>
      </c>
      <c r="L64" s="139">
        <f>(K64+K65+K66)/3</f>
        <v>99.433333333333337</v>
      </c>
      <c r="M64" s="140">
        <f>(L64+L67)/2</f>
        <v>99.058771929824559</v>
      </c>
      <c r="N64" s="113"/>
      <c r="O64" s="199"/>
    </row>
    <row r="65" spans="2:15" s="141" customFormat="1" ht="42" customHeight="1" x14ac:dyDescent="0.25">
      <c r="B65" s="143"/>
      <c r="C65" s="143"/>
      <c r="D65" s="142"/>
      <c r="E65" s="224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8.8000000000000007</v>
      </c>
      <c r="K65" s="138">
        <f>IF(I65/J65*100&gt;100,100,I65/J65*100)</f>
        <v>100</v>
      </c>
      <c r="L65" s="144"/>
      <c r="M65" s="145"/>
      <c r="N65" s="113"/>
      <c r="O65" s="199"/>
    </row>
    <row r="66" spans="2:15" s="141" customFormat="1" ht="36" customHeight="1" x14ac:dyDescent="0.25">
      <c r="B66" s="143"/>
      <c r="C66" s="143"/>
      <c r="D66" s="142"/>
      <c r="E66" s="224"/>
      <c r="F66" s="135" t="s">
        <v>18</v>
      </c>
      <c r="G66" s="158" t="s">
        <v>147</v>
      </c>
      <c r="H66" s="135" t="s">
        <v>20</v>
      </c>
      <c r="I66" s="136">
        <v>100</v>
      </c>
      <c r="J66" s="136">
        <v>100</v>
      </c>
      <c r="K66" s="138">
        <f>IF(J66/I66*100&gt;100,100,J66/I66*100)</f>
        <v>100</v>
      </c>
      <c r="L66" s="144"/>
      <c r="M66" s="145"/>
      <c r="N66" s="113"/>
      <c r="O66" s="199"/>
    </row>
    <row r="67" spans="2:15" s="141" customFormat="1" ht="30.75" customHeight="1" x14ac:dyDescent="0.25">
      <c r="B67" s="143"/>
      <c r="C67" s="146"/>
      <c r="D67" s="147"/>
      <c r="E67" s="225"/>
      <c r="F67" s="135" t="s">
        <v>24</v>
      </c>
      <c r="G67" s="164" t="s">
        <v>25</v>
      </c>
      <c r="H67" s="135" t="s">
        <v>26</v>
      </c>
      <c r="I67" s="165">
        <v>152</v>
      </c>
      <c r="J67" s="83">
        <v>150</v>
      </c>
      <c r="K67" s="138">
        <f>IF(J67/I67*100&gt;100,100,J67/I67*100)</f>
        <v>98.68421052631578</v>
      </c>
      <c r="L67" s="150">
        <f>K67</f>
        <v>98.68421052631578</v>
      </c>
      <c r="M67" s="145"/>
      <c r="N67" s="124"/>
      <c r="O67" s="199"/>
    </row>
    <row r="68" spans="2:15" s="141" customFormat="1" ht="42" hidden="1" customHeight="1" x14ac:dyDescent="0.25">
      <c r="B68" s="143"/>
      <c r="C68" s="156" t="s">
        <v>194</v>
      </c>
      <c r="D68" s="131" t="s">
        <v>154</v>
      </c>
      <c r="E68" s="223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68" t="e">
        <f>(K68+K69+K70)/3</f>
        <v>#DIV/0!</v>
      </c>
      <c r="M68" s="140" t="e">
        <f>(L68+L71)/2</f>
        <v>#DIV/0!</v>
      </c>
      <c r="O68" s="199"/>
    </row>
    <row r="69" spans="2:15" s="141" customFormat="1" ht="42" hidden="1" customHeight="1" x14ac:dyDescent="0.25">
      <c r="B69" s="143"/>
      <c r="C69" s="160"/>
      <c r="D69" s="142"/>
      <c r="E69" s="224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70"/>
      <c r="M69" s="145"/>
      <c r="O69" s="199"/>
    </row>
    <row r="70" spans="2:15" s="141" customFormat="1" ht="36" hidden="1" customHeight="1" x14ac:dyDescent="0.25">
      <c r="B70" s="143"/>
      <c r="C70" s="160"/>
      <c r="D70" s="142"/>
      <c r="E70" s="224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70"/>
      <c r="M70" s="145"/>
      <c r="O70" s="199"/>
    </row>
    <row r="71" spans="2:15" s="141" customFormat="1" ht="30.75" hidden="1" customHeight="1" x14ac:dyDescent="0.25">
      <c r="B71" s="143"/>
      <c r="C71" s="162"/>
      <c r="D71" s="147"/>
      <c r="E71" s="225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72" t="e">
        <f>K71</f>
        <v>#DIV/0!</v>
      </c>
      <c r="M71" s="145"/>
      <c r="O71" s="199"/>
    </row>
    <row r="72" spans="2:15" s="141" customFormat="1" ht="42" hidden="1" customHeight="1" x14ac:dyDescent="0.25">
      <c r="B72" s="143"/>
      <c r="C72" s="131" t="s">
        <v>198</v>
      </c>
      <c r="D72" s="131" t="s">
        <v>156</v>
      </c>
      <c r="E72" s="223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68" t="e">
        <f>(K72+K73+K74)/3</f>
        <v>#DIV/0!</v>
      </c>
      <c r="M72" s="140" t="e">
        <f>(L72+L75)/2</f>
        <v>#DIV/0!</v>
      </c>
      <c r="O72" s="199"/>
    </row>
    <row r="73" spans="2:15" s="141" customFormat="1" ht="42" hidden="1" customHeight="1" x14ac:dyDescent="0.25">
      <c r="B73" s="143"/>
      <c r="C73" s="143"/>
      <c r="D73" s="142"/>
      <c r="E73" s="224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70"/>
      <c r="M73" s="145"/>
      <c r="O73" s="199"/>
    </row>
    <row r="74" spans="2:15" s="141" customFormat="1" ht="36" hidden="1" customHeight="1" x14ac:dyDescent="0.25">
      <c r="B74" s="143"/>
      <c r="C74" s="143"/>
      <c r="D74" s="142"/>
      <c r="E74" s="224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70"/>
      <c r="M74" s="145"/>
      <c r="O74" s="199"/>
    </row>
    <row r="75" spans="2:15" s="141" customFormat="1" ht="30.75" hidden="1" customHeight="1" x14ac:dyDescent="0.25">
      <c r="B75" s="143"/>
      <c r="C75" s="146"/>
      <c r="D75" s="147"/>
      <c r="E75" s="225"/>
      <c r="F75" s="135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72" t="e">
        <f>K75</f>
        <v>#DIV/0!</v>
      </c>
      <c r="M75" s="145"/>
      <c r="O75" s="199"/>
    </row>
    <row r="76" spans="2:15" s="141" customFormat="1" ht="42" hidden="1" customHeight="1" x14ac:dyDescent="0.25">
      <c r="B76" s="143"/>
      <c r="C76" s="131" t="s">
        <v>199</v>
      </c>
      <c r="D76" s="131" t="s">
        <v>158</v>
      </c>
      <c r="E76" s="223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>IF(I76/J76*100&gt;100,100,I76/J76*100)</f>
        <v>#DIV/0!</v>
      </c>
      <c r="L76" s="168" t="e">
        <f>(K76+K77+K78)/3</f>
        <v>#DIV/0!</v>
      </c>
      <c r="M76" s="140" t="e">
        <f>(L76+L79)/2</f>
        <v>#DIV/0!</v>
      </c>
      <c r="O76" s="199"/>
    </row>
    <row r="77" spans="2:15" s="141" customFormat="1" ht="42" hidden="1" customHeight="1" x14ac:dyDescent="0.25">
      <c r="B77" s="143"/>
      <c r="C77" s="143"/>
      <c r="D77" s="142"/>
      <c r="E77" s="224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IF(J77/I77*100&gt;100,100,J77/I77*100)</f>
        <v>#DIV/0!</v>
      </c>
      <c r="L77" s="170"/>
      <c r="M77" s="145"/>
      <c r="O77" s="199"/>
    </row>
    <row r="78" spans="2:15" s="141" customFormat="1" ht="36" hidden="1" customHeight="1" x14ac:dyDescent="0.25">
      <c r="B78" s="143"/>
      <c r="C78" s="143"/>
      <c r="D78" s="142"/>
      <c r="E78" s="224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>IF(J78/I78*100&gt;100,100,J78/I78*100)</f>
        <v>#DIV/0!</v>
      </c>
      <c r="L78" s="170"/>
      <c r="M78" s="145"/>
      <c r="O78" s="199"/>
    </row>
    <row r="79" spans="2:15" s="141" customFormat="1" ht="30.75" hidden="1" customHeight="1" x14ac:dyDescent="0.25">
      <c r="B79" s="143"/>
      <c r="C79" s="146"/>
      <c r="D79" s="147"/>
      <c r="E79" s="225"/>
      <c r="F79" s="135" t="s">
        <v>24</v>
      </c>
      <c r="G79" s="164" t="s">
        <v>25</v>
      </c>
      <c r="H79" s="135" t="s">
        <v>26</v>
      </c>
      <c r="I79" s="152"/>
      <c r="J79" s="149"/>
      <c r="K79" s="138" t="e">
        <f>IF(J79/I79*100&gt;100,100,J79/I79*100)</f>
        <v>#DIV/0!</v>
      </c>
      <c r="L79" s="172" t="e">
        <f>K79</f>
        <v>#DIV/0!</v>
      </c>
      <c r="M79" s="145"/>
      <c r="O79" s="199"/>
    </row>
    <row r="80" spans="2:15" s="141" customFormat="1" ht="42" hidden="1" customHeight="1" x14ac:dyDescent="0.25">
      <c r="B80" s="143"/>
      <c r="C80" s="131" t="s">
        <v>194</v>
      </c>
      <c r="D80" s="131" t="s">
        <v>160</v>
      </c>
      <c r="E80" s="223" t="s">
        <v>117</v>
      </c>
      <c r="F80" s="135" t="s">
        <v>18</v>
      </c>
      <c r="G80" s="158" t="s">
        <v>145</v>
      </c>
      <c r="H80" s="135" t="s">
        <v>20</v>
      </c>
      <c r="I80" s="136"/>
      <c r="J80" s="137"/>
      <c r="K80" s="138" t="e">
        <f>IF(I80/J80*100&gt;100,100,I80/J80*100)</f>
        <v>#DIV/0!</v>
      </c>
      <c r="L80" s="168" t="e">
        <f>(K80+K81+K82)/3</f>
        <v>#DIV/0!</v>
      </c>
      <c r="M80" s="140" t="e">
        <f>(L80+L83)/2</f>
        <v>#DIV/0!</v>
      </c>
      <c r="O80" s="199"/>
    </row>
    <row r="81" spans="2:15" s="141" customFormat="1" ht="42" hidden="1" customHeight="1" x14ac:dyDescent="0.25">
      <c r="B81" s="143"/>
      <c r="C81" s="143"/>
      <c r="D81" s="142"/>
      <c r="E81" s="224"/>
      <c r="F81" s="135" t="s">
        <v>18</v>
      </c>
      <c r="G81" s="158" t="s">
        <v>146</v>
      </c>
      <c r="H81" s="135" t="s">
        <v>20</v>
      </c>
      <c r="I81" s="136"/>
      <c r="J81" s="137"/>
      <c r="K81" s="138" t="e">
        <f>IF(J81/I81*100&gt;100,100,J81/I81*100)</f>
        <v>#DIV/0!</v>
      </c>
      <c r="L81" s="170"/>
      <c r="M81" s="145"/>
      <c r="O81" s="199"/>
    </row>
    <row r="82" spans="2:15" s="141" customFormat="1" ht="36" hidden="1" customHeight="1" x14ac:dyDescent="0.25">
      <c r="B82" s="143"/>
      <c r="C82" s="143"/>
      <c r="D82" s="142"/>
      <c r="E82" s="224"/>
      <c r="F82" s="135" t="s">
        <v>18</v>
      </c>
      <c r="G82" s="158" t="s">
        <v>147</v>
      </c>
      <c r="H82" s="135" t="s">
        <v>20</v>
      </c>
      <c r="I82" s="136"/>
      <c r="J82" s="136"/>
      <c r="K82" s="138" t="e">
        <f>IF(J82/I82*100&gt;100,100,J82/I82*100)</f>
        <v>#DIV/0!</v>
      </c>
      <c r="L82" s="170"/>
      <c r="M82" s="145"/>
      <c r="O82" s="199"/>
    </row>
    <row r="83" spans="2:15" s="141" customFormat="1" ht="30.75" hidden="1" customHeight="1" x14ac:dyDescent="0.25">
      <c r="B83" s="143"/>
      <c r="C83" s="146"/>
      <c r="D83" s="147"/>
      <c r="E83" s="225"/>
      <c r="F83" s="135" t="s">
        <v>24</v>
      </c>
      <c r="G83" s="164" t="s">
        <v>25</v>
      </c>
      <c r="H83" s="135" t="s">
        <v>26</v>
      </c>
      <c r="I83" s="152"/>
      <c r="J83" s="149"/>
      <c r="K83" s="138" t="e">
        <f>IF(J83/I83*100&gt;100,100,J83/I83*100)</f>
        <v>#DIV/0!</v>
      </c>
      <c r="L83" s="172" t="e">
        <f>K83</f>
        <v>#DIV/0!</v>
      </c>
      <c r="M83" s="145"/>
      <c r="O83" s="199"/>
    </row>
    <row r="84" spans="2:15" s="141" customFormat="1" ht="42" hidden="1" customHeight="1" x14ac:dyDescent="0.25">
      <c r="B84" s="143"/>
      <c r="C84" s="131" t="s">
        <v>200</v>
      </c>
      <c r="D84" s="131" t="s">
        <v>230</v>
      </c>
      <c r="E84" s="223" t="s">
        <v>117</v>
      </c>
      <c r="F84" s="135" t="s">
        <v>18</v>
      </c>
      <c r="G84" s="158" t="s">
        <v>145</v>
      </c>
      <c r="H84" s="135" t="s">
        <v>20</v>
      </c>
      <c r="I84" s="136"/>
      <c r="J84" s="137"/>
      <c r="K84" s="138" t="e">
        <f>IF(I84/J84*100&gt;100,100,I84/J84*100)</f>
        <v>#DIV/0!</v>
      </c>
      <c r="L84" s="168" t="e">
        <f>(K84+K85+K86)/3</f>
        <v>#DIV/0!</v>
      </c>
      <c r="M84" s="140" t="e">
        <f>(L84+L87)/2</f>
        <v>#DIV/0!</v>
      </c>
      <c r="O84" s="199"/>
    </row>
    <row r="85" spans="2:15" s="141" customFormat="1" ht="42" hidden="1" customHeight="1" x14ac:dyDescent="0.25">
      <c r="B85" s="143"/>
      <c r="C85" s="143"/>
      <c r="D85" s="142"/>
      <c r="E85" s="224"/>
      <c r="F85" s="135" t="s">
        <v>18</v>
      </c>
      <c r="G85" s="158" t="s">
        <v>146</v>
      </c>
      <c r="H85" s="135" t="s">
        <v>20</v>
      </c>
      <c r="I85" s="136"/>
      <c r="J85" s="137"/>
      <c r="K85" s="138" t="e">
        <f>IF(J85/I85*100&gt;100,100,J85/I85*100)</f>
        <v>#DIV/0!</v>
      </c>
      <c r="L85" s="170"/>
      <c r="M85" s="145"/>
      <c r="O85" s="199"/>
    </row>
    <row r="86" spans="2:15" s="141" customFormat="1" ht="36" hidden="1" customHeight="1" x14ac:dyDescent="0.25">
      <c r="B86" s="143"/>
      <c r="C86" s="143"/>
      <c r="D86" s="142"/>
      <c r="E86" s="224"/>
      <c r="F86" s="135" t="s">
        <v>18</v>
      </c>
      <c r="G86" s="158" t="s">
        <v>147</v>
      </c>
      <c r="H86" s="135" t="s">
        <v>20</v>
      </c>
      <c r="I86" s="136"/>
      <c r="J86" s="136"/>
      <c r="K86" s="138" t="e">
        <f>IF(J86/I86*100&gt;100,100,J86/I86*100)</f>
        <v>#DIV/0!</v>
      </c>
      <c r="L86" s="170"/>
      <c r="M86" s="145"/>
      <c r="O86" s="199"/>
    </row>
    <row r="87" spans="2:15" s="141" customFormat="1" ht="30.75" hidden="1" customHeight="1" x14ac:dyDescent="0.25">
      <c r="B87" s="146"/>
      <c r="C87" s="146"/>
      <c r="D87" s="147"/>
      <c r="E87" s="225"/>
      <c r="F87" s="135" t="s">
        <v>24</v>
      </c>
      <c r="G87" s="164" t="s">
        <v>25</v>
      </c>
      <c r="H87" s="135" t="s">
        <v>26</v>
      </c>
      <c r="I87" s="152"/>
      <c r="J87" s="78"/>
      <c r="K87" s="138" t="e">
        <f>IF(J87/I87*100&gt;100,100,J87/I87*100)</f>
        <v>#DIV/0!</v>
      </c>
      <c r="L87" s="172" t="e">
        <f>K87</f>
        <v>#DIV/0!</v>
      </c>
      <c r="M87" s="145"/>
      <c r="O87" s="199"/>
    </row>
    <row r="88" spans="2:15" s="141" customFormat="1" x14ac:dyDescent="0.25">
      <c r="C88"/>
      <c r="F88" s="227"/>
      <c r="J88"/>
    </row>
    <row r="89" spans="2:15" s="141" customFormat="1" x14ac:dyDescent="0.25">
      <c r="C89"/>
      <c r="F89" s="227"/>
      <c r="I89" s="141">
        <f>I7+I11+I15+I19+I23+I27+I31+I35+I39+I43+I47+I51</f>
        <v>152</v>
      </c>
      <c r="J89" s="208">
        <f>J7+J11+J15+J19+J23+J27+J31+J35+J39+J43+J47+J51</f>
        <v>150</v>
      </c>
      <c r="K89" s="209">
        <f>(152*8+152*4)/12</f>
        <v>152</v>
      </c>
      <c r="L89" s="141">
        <v>155</v>
      </c>
    </row>
    <row r="90" spans="2:15" s="141" customFormat="1" x14ac:dyDescent="0.25">
      <c r="C90"/>
      <c r="F90" s="227"/>
      <c r="I90" s="141">
        <f>I55+I59+I63+I67+I71+I75+I79+I83+I87</f>
        <v>152</v>
      </c>
      <c r="J90" s="208">
        <f>J55+J59+J63+J67+J71+J75+J79+J83+J87</f>
        <v>150</v>
      </c>
      <c r="K90" s="209">
        <f>(152*8+152*4)/12</f>
        <v>152</v>
      </c>
      <c r="L90" s="141">
        <v>155</v>
      </c>
    </row>
    <row r="91" spans="2:15" ht="30.75" customHeight="1" x14ac:dyDescent="0.25">
      <c r="B91" s="210" t="s">
        <v>215</v>
      </c>
      <c r="H91" s="210" t="s">
        <v>216</v>
      </c>
    </row>
    <row r="92" spans="2:15" x14ac:dyDescent="0.25">
      <c r="B92" s="211" t="s">
        <v>217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6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2"/>
  <sheetViews>
    <sheetView view="pageBreakPreview" zoomScale="80" zoomScaleNormal="70" zoomScaleSheetLayoutView="80" workbookViewId="0">
      <selection activeCell="J81" sqref="J81"/>
    </sheetView>
  </sheetViews>
  <sheetFormatPr defaultRowHeight="15" x14ac:dyDescent="0.25"/>
  <cols>
    <col min="1" max="1" width="2.140625" customWidth="1"/>
    <col min="2" max="2" width="17.85546875" customWidth="1"/>
    <col min="3" max="3" width="24.42578125" customWidth="1"/>
    <col min="4" max="5" width="19.140625" customWidth="1"/>
    <col min="6" max="6" width="19.140625" style="252" customWidth="1"/>
    <col min="7" max="9" width="19.140625" customWidth="1"/>
    <col min="10" max="10" width="17.5703125" customWidth="1"/>
    <col min="11" max="14" width="19.140625" customWidth="1"/>
    <col min="15" max="15" width="19.140625" hidden="1" customWidth="1"/>
    <col min="16" max="16" width="19.140625" customWidth="1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246" t="s">
        <v>5</v>
      </c>
      <c r="G2" s="189" t="s">
        <v>6</v>
      </c>
      <c r="H2" s="189" t="s">
        <v>7</v>
      </c>
      <c r="I2" s="191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15" s="212" customFormat="1" ht="18.75" customHeight="1" x14ac:dyDescent="0.2">
      <c r="B3" s="213">
        <v>1</v>
      </c>
      <c r="C3" s="193">
        <v>2</v>
      </c>
      <c r="D3" s="214">
        <v>2</v>
      </c>
      <c r="E3" s="213">
        <v>3</v>
      </c>
      <c r="F3" s="247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3">
        <v>12</v>
      </c>
      <c r="O3" s="213">
        <v>13</v>
      </c>
    </row>
    <row r="4" spans="1:15" s="4" customFormat="1" ht="42" customHeight="1" x14ac:dyDescent="0.25">
      <c r="A4" s="141"/>
      <c r="B4" s="132" t="s">
        <v>255</v>
      </c>
      <c r="C4" s="131" t="s">
        <v>115</v>
      </c>
      <c r="D4" s="131" t="s">
        <v>182</v>
      </c>
      <c r="E4" s="132" t="s">
        <v>117</v>
      </c>
      <c r="F4" s="248" t="s">
        <v>18</v>
      </c>
      <c r="G4" s="134" t="s">
        <v>118</v>
      </c>
      <c r="H4" s="135" t="s">
        <v>20</v>
      </c>
      <c r="I4" s="136">
        <v>12</v>
      </c>
      <c r="J4" s="137">
        <v>11.5</v>
      </c>
      <c r="K4" s="138">
        <f>IF(I4/J4*100&gt;100,100,I4/J4*100)</f>
        <v>100</v>
      </c>
      <c r="L4" s="168">
        <f>(K4+K5+K6)/3</f>
        <v>99.100000000000009</v>
      </c>
      <c r="M4" s="140">
        <f>(L4+L7)/2</f>
        <v>95.517741935483883</v>
      </c>
      <c r="N4" s="215" t="s">
        <v>256</v>
      </c>
      <c r="O4" s="199"/>
    </row>
    <row r="5" spans="1:15" s="4" customFormat="1" ht="42" customHeight="1" x14ac:dyDescent="0.25">
      <c r="A5" s="141"/>
      <c r="B5" s="142"/>
      <c r="C5" s="143"/>
      <c r="D5" s="142"/>
      <c r="E5" s="143"/>
      <c r="F5" s="248" t="s">
        <v>18</v>
      </c>
      <c r="G5" s="134" t="s">
        <v>119</v>
      </c>
      <c r="H5" s="135" t="s">
        <v>20</v>
      </c>
      <c r="I5" s="136">
        <v>100</v>
      </c>
      <c r="J5" s="137">
        <v>97.3</v>
      </c>
      <c r="K5" s="138">
        <f>IF(J5/I5*100&gt;100,100,J5/I5*100)</f>
        <v>97.3</v>
      </c>
      <c r="L5" s="170"/>
      <c r="M5" s="145"/>
      <c r="N5" s="113"/>
      <c r="O5" s="199"/>
    </row>
    <row r="6" spans="1:15" s="4" customFormat="1" ht="36" customHeight="1" x14ac:dyDescent="0.25">
      <c r="A6" s="141"/>
      <c r="B6" s="142"/>
      <c r="C6" s="143"/>
      <c r="D6" s="142"/>
      <c r="E6" s="143"/>
      <c r="F6" s="248" t="s">
        <v>18</v>
      </c>
      <c r="G6" s="134" t="s">
        <v>120</v>
      </c>
      <c r="H6" s="135" t="s">
        <v>20</v>
      </c>
      <c r="I6" s="136">
        <v>55</v>
      </c>
      <c r="J6" s="136">
        <v>68.400000000000006</v>
      </c>
      <c r="K6" s="138">
        <f>IF(J6/I6*100&gt;100,100,J6/I6*100)</f>
        <v>100</v>
      </c>
      <c r="L6" s="170"/>
      <c r="M6" s="145"/>
      <c r="N6" s="113"/>
      <c r="O6" s="199"/>
    </row>
    <row r="7" spans="1:15" s="4" customFormat="1" ht="30.75" customHeight="1" x14ac:dyDescent="0.25">
      <c r="A7" s="141"/>
      <c r="B7" s="142"/>
      <c r="C7" s="146"/>
      <c r="D7" s="147"/>
      <c r="E7" s="146"/>
      <c r="F7" s="248" t="s">
        <v>24</v>
      </c>
      <c r="G7" s="148" t="s">
        <v>25</v>
      </c>
      <c r="H7" s="135" t="s">
        <v>26</v>
      </c>
      <c r="I7" s="165">
        <f>(14*8+34*4)/12</f>
        <v>20.666666666666668</v>
      </c>
      <c r="J7" s="83">
        <v>19</v>
      </c>
      <c r="K7" s="138">
        <f>IF(J7/I7*100&gt;100,100,J7/I7*100)</f>
        <v>91.935483870967744</v>
      </c>
      <c r="L7" s="172">
        <f>K7</f>
        <v>91.935483870967744</v>
      </c>
      <c r="M7" s="145"/>
      <c r="N7" s="113"/>
      <c r="O7" s="199"/>
    </row>
    <row r="8" spans="1:15" s="4" customFormat="1" ht="42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248" t="s">
        <v>18</v>
      </c>
      <c r="G8" s="134" t="s">
        <v>118</v>
      </c>
      <c r="H8" s="135" t="s">
        <v>20</v>
      </c>
      <c r="I8" s="136">
        <v>13</v>
      </c>
      <c r="J8" s="137">
        <v>11</v>
      </c>
      <c r="K8" s="138">
        <f>IF(I8/J8*100&gt;100,100,I8/J8*100)</f>
        <v>100</v>
      </c>
      <c r="L8" s="168">
        <f>(K8+K9+K10)/3</f>
        <v>100</v>
      </c>
      <c r="M8" s="140">
        <f>(L8+L11)/2</f>
        <v>100</v>
      </c>
      <c r="N8" s="113"/>
      <c r="O8" s="199"/>
    </row>
    <row r="9" spans="1:15" s="4" customFormat="1" ht="42" customHeight="1" x14ac:dyDescent="0.25">
      <c r="A9" s="141"/>
      <c r="B9" s="142"/>
      <c r="C9" s="143"/>
      <c r="D9" s="142"/>
      <c r="E9" s="143"/>
      <c r="F9" s="248" t="s">
        <v>18</v>
      </c>
      <c r="G9" s="134" t="s">
        <v>119</v>
      </c>
      <c r="H9" s="135" t="s">
        <v>20</v>
      </c>
      <c r="I9" s="136">
        <v>100</v>
      </c>
      <c r="J9" s="137">
        <v>100</v>
      </c>
      <c r="K9" s="138">
        <f>IF(J9/I9*100&gt;100,100,J9/I9*100)</f>
        <v>100</v>
      </c>
      <c r="L9" s="170"/>
      <c r="M9" s="145"/>
      <c r="N9" s="113"/>
      <c r="O9" s="199"/>
    </row>
    <row r="10" spans="1:15" s="4" customFormat="1" ht="36" customHeight="1" x14ac:dyDescent="0.25">
      <c r="A10" s="141"/>
      <c r="B10" s="142"/>
      <c r="C10" s="143"/>
      <c r="D10" s="142"/>
      <c r="E10" s="143"/>
      <c r="F10" s="248" t="s">
        <v>18</v>
      </c>
      <c r="G10" s="134" t="s">
        <v>120</v>
      </c>
      <c r="H10" s="135" t="s">
        <v>20</v>
      </c>
      <c r="I10" s="136">
        <v>55</v>
      </c>
      <c r="J10" s="136">
        <v>60</v>
      </c>
      <c r="K10" s="138">
        <f>IF(J10/I10*100&gt;100,100,J10/I10*100)</f>
        <v>100</v>
      </c>
      <c r="L10" s="170"/>
      <c r="M10" s="145"/>
      <c r="N10" s="113"/>
      <c r="O10" s="199"/>
    </row>
    <row r="11" spans="1:15" s="4" customFormat="1" ht="30.75" customHeight="1" x14ac:dyDescent="0.25">
      <c r="A11" s="141"/>
      <c r="B11" s="142"/>
      <c r="C11" s="146"/>
      <c r="D11" s="147"/>
      <c r="E11" s="146"/>
      <c r="F11" s="248" t="s">
        <v>24</v>
      </c>
      <c r="G11" s="148" t="s">
        <v>25</v>
      </c>
      <c r="H11" s="135" t="s">
        <v>26</v>
      </c>
      <c r="I11" s="165">
        <v>1</v>
      </c>
      <c r="J11" s="165">
        <v>1</v>
      </c>
      <c r="K11" s="138">
        <f>IF(J11/I11*100&gt;100,100,J11/I11*100)</f>
        <v>100</v>
      </c>
      <c r="L11" s="172">
        <f>K11</f>
        <v>100</v>
      </c>
      <c r="M11" s="145"/>
      <c r="N11" s="113"/>
      <c r="O11" s="199"/>
    </row>
    <row r="12" spans="1:15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248" t="s">
        <v>18</v>
      </c>
      <c r="G12" s="134" t="s">
        <v>118</v>
      </c>
      <c r="H12" s="135" t="s">
        <v>20</v>
      </c>
      <c r="I12" s="136"/>
      <c r="J12" s="13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113"/>
      <c r="O12" s="199"/>
    </row>
    <row r="13" spans="1:15" s="4" customFormat="1" ht="42" hidden="1" customHeight="1" x14ac:dyDescent="0.25">
      <c r="A13" s="141"/>
      <c r="B13" s="142"/>
      <c r="C13" s="143"/>
      <c r="D13" s="142"/>
      <c r="E13" s="143"/>
      <c r="F13" s="248" t="s">
        <v>18</v>
      </c>
      <c r="G13" s="134" t="s">
        <v>119</v>
      </c>
      <c r="H13" s="135" t="s">
        <v>20</v>
      </c>
      <c r="I13" s="136"/>
      <c r="J13" s="137"/>
      <c r="K13" s="138" t="e">
        <f>IF(J13/I13*100&gt;100,100,J13/I13*100)</f>
        <v>#DIV/0!</v>
      </c>
      <c r="L13" s="170"/>
      <c r="M13" s="145"/>
      <c r="N13" s="113"/>
      <c r="O13" s="199"/>
    </row>
    <row r="14" spans="1:15" s="4" customFormat="1" ht="36" hidden="1" customHeight="1" x14ac:dyDescent="0.25">
      <c r="A14" s="141"/>
      <c r="B14" s="142"/>
      <c r="C14" s="143"/>
      <c r="D14" s="142"/>
      <c r="E14" s="143"/>
      <c r="F14" s="248" t="s">
        <v>18</v>
      </c>
      <c r="G14" s="134" t="s">
        <v>120</v>
      </c>
      <c r="H14" s="135" t="s">
        <v>20</v>
      </c>
      <c r="I14" s="136"/>
      <c r="J14" s="136"/>
      <c r="K14" s="138" t="e">
        <f>IF(J14/I14*100&gt;100,100,J14/I14*100)</f>
        <v>#DIV/0!</v>
      </c>
      <c r="L14" s="170"/>
      <c r="M14" s="145"/>
      <c r="N14" s="113"/>
      <c r="O14" s="199"/>
    </row>
    <row r="15" spans="1:15" s="4" customFormat="1" ht="30.75" hidden="1" customHeight="1" x14ac:dyDescent="0.25">
      <c r="A15" s="141"/>
      <c r="B15" s="142"/>
      <c r="C15" s="146"/>
      <c r="D15" s="147"/>
      <c r="E15" s="146"/>
      <c r="F15" s="248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113"/>
      <c r="O15" s="199"/>
    </row>
    <row r="16" spans="1:15" s="4" customFormat="1" ht="42" hidden="1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248" t="s">
        <v>18</v>
      </c>
      <c r="G16" s="134" t="s">
        <v>118</v>
      </c>
      <c r="H16" s="135" t="s">
        <v>20</v>
      </c>
      <c r="I16" s="136"/>
      <c r="J16" s="13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113"/>
      <c r="O16" s="199"/>
    </row>
    <row r="17" spans="1:15" s="4" customFormat="1" ht="42" hidden="1" customHeight="1" x14ac:dyDescent="0.25">
      <c r="A17" s="141"/>
      <c r="B17" s="142"/>
      <c r="C17" s="143"/>
      <c r="D17" s="142"/>
      <c r="E17" s="143"/>
      <c r="F17" s="248" t="s">
        <v>18</v>
      </c>
      <c r="G17" s="134" t="s">
        <v>119</v>
      </c>
      <c r="H17" s="135" t="s">
        <v>20</v>
      </c>
      <c r="I17" s="136"/>
      <c r="J17" s="137"/>
      <c r="K17" s="138" t="e">
        <f>IF(J17/I17*100&gt;100,100,J17/I17*100)</f>
        <v>#DIV/0!</v>
      </c>
      <c r="L17" s="170"/>
      <c r="M17" s="145"/>
      <c r="N17" s="113"/>
      <c r="O17" s="199"/>
    </row>
    <row r="18" spans="1:15" s="4" customFormat="1" ht="36" hidden="1" customHeight="1" x14ac:dyDescent="0.25">
      <c r="A18" s="141"/>
      <c r="B18" s="142"/>
      <c r="C18" s="143"/>
      <c r="D18" s="142"/>
      <c r="E18" s="143"/>
      <c r="F18" s="248" t="s">
        <v>18</v>
      </c>
      <c r="G18" s="134" t="s">
        <v>120</v>
      </c>
      <c r="H18" s="135" t="s">
        <v>20</v>
      </c>
      <c r="I18" s="136"/>
      <c r="J18" s="136"/>
      <c r="K18" s="138" t="e">
        <f>IF(J18/I18*100&gt;100,100,J18/I18*100)</f>
        <v>#DIV/0!</v>
      </c>
      <c r="L18" s="170"/>
      <c r="M18" s="145"/>
      <c r="N18" s="113"/>
      <c r="O18" s="199"/>
    </row>
    <row r="19" spans="1:15" s="4" customFormat="1" ht="30.75" hidden="1" customHeight="1" x14ac:dyDescent="0.25">
      <c r="A19" s="141"/>
      <c r="B19" s="142"/>
      <c r="C19" s="146"/>
      <c r="D19" s="147"/>
      <c r="E19" s="146"/>
      <c r="F19" s="248" t="s">
        <v>24</v>
      </c>
      <c r="G19" s="148" t="s">
        <v>25</v>
      </c>
      <c r="H19" s="135" t="s">
        <v>26</v>
      </c>
      <c r="I19" s="152"/>
      <c r="J19" s="149"/>
      <c r="K19" s="138" t="e">
        <f>IF(J19/I19*100&gt;100,100,J19/I19*100)</f>
        <v>#DIV/0!</v>
      </c>
      <c r="L19" s="172" t="e">
        <f>K19</f>
        <v>#DIV/0!</v>
      </c>
      <c r="M19" s="145"/>
      <c r="N19" s="113"/>
      <c r="O19" s="199"/>
    </row>
    <row r="20" spans="1:15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248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168" t="e">
        <f>(K20+K21+K22)/3</f>
        <v>#DIV/0!</v>
      </c>
      <c r="M20" s="140" t="e">
        <f>(L20+L23)/2</f>
        <v>#DIV/0!</v>
      </c>
      <c r="N20" s="113"/>
      <c r="O20" s="199"/>
    </row>
    <row r="21" spans="1:15" s="4" customFormat="1" ht="42" hidden="1" customHeight="1" x14ac:dyDescent="0.25">
      <c r="A21" s="141"/>
      <c r="B21" s="142"/>
      <c r="C21" s="143"/>
      <c r="D21" s="142"/>
      <c r="E21" s="143"/>
      <c r="F21" s="248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170"/>
      <c r="M21" s="145"/>
      <c r="N21" s="113"/>
      <c r="O21" s="199"/>
    </row>
    <row r="22" spans="1:15" s="4" customFormat="1" ht="36" hidden="1" customHeight="1" x14ac:dyDescent="0.25">
      <c r="A22" s="141"/>
      <c r="B22" s="142"/>
      <c r="C22" s="143"/>
      <c r="D22" s="142"/>
      <c r="E22" s="143"/>
      <c r="F22" s="248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170"/>
      <c r="M22" s="145"/>
      <c r="N22" s="113"/>
      <c r="O22" s="199"/>
    </row>
    <row r="23" spans="1:15" s="4" customFormat="1" ht="30.75" hidden="1" customHeight="1" x14ac:dyDescent="0.25">
      <c r="A23" s="141"/>
      <c r="B23" s="142"/>
      <c r="C23" s="146"/>
      <c r="D23" s="147"/>
      <c r="E23" s="146"/>
      <c r="F23" s="248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72" t="e">
        <f>K23</f>
        <v>#DIV/0!</v>
      </c>
      <c r="M23" s="145"/>
      <c r="N23" s="113"/>
      <c r="O23" s="199"/>
    </row>
    <row r="24" spans="1:15" s="4" customFormat="1" ht="42" customHeight="1" x14ac:dyDescent="0.25">
      <c r="A24" s="141"/>
      <c r="B24" s="142"/>
      <c r="C24" s="131" t="s">
        <v>188</v>
      </c>
      <c r="D24" s="131" t="s">
        <v>237</v>
      </c>
      <c r="E24" s="151" t="s">
        <v>117</v>
      </c>
      <c r="F24" s="248" t="s">
        <v>18</v>
      </c>
      <c r="G24" s="134" t="s">
        <v>118</v>
      </c>
      <c r="H24" s="135" t="s">
        <v>20</v>
      </c>
      <c r="I24" s="136">
        <v>13</v>
      </c>
      <c r="J24" s="137">
        <v>11.5</v>
      </c>
      <c r="K24" s="138">
        <f>IF(I24/J24*100&gt;100,100,I24/J24*100)</f>
        <v>100</v>
      </c>
      <c r="L24" s="139">
        <f>(K24+K25+K26)/3</f>
        <v>100</v>
      </c>
      <c r="M24" s="140">
        <f>(L24+L27)/2</f>
        <v>100</v>
      </c>
      <c r="N24" s="113"/>
      <c r="O24" s="199"/>
    </row>
    <row r="25" spans="1:15" s="4" customFormat="1" ht="42" customHeight="1" x14ac:dyDescent="0.25">
      <c r="A25" s="141"/>
      <c r="B25" s="142"/>
      <c r="C25" s="143"/>
      <c r="D25" s="142"/>
      <c r="E25" s="143"/>
      <c r="F25" s="248" t="s">
        <v>18</v>
      </c>
      <c r="G25" s="134" t="s">
        <v>119</v>
      </c>
      <c r="H25" s="135" t="s">
        <v>20</v>
      </c>
      <c r="I25" s="136">
        <v>100</v>
      </c>
      <c r="J25" s="137">
        <v>100</v>
      </c>
      <c r="K25" s="138">
        <f>IF(J25/I25*100&gt;100,100,J25/I25*100)</f>
        <v>100</v>
      </c>
      <c r="L25" s="144"/>
      <c r="M25" s="145"/>
      <c r="N25" s="113"/>
      <c r="O25" s="199"/>
    </row>
    <row r="26" spans="1:15" s="4" customFormat="1" ht="36" customHeight="1" x14ac:dyDescent="0.25">
      <c r="A26" s="141"/>
      <c r="B26" s="142"/>
      <c r="C26" s="143"/>
      <c r="D26" s="142"/>
      <c r="E26" s="143"/>
      <c r="F26" s="248" t="s">
        <v>18</v>
      </c>
      <c r="G26" s="134" t="s">
        <v>120</v>
      </c>
      <c r="H26" s="135" t="s">
        <v>20</v>
      </c>
      <c r="I26" s="136">
        <v>55</v>
      </c>
      <c r="J26" s="136">
        <v>60</v>
      </c>
      <c r="K26" s="138">
        <f>IF(J26/I26*100&gt;100,100,J26/I26*100)</f>
        <v>100</v>
      </c>
      <c r="L26" s="144"/>
      <c r="M26" s="145"/>
      <c r="N26" s="113"/>
      <c r="O26" s="199"/>
    </row>
    <row r="27" spans="1:15" s="4" customFormat="1" ht="30.75" customHeight="1" x14ac:dyDescent="0.25">
      <c r="A27" s="141"/>
      <c r="B27" s="142"/>
      <c r="C27" s="146"/>
      <c r="D27" s="147"/>
      <c r="E27" s="146"/>
      <c r="F27" s="248" t="s">
        <v>24</v>
      </c>
      <c r="G27" s="148" t="s">
        <v>25</v>
      </c>
      <c r="H27" s="135" t="s">
        <v>26</v>
      </c>
      <c r="I27" s="165">
        <f>1*9/9</f>
        <v>1</v>
      </c>
      <c r="J27" s="165">
        <v>1</v>
      </c>
      <c r="K27" s="138">
        <f>IF(J27/I27*100&gt;100,100,J27/I27*100)</f>
        <v>100</v>
      </c>
      <c r="L27" s="150">
        <f>K27</f>
        <v>100</v>
      </c>
      <c r="M27" s="145"/>
      <c r="N27" s="113"/>
      <c r="O27" s="199"/>
    </row>
    <row r="28" spans="1:15" s="4" customFormat="1" ht="42" hidden="1" customHeight="1" x14ac:dyDescent="0.25">
      <c r="A28" s="141"/>
      <c r="B28" s="142"/>
      <c r="C28" s="131" t="s">
        <v>189</v>
      </c>
      <c r="D28" s="131" t="s">
        <v>219</v>
      </c>
      <c r="E28" s="151" t="s">
        <v>117</v>
      </c>
      <c r="F28" s="248" t="s">
        <v>18</v>
      </c>
      <c r="G28" s="134" t="s">
        <v>118</v>
      </c>
      <c r="H28" s="135" t="s">
        <v>20</v>
      </c>
      <c r="I28" s="136"/>
      <c r="J28" s="137"/>
      <c r="K28" s="138" t="e">
        <f>IF(I28/J28*100&gt;100,100,I28/J28*100)</f>
        <v>#DIV/0!</v>
      </c>
      <c r="L28" s="139" t="e">
        <f>(K28+K29+K30)/3</f>
        <v>#DIV/0!</v>
      </c>
      <c r="M28" s="140" t="e">
        <f>(L28+L31)/2</f>
        <v>#DIV/0!</v>
      </c>
      <c r="N28" s="113"/>
      <c r="O28" s="199"/>
    </row>
    <row r="29" spans="1:15" s="4" customFormat="1" ht="42" hidden="1" customHeight="1" x14ac:dyDescent="0.25">
      <c r="A29" s="141"/>
      <c r="B29" s="142"/>
      <c r="C29" s="143"/>
      <c r="D29" s="142"/>
      <c r="E29" s="143"/>
      <c r="F29" s="248" t="s">
        <v>18</v>
      </c>
      <c r="G29" s="134" t="s">
        <v>119</v>
      </c>
      <c r="H29" s="135" t="s">
        <v>20</v>
      </c>
      <c r="I29" s="136"/>
      <c r="J29" s="137"/>
      <c r="K29" s="138" t="e">
        <f>IF(J29/I29*100&gt;100,100,J29/I29*100)</f>
        <v>#DIV/0!</v>
      </c>
      <c r="L29" s="144"/>
      <c r="M29" s="145"/>
      <c r="N29" s="113"/>
      <c r="O29" s="199"/>
    </row>
    <row r="30" spans="1:15" s="4" customFormat="1" ht="36" hidden="1" customHeight="1" x14ac:dyDescent="0.25">
      <c r="A30" s="141"/>
      <c r="B30" s="142"/>
      <c r="C30" s="143"/>
      <c r="D30" s="142"/>
      <c r="E30" s="143"/>
      <c r="F30" s="248" t="s">
        <v>18</v>
      </c>
      <c r="G30" s="134" t="s">
        <v>120</v>
      </c>
      <c r="H30" s="135" t="s">
        <v>20</v>
      </c>
      <c r="I30" s="136"/>
      <c r="J30" s="136"/>
      <c r="K30" s="138" t="e">
        <f>IF(J30/I30*100&gt;100,100,J30/I30*100)</f>
        <v>#DIV/0!</v>
      </c>
      <c r="L30" s="144"/>
      <c r="M30" s="145"/>
      <c r="N30" s="113"/>
      <c r="O30" s="199"/>
    </row>
    <row r="31" spans="1:15" s="4" customFormat="1" ht="30.75" hidden="1" customHeight="1" x14ac:dyDescent="0.25">
      <c r="A31" s="141"/>
      <c r="B31" s="142"/>
      <c r="C31" s="146"/>
      <c r="D31" s="147"/>
      <c r="E31" s="146"/>
      <c r="F31" s="248" t="s">
        <v>24</v>
      </c>
      <c r="G31" s="148" t="s">
        <v>25</v>
      </c>
      <c r="H31" s="135" t="s">
        <v>26</v>
      </c>
      <c r="I31" s="152"/>
      <c r="J31" s="78"/>
      <c r="K31" s="138" t="e">
        <f>IF(J31/I31*100&gt;100,100,J31/I31*100)</f>
        <v>#DIV/0!</v>
      </c>
      <c r="L31" s="150" t="e">
        <f>K31</f>
        <v>#DIV/0!</v>
      </c>
      <c r="M31" s="145"/>
      <c r="N31" s="113"/>
      <c r="O31" s="199"/>
    </row>
    <row r="32" spans="1:15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248" t="s">
        <v>18</v>
      </c>
      <c r="G32" s="134" t="s">
        <v>118</v>
      </c>
      <c r="H32" s="135" t="s">
        <v>20</v>
      </c>
      <c r="I32" s="136">
        <v>10</v>
      </c>
      <c r="J32" s="137">
        <v>8.5</v>
      </c>
      <c r="K32" s="138">
        <f>IF(I32/J32*100&gt;100,100,I32/J32*100)</f>
        <v>100</v>
      </c>
      <c r="L32" s="139">
        <f>(K32+K33+K34)/3</f>
        <v>100</v>
      </c>
      <c r="M32" s="140">
        <f>(L32+L35)/2</f>
        <v>98.939929328621901</v>
      </c>
      <c r="N32" s="113"/>
      <c r="O32" s="199"/>
    </row>
    <row r="33" spans="1:15" s="4" customFormat="1" ht="42" customHeight="1" x14ac:dyDescent="0.25">
      <c r="A33" s="141"/>
      <c r="B33" s="142"/>
      <c r="C33" s="143"/>
      <c r="D33" s="142"/>
      <c r="E33" s="143"/>
      <c r="F33" s="248" t="s">
        <v>18</v>
      </c>
      <c r="G33" s="134" t="s">
        <v>119</v>
      </c>
      <c r="H33" s="135" t="s">
        <v>20</v>
      </c>
      <c r="I33" s="136">
        <v>100</v>
      </c>
      <c r="J33" s="137">
        <v>100</v>
      </c>
      <c r="K33" s="138">
        <f>IF(J33/I33*100&gt;100,100,J33/I33*100)</f>
        <v>100</v>
      </c>
      <c r="L33" s="144"/>
      <c r="M33" s="145"/>
      <c r="N33" s="113"/>
      <c r="O33" s="199"/>
    </row>
    <row r="34" spans="1:15" s="141" customFormat="1" ht="36" customHeight="1" x14ac:dyDescent="0.25">
      <c r="B34" s="142"/>
      <c r="C34" s="143"/>
      <c r="D34" s="142"/>
      <c r="E34" s="143"/>
      <c r="F34" s="248" t="s">
        <v>18</v>
      </c>
      <c r="G34" s="134" t="s">
        <v>120</v>
      </c>
      <c r="H34" s="135" t="s">
        <v>20</v>
      </c>
      <c r="I34" s="136">
        <v>55</v>
      </c>
      <c r="J34" s="136">
        <v>58.4</v>
      </c>
      <c r="K34" s="138">
        <f>IF(J34/I34*100&gt;100,100,J34/I34*100)</f>
        <v>100</v>
      </c>
      <c r="L34" s="144"/>
      <c r="M34" s="145"/>
      <c r="N34" s="113"/>
      <c r="O34" s="199"/>
    </row>
    <row r="35" spans="1:15" s="141" customFormat="1" ht="30.75" customHeight="1" x14ac:dyDescent="0.25">
      <c r="B35" s="142"/>
      <c r="C35" s="146"/>
      <c r="D35" s="147"/>
      <c r="E35" s="146"/>
      <c r="F35" s="248" t="s">
        <v>24</v>
      </c>
      <c r="G35" s="148" t="s">
        <v>25</v>
      </c>
      <c r="H35" s="135" t="s">
        <v>26</v>
      </c>
      <c r="I35" s="165">
        <v>283</v>
      </c>
      <c r="J35" s="83">
        <v>277</v>
      </c>
      <c r="K35" s="138">
        <f>IF(J35/I35*100&gt;100,100,J35/I35*100)</f>
        <v>97.879858657243815</v>
      </c>
      <c r="L35" s="150">
        <f>K35</f>
        <v>97.879858657243815</v>
      </c>
      <c r="M35" s="145"/>
      <c r="N35" s="113"/>
      <c r="O35" s="199"/>
    </row>
    <row r="36" spans="1:15" s="141" customFormat="1" ht="42" hidden="1" customHeight="1" x14ac:dyDescent="0.25">
      <c r="B36" s="142"/>
      <c r="C36" s="131"/>
      <c r="D36" s="131" t="s">
        <v>135</v>
      </c>
      <c r="E36" s="151" t="s">
        <v>117</v>
      </c>
      <c r="F36" s="248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</row>
    <row r="37" spans="1:15" s="141" customFormat="1" ht="42" hidden="1" customHeight="1" x14ac:dyDescent="0.25">
      <c r="B37" s="142"/>
      <c r="C37" s="143"/>
      <c r="D37" s="142"/>
      <c r="E37" s="142"/>
      <c r="F37" s="248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113"/>
      <c r="O37" s="199"/>
    </row>
    <row r="38" spans="1:15" s="141" customFormat="1" ht="36" hidden="1" customHeight="1" x14ac:dyDescent="0.25">
      <c r="B38" s="142"/>
      <c r="C38" s="143"/>
      <c r="D38" s="142"/>
      <c r="E38" s="142"/>
      <c r="F38" s="248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113"/>
      <c r="O38" s="199"/>
    </row>
    <row r="39" spans="1:15" s="141" customFormat="1" ht="30.75" hidden="1" customHeight="1" x14ac:dyDescent="0.25">
      <c r="B39" s="142"/>
      <c r="C39" s="146"/>
      <c r="D39" s="147"/>
      <c r="E39" s="147"/>
      <c r="F39" s="248" t="s">
        <v>24</v>
      </c>
      <c r="G39" s="148" t="s">
        <v>25</v>
      </c>
      <c r="H39" s="135" t="s">
        <v>26</v>
      </c>
      <c r="I39" s="152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</row>
    <row r="40" spans="1:15" s="141" customFormat="1" ht="42" hidden="1" customHeight="1" x14ac:dyDescent="0.25">
      <c r="B40" s="142"/>
      <c r="C40" s="131" t="s">
        <v>191</v>
      </c>
      <c r="D40" s="131" t="s">
        <v>137</v>
      </c>
      <c r="E40" s="151" t="s">
        <v>117</v>
      </c>
      <c r="F40" s="248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</row>
    <row r="41" spans="1:15" s="141" customFormat="1" ht="42" hidden="1" customHeight="1" x14ac:dyDescent="0.25">
      <c r="B41" s="142"/>
      <c r="C41" s="143"/>
      <c r="D41" s="142"/>
      <c r="E41" s="142"/>
      <c r="F41" s="248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113"/>
      <c r="O41" s="199"/>
    </row>
    <row r="42" spans="1:15" s="141" customFormat="1" ht="36" hidden="1" customHeight="1" x14ac:dyDescent="0.25">
      <c r="B42" s="142"/>
      <c r="C42" s="143"/>
      <c r="D42" s="142"/>
      <c r="E42" s="142"/>
      <c r="F42" s="248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113"/>
      <c r="O42" s="199"/>
    </row>
    <row r="43" spans="1:15" s="141" customFormat="1" ht="30.75" hidden="1" customHeight="1" x14ac:dyDescent="0.25">
      <c r="B43" s="142"/>
      <c r="C43" s="146"/>
      <c r="D43" s="147"/>
      <c r="E43" s="147"/>
      <c r="F43" s="248" t="s">
        <v>24</v>
      </c>
      <c r="G43" s="148" t="s">
        <v>25</v>
      </c>
      <c r="H43" s="135" t="s">
        <v>26</v>
      </c>
      <c r="I43" s="152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</row>
    <row r="44" spans="1:15" s="141" customFormat="1" ht="42" hidden="1" customHeight="1" x14ac:dyDescent="0.25">
      <c r="B44" s="142"/>
      <c r="C44" s="153" t="s">
        <v>192</v>
      </c>
      <c r="D44" s="131" t="s">
        <v>139</v>
      </c>
      <c r="E44" s="151" t="s">
        <v>117</v>
      </c>
      <c r="F44" s="248" t="s">
        <v>18</v>
      </c>
      <c r="G44" s="134" t="s">
        <v>118</v>
      </c>
      <c r="H44" s="135" t="s">
        <v>20</v>
      </c>
      <c r="I44" s="136"/>
      <c r="J44" s="137"/>
      <c r="K44" s="138" t="e">
        <f>IF(I44/J44*100&gt;100,100,I44/J44*100)</f>
        <v>#DIV/0!</v>
      </c>
      <c r="L44" s="139" t="e">
        <f>(K44+K45+K46)/3</f>
        <v>#DIV/0!</v>
      </c>
      <c r="M44" s="140" t="e">
        <f>(L44+L47)/2</f>
        <v>#DIV/0!</v>
      </c>
      <c r="N44" s="113"/>
      <c r="O44" s="199"/>
    </row>
    <row r="45" spans="1:15" s="141" customFormat="1" ht="42" hidden="1" customHeight="1" x14ac:dyDescent="0.25">
      <c r="B45" s="142"/>
      <c r="C45" s="154"/>
      <c r="D45" s="142"/>
      <c r="E45" s="142"/>
      <c r="F45" s="248" t="s">
        <v>18</v>
      </c>
      <c r="G45" s="134" t="s">
        <v>119</v>
      </c>
      <c r="H45" s="135" t="s">
        <v>20</v>
      </c>
      <c r="I45" s="136"/>
      <c r="J45" s="137"/>
      <c r="K45" s="138" t="e">
        <f>IF(J45/I45*100&gt;100,100,J45/I45*100)</f>
        <v>#DIV/0!</v>
      </c>
      <c r="L45" s="144"/>
      <c r="M45" s="145"/>
      <c r="N45" s="113"/>
      <c r="O45" s="199"/>
    </row>
    <row r="46" spans="1:15" s="141" customFormat="1" ht="36" hidden="1" customHeight="1" x14ac:dyDescent="0.25">
      <c r="B46" s="142"/>
      <c r="C46" s="154"/>
      <c r="D46" s="142"/>
      <c r="E46" s="142"/>
      <c r="F46" s="248" t="s">
        <v>18</v>
      </c>
      <c r="G46" s="134" t="s">
        <v>120</v>
      </c>
      <c r="H46" s="135" t="s">
        <v>20</v>
      </c>
      <c r="I46" s="136"/>
      <c r="J46" s="136"/>
      <c r="K46" s="138" t="e">
        <f>IF(J46/I46*100&gt;100,100,J46/I46*100)</f>
        <v>#DIV/0!</v>
      </c>
      <c r="L46" s="144"/>
      <c r="M46" s="145"/>
      <c r="N46" s="113"/>
      <c r="O46" s="199"/>
    </row>
    <row r="47" spans="1:15" s="141" customFormat="1" ht="30.75" hidden="1" customHeight="1" x14ac:dyDescent="0.25">
      <c r="B47" s="142"/>
      <c r="C47" s="155"/>
      <c r="D47" s="147"/>
      <c r="E47" s="147"/>
      <c r="F47" s="248" t="s">
        <v>24</v>
      </c>
      <c r="G47" s="148" t="s">
        <v>25</v>
      </c>
      <c r="H47" s="135" t="s">
        <v>26</v>
      </c>
      <c r="I47" s="152"/>
      <c r="J47" s="149"/>
      <c r="K47" s="138" t="e">
        <f>IF(J47/I47*100&gt;100,100,J47/I47*100)</f>
        <v>#DIV/0!</v>
      </c>
      <c r="L47" s="150" t="e">
        <f>K47</f>
        <v>#DIV/0!</v>
      </c>
      <c r="M47" s="145"/>
      <c r="N47" s="113"/>
      <c r="O47" s="199"/>
    </row>
    <row r="48" spans="1:15" s="141" customFormat="1" ht="42" hidden="1" customHeight="1" x14ac:dyDescent="0.25">
      <c r="B48" s="142"/>
      <c r="C48" s="153" t="s">
        <v>193</v>
      </c>
      <c r="D48" s="131" t="s">
        <v>229</v>
      </c>
      <c r="E48" s="151" t="s">
        <v>117</v>
      </c>
      <c r="F48" s="248" t="s">
        <v>18</v>
      </c>
      <c r="G48" s="134" t="s">
        <v>118</v>
      </c>
      <c r="H48" s="135" t="s">
        <v>20</v>
      </c>
      <c r="I48" s="136"/>
      <c r="J48" s="137"/>
      <c r="K48" s="138" t="e">
        <f>IF(I48/J48*100&gt;100,100,I48/J48*100)</f>
        <v>#DIV/0!</v>
      </c>
      <c r="L48" s="139" t="e">
        <f>(K48+K49+K50)/3</f>
        <v>#DIV/0!</v>
      </c>
      <c r="M48" s="140" t="e">
        <f>(L48+L51)/2</f>
        <v>#DIV/0!</v>
      </c>
      <c r="N48" s="113"/>
      <c r="O48" s="199"/>
    </row>
    <row r="49" spans="2:15" s="141" customFormat="1" ht="42" hidden="1" customHeight="1" x14ac:dyDescent="0.25">
      <c r="B49" s="142"/>
      <c r="C49" s="154"/>
      <c r="D49" s="142"/>
      <c r="E49" s="142"/>
      <c r="F49" s="248" t="s">
        <v>18</v>
      </c>
      <c r="G49" s="134" t="s">
        <v>142</v>
      </c>
      <c r="H49" s="135" t="s">
        <v>20</v>
      </c>
      <c r="I49" s="136"/>
      <c r="J49" s="137"/>
      <c r="K49" s="138" t="e">
        <f>IF(J49/I49*100&gt;100,100,J49/I49*100)</f>
        <v>#DIV/0!</v>
      </c>
      <c r="L49" s="144"/>
      <c r="M49" s="145"/>
      <c r="N49" s="113"/>
      <c r="O49" s="199"/>
    </row>
    <row r="50" spans="2:15" s="141" customFormat="1" ht="36" hidden="1" customHeight="1" x14ac:dyDescent="0.25">
      <c r="B50" s="142"/>
      <c r="C50" s="154"/>
      <c r="D50" s="142"/>
      <c r="E50" s="142"/>
      <c r="F50" s="248" t="s">
        <v>18</v>
      </c>
      <c r="G50" s="134" t="s">
        <v>120</v>
      </c>
      <c r="H50" s="135" t="s">
        <v>20</v>
      </c>
      <c r="I50" s="136"/>
      <c r="J50" s="136"/>
      <c r="K50" s="138" t="e">
        <f>IF(J50/I50*100&gt;100,100,J50/I50*100)</f>
        <v>#DIV/0!</v>
      </c>
      <c r="L50" s="144"/>
      <c r="M50" s="145"/>
      <c r="N50" s="113"/>
      <c r="O50" s="199"/>
    </row>
    <row r="51" spans="2:15" s="141" customFormat="1" ht="30.75" hidden="1" customHeight="1" x14ac:dyDescent="0.25">
      <c r="B51" s="142"/>
      <c r="C51" s="155"/>
      <c r="D51" s="147"/>
      <c r="E51" s="147"/>
      <c r="F51" s="248" t="s">
        <v>24</v>
      </c>
      <c r="G51" s="148" t="s">
        <v>25</v>
      </c>
      <c r="H51" s="135" t="s">
        <v>26</v>
      </c>
      <c r="I51" s="152"/>
      <c r="J51" s="78"/>
      <c r="K51" s="138" t="e">
        <f>IF(J51/I51*100&gt;100,100,J51/I51*100)</f>
        <v>#DIV/0!</v>
      </c>
      <c r="L51" s="150" t="e">
        <f>K51</f>
        <v>#DIV/0!</v>
      </c>
      <c r="M51" s="145"/>
      <c r="N51" s="113"/>
      <c r="O51" s="199"/>
    </row>
    <row r="52" spans="2:15" s="141" customFormat="1" ht="42" customHeight="1" x14ac:dyDescent="0.25">
      <c r="B52" s="143"/>
      <c r="C52" s="131" t="s">
        <v>194</v>
      </c>
      <c r="D52" s="131" t="s">
        <v>221</v>
      </c>
      <c r="E52" s="223" t="s">
        <v>117</v>
      </c>
      <c r="F52" s="249" t="s">
        <v>18</v>
      </c>
      <c r="G52" s="158" t="s">
        <v>145</v>
      </c>
      <c r="H52" s="135" t="s">
        <v>20</v>
      </c>
      <c r="I52" s="136">
        <v>100</v>
      </c>
      <c r="J52" s="137">
        <v>100</v>
      </c>
      <c r="K52" s="138">
        <f>IF(I52/J52*100&gt;100,100,I52/J52*100)</f>
        <v>100</v>
      </c>
      <c r="L52" s="139">
        <f>(K52+K53+K54)/3</f>
        <v>100</v>
      </c>
      <c r="M52" s="140">
        <f>(L52+L55)/2</f>
        <v>100</v>
      </c>
      <c r="N52" s="113"/>
      <c r="O52" s="199"/>
    </row>
    <row r="53" spans="2:15" s="141" customFormat="1" ht="42" customHeight="1" x14ac:dyDescent="0.25">
      <c r="B53" s="143"/>
      <c r="C53" s="143"/>
      <c r="D53" s="142"/>
      <c r="E53" s="224"/>
      <c r="F53" s="249" t="s">
        <v>18</v>
      </c>
      <c r="G53" s="158" t="s">
        <v>146</v>
      </c>
      <c r="H53" s="135" t="s">
        <v>20</v>
      </c>
      <c r="I53" s="136">
        <v>12</v>
      </c>
      <c r="J53" s="137">
        <v>11.5</v>
      </c>
      <c r="K53" s="138">
        <f>IF(I53/J53*100&gt;100,100,I53/J53*100)</f>
        <v>100</v>
      </c>
      <c r="L53" s="144"/>
      <c r="M53" s="145"/>
      <c r="N53" s="113"/>
      <c r="O53" s="199"/>
    </row>
    <row r="54" spans="2:15" s="141" customFormat="1" ht="36" customHeight="1" x14ac:dyDescent="0.25">
      <c r="B54" s="143"/>
      <c r="C54" s="143"/>
      <c r="D54" s="142"/>
      <c r="E54" s="224"/>
      <c r="F54" s="249" t="s">
        <v>18</v>
      </c>
      <c r="G54" s="158" t="s">
        <v>147</v>
      </c>
      <c r="H54" s="135" t="s">
        <v>20</v>
      </c>
      <c r="I54" s="136">
        <v>100</v>
      </c>
      <c r="J54" s="136">
        <v>100</v>
      </c>
      <c r="K54" s="138">
        <f>IF(J54/I54*100&gt;100,100,J54/I54*100)</f>
        <v>100</v>
      </c>
      <c r="L54" s="144"/>
      <c r="M54" s="145"/>
      <c r="N54" s="113"/>
      <c r="O54" s="199"/>
    </row>
    <row r="55" spans="2:15" s="141" customFormat="1" ht="30.75" customHeight="1" x14ac:dyDescent="0.25">
      <c r="B55" s="143"/>
      <c r="C55" s="146"/>
      <c r="D55" s="147"/>
      <c r="E55" s="225"/>
      <c r="F55" s="249" t="s">
        <v>24</v>
      </c>
      <c r="G55" s="164" t="s">
        <v>25</v>
      </c>
      <c r="H55" s="135" t="s">
        <v>26</v>
      </c>
      <c r="I55" s="149">
        <v>1</v>
      </c>
      <c r="J55" s="78">
        <v>1</v>
      </c>
      <c r="K55" s="138">
        <f>IF(J55/I55*100&gt;100,100,J55/I55*100)</f>
        <v>100</v>
      </c>
      <c r="L55" s="150">
        <f>K55</f>
        <v>100</v>
      </c>
      <c r="M55" s="145"/>
      <c r="N55" s="113"/>
      <c r="O55" s="199"/>
    </row>
    <row r="56" spans="2:15" s="141" customFormat="1" ht="42" customHeight="1" x14ac:dyDescent="0.25">
      <c r="B56" s="143"/>
      <c r="C56" s="131" t="s">
        <v>195</v>
      </c>
      <c r="D56" s="131" t="s">
        <v>149</v>
      </c>
      <c r="E56" s="223" t="s">
        <v>117</v>
      </c>
      <c r="F56" s="249" t="s">
        <v>18</v>
      </c>
      <c r="G56" s="158" t="s">
        <v>145</v>
      </c>
      <c r="H56" s="135" t="s">
        <v>20</v>
      </c>
      <c r="I56" s="136">
        <v>100</v>
      </c>
      <c r="J56" s="67">
        <v>100</v>
      </c>
      <c r="K56" s="138">
        <f>IF(J56/I56*100&gt;100,100,J56/I56*100)</f>
        <v>100</v>
      </c>
      <c r="L56" s="139">
        <f>(K56+K57+K58)/3</f>
        <v>100</v>
      </c>
      <c r="M56" s="140">
        <f>(L56+L59)/2</f>
        <v>100</v>
      </c>
      <c r="N56" s="113"/>
      <c r="O56" s="199"/>
    </row>
    <row r="57" spans="2:15" s="141" customFormat="1" ht="42" customHeight="1" x14ac:dyDescent="0.25">
      <c r="B57" s="143"/>
      <c r="C57" s="143"/>
      <c r="D57" s="142"/>
      <c r="E57" s="224"/>
      <c r="F57" s="249" t="s">
        <v>18</v>
      </c>
      <c r="G57" s="158" t="s">
        <v>146</v>
      </c>
      <c r="H57" s="135" t="s">
        <v>20</v>
      </c>
      <c r="I57" s="136">
        <v>12</v>
      </c>
      <c r="J57" s="67">
        <v>11.5</v>
      </c>
      <c r="K57" s="138">
        <f>IF(I57/J57*100&gt;100,100,I57/J57*100)</f>
        <v>100</v>
      </c>
      <c r="L57" s="144"/>
      <c r="M57" s="145"/>
      <c r="N57" s="113"/>
      <c r="O57" s="199"/>
    </row>
    <row r="58" spans="2:15" s="141" customFormat="1" ht="36" customHeight="1" x14ac:dyDescent="0.25">
      <c r="B58" s="143"/>
      <c r="C58" s="143"/>
      <c r="D58" s="142"/>
      <c r="E58" s="224"/>
      <c r="F58" s="249" t="s">
        <v>18</v>
      </c>
      <c r="G58" s="158" t="s">
        <v>147</v>
      </c>
      <c r="H58" s="135" t="s">
        <v>20</v>
      </c>
      <c r="I58" s="136">
        <v>100</v>
      </c>
      <c r="J58" s="66">
        <v>100</v>
      </c>
      <c r="K58" s="138">
        <f>IF(J58/I58*100&gt;100,100,J58/I58*100)</f>
        <v>100</v>
      </c>
      <c r="L58" s="144"/>
      <c r="M58" s="145"/>
      <c r="N58" s="113"/>
      <c r="O58" s="199"/>
    </row>
    <row r="59" spans="2:15" s="141" customFormat="1" ht="30.75" customHeight="1" x14ac:dyDescent="0.25">
      <c r="B59" s="143"/>
      <c r="C59" s="146"/>
      <c r="D59" s="147"/>
      <c r="E59" s="225"/>
      <c r="F59" s="249" t="s">
        <v>24</v>
      </c>
      <c r="G59" s="164" t="s">
        <v>25</v>
      </c>
      <c r="H59" s="135" t="s">
        <v>26</v>
      </c>
      <c r="I59" s="165">
        <v>1</v>
      </c>
      <c r="J59" s="83">
        <v>1</v>
      </c>
      <c r="K59" s="138">
        <f>IF(J59/I59*100&gt;100,100,J59/I59*100)</f>
        <v>100</v>
      </c>
      <c r="L59" s="150">
        <f>K59</f>
        <v>100</v>
      </c>
      <c r="M59" s="145"/>
      <c r="N59" s="113"/>
      <c r="O59" s="199"/>
    </row>
    <row r="60" spans="2:15" s="141" customFormat="1" ht="42" hidden="1" customHeight="1" x14ac:dyDescent="0.25">
      <c r="B60" s="143"/>
      <c r="C60" s="131" t="s">
        <v>196</v>
      </c>
      <c r="D60" s="131" t="s">
        <v>151</v>
      </c>
      <c r="E60" s="223" t="s">
        <v>117</v>
      </c>
      <c r="F60" s="249" t="s">
        <v>18</v>
      </c>
      <c r="G60" s="158" t="s">
        <v>145</v>
      </c>
      <c r="H60" s="135" t="s">
        <v>20</v>
      </c>
      <c r="I60" s="136"/>
      <c r="J60" s="67"/>
      <c r="K60" s="138" t="e">
        <f>IF(I60/J60*100&gt;100,100,I60/J60*100)</f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</row>
    <row r="61" spans="2:15" s="141" customFormat="1" ht="42" hidden="1" customHeight="1" x14ac:dyDescent="0.25">
      <c r="B61" s="143"/>
      <c r="C61" s="143"/>
      <c r="D61" s="142"/>
      <c r="E61" s="224"/>
      <c r="F61" s="249" t="s">
        <v>18</v>
      </c>
      <c r="G61" s="158" t="s">
        <v>146</v>
      </c>
      <c r="H61" s="135" t="s">
        <v>20</v>
      </c>
      <c r="I61" s="136"/>
      <c r="J61" s="67"/>
      <c r="K61" s="138" t="e">
        <f>IF(J61/I61*100&gt;100,100,J61/I61*100)</f>
        <v>#DIV/0!</v>
      </c>
      <c r="L61" s="144"/>
      <c r="M61" s="145"/>
      <c r="N61" s="113"/>
      <c r="O61" s="199"/>
    </row>
    <row r="62" spans="2:15" s="141" customFormat="1" ht="36" hidden="1" customHeight="1" x14ac:dyDescent="0.25">
      <c r="B62" s="143"/>
      <c r="C62" s="143"/>
      <c r="D62" s="142"/>
      <c r="E62" s="224"/>
      <c r="F62" s="249" t="s">
        <v>18</v>
      </c>
      <c r="G62" s="158" t="s">
        <v>147</v>
      </c>
      <c r="H62" s="135" t="s">
        <v>20</v>
      </c>
      <c r="I62" s="136"/>
      <c r="J62" s="66"/>
      <c r="K62" s="138" t="e">
        <f>IF(J62/I62*100&gt;100,100,J62/I62*100)</f>
        <v>#DIV/0!</v>
      </c>
      <c r="L62" s="144"/>
      <c r="M62" s="145"/>
      <c r="N62" s="113"/>
      <c r="O62" s="199"/>
    </row>
    <row r="63" spans="2:15" s="141" customFormat="1" ht="30.75" hidden="1" customHeight="1" x14ac:dyDescent="0.25">
      <c r="B63" s="143"/>
      <c r="C63" s="146"/>
      <c r="D63" s="147"/>
      <c r="E63" s="225"/>
      <c r="F63" s="249" t="s">
        <v>24</v>
      </c>
      <c r="G63" s="164" t="s">
        <v>25</v>
      </c>
      <c r="H63" s="135" t="s">
        <v>26</v>
      </c>
      <c r="I63" s="152"/>
      <c r="J63" s="78"/>
      <c r="K63" s="138" t="e">
        <f>IF(J63/I63*100&gt;100,100,J63/I63*100)</f>
        <v>#DIV/0!</v>
      </c>
      <c r="L63" s="150" t="e">
        <f>K63</f>
        <v>#DIV/0!</v>
      </c>
      <c r="M63" s="145"/>
      <c r="N63" s="113"/>
      <c r="O63" s="199"/>
    </row>
    <row r="64" spans="2:15" s="141" customFormat="1" ht="42" customHeight="1" x14ac:dyDescent="0.25">
      <c r="B64" s="143"/>
      <c r="C64" s="131" t="s">
        <v>197</v>
      </c>
      <c r="D64" s="131" t="s">
        <v>153</v>
      </c>
      <c r="E64" s="223" t="s">
        <v>117</v>
      </c>
      <c r="F64" s="249" t="s">
        <v>18</v>
      </c>
      <c r="G64" s="158" t="s">
        <v>145</v>
      </c>
      <c r="H64" s="135" t="s">
        <v>20</v>
      </c>
      <c r="I64" s="136">
        <v>100</v>
      </c>
      <c r="J64" s="137">
        <v>99.7</v>
      </c>
      <c r="K64" s="138">
        <f t="shared" ref="K64:K70" si="0">IF(J64/I64*100&gt;100,100,J64/I64*100)</f>
        <v>99.7</v>
      </c>
      <c r="L64" s="139">
        <f>(K64+K65+K66)/3</f>
        <v>99.899999999999991</v>
      </c>
      <c r="M64" s="140">
        <f>(L64+L67)/2</f>
        <v>98.698353096179176</v>
      </c>
      <c r="N64" s="113"/>
      <c r="O64" s="199"/>
    </row>
    <row r="65" spans="2:15" s="141" customFormat="1" ht="42" customHeight="1" x14ac:dyDescent="0.25">
      <c r="B65" s="143"/>
      <c r="C65" s="143"/>
      <c r="D65" s="142"/>
      <c r="E65" s="224"/>
      <c r="F65" s="249" t="s">
        <v>18</v>
      </c>
      <c r="G65" s="158" t="s">
        <v>146</v>
      </c>
      <c r="H65" s="135" t="s">
        <v>20</v>
      </c>
      <c r="I65" s="136">
        <v>10</v>
      </c>
      <c r="J65" s="137">
        <v>8.5</v>
      </c>
      <c r="K65" s="138">
        <f>IF(I65/J65*100&gt;100,100,I65/J65*100)</f>
        <v>100</v>
      </c>
      <c r="L65" s="144"/>
      <c r="M65" s="145"/>
      <c r="N65" s="113"/>
      <c r="O65" s="199"/>
    </row>
    <row r="66" spans="2:15" s="141" customFormat="1" ht="36" customHeight="1" x14ac:dyDescent="0.25">
      <c r="B66" s="143"/>
      <c r="C66" s="143"/>
      <c r="D66" s="142"/>
      <c r="E66" s="224"/>
      <c r="F66" s="249" t="s">
        <v>18</v>
      </c>
      <c r="G66" s="158" t="s">
        <v>147</v>
      </c>
      <c r="H66" s="135" t="s">
        <v>20</v>
      </c>
      <c r="I66" s="136">
        <v>100</v>
      </c>
      <c r="J66" s="136">
        <v>100</v>
      </c>
      <c r="K66" s="138">
        <f t="shared" si="0"/>
        <v>100</v>
      </c>
      <c r="L66" s="144"/>
      <c r="M66" s="145"/>
      <c r="N66" s="113"/>
      <c r="O66" s="199"/>
    </row>
    <row r="67" spans="2:15" s="141" customFormat="1" ht="30.75" customHeight="1" x14ac:dyDescent="0.25">
      <c r="B67" s="143"/>
      <c r="C67" s="146"/>
      <c r="D67" s="147"/>
      <c r="E67" s="225"/>
      <c r="F67" s="249" t="s">
        <v>24</v>
      </c>
      <c r="G67" s="164" t="s">
        <v>25</v>
      </c>
      <c r="H67" s="135" t="s">
        <v>26</v>
      </c>
      <c r="I67" s="165">
        <v>303.60000000000002</v>
      </c>
      <c r="J67" s="83">
        <v>296</v>
      </c>
      <c r="K67" s="138">
        <f t="shared" si="0"/>
        <v>97.49670619235836</v>
      </c>
      <c r="L67" s="150">
        <f>K67</f>
        <v>97.49670619235836</v>
      </c>
      <c r="M67" s="145"/>
      <c r="N67" s="113"/>
      <c r="O67" s="199"/>
    </row>
    <row r="68" spans="2:15" s="141" customFormat="1" ht="0.75" customHeight="1" x14ac:dyDescent="0.25">
      <c r="B68" s="143"/>
      <c r="C68" s="156" t="s">
        <v>194</v>
      </c>
      <c r="D68" s="131" t="s">
        <v>257</v>
      </c>
      <c r="E68" s="223" t="s">
        <v>117</v>
      </c>
      <c r="F68" s="249" t="s">
        <v>18</v>
      </c>
      <c r="G68" s="158" t="s">
        <v>145</v>
      </c>
      <c r="H68" s="135" t="s">
        <v>20</v>
      </c>
      <c r="I68" s="136"/>
      <c r="J68" s="137"/>
      <c r="K68" s="138" t="e">
        <f t="shared" si="0"/>
        <v>#DIV/0!</v>
      </c>
      <c r="L68" s="139" t="e">
        <f>(K68+K69+K70)/3</f>
        <v>#DIV/0!</v>
      </c>
      <c r="M68" s="140" t="e">
        <f>(L68+L71)/2</f>
        <v>#DIV/0!</v>
      </c>
      <c r="N68" s="113"/>
      <c r="O68" s="199"/>
    </row>
    <row r="69" spans="2:15" s="141" customFormat="1" ht="42" hidden="1" customHeight="1" x14ac:dyDescent="0.25">
      <c r="B69" s="143"/>
      <c r="C69" s="160"/>
      <c r="D69" s="142"/>
      <c r="E69" s="224"/>
      <c r="F69" s="249" t="s">
        <v>18</v>
      </c>
      <c r="G69" s="158" t="s">
        <v>146</v>
      </c>
      <c r="H69" s="135" t="s">
        <v>20</v>
      </c>
      <c r="I69" s="136"/>
      <c r="J69" s="137"/>
      <c r="K69" s="138" t="e">
        <f>IF(I69/J69*100&gt;100,100,I69/J69*100)</f>
        <v>#DIV/0!</v>
      </c>
      <c r="L69" s="144"/>
      <c r="M69" s="145"/>
      <c r="N69" s="113"/>
      <c r="O69" s="199"/>
    </row>
    <row r="70" spans="2:15" s="141" customFormat="1" ht="36" hidden="1" customHeight="1" x14ac:dyDescent="0.25">
      <c r="B70" s="143"/>
      <c r="C70" s="160"/>
      <c r="D70" s="142"/>
      <c r="E70" s="224"/>
      <c r="F70" s="249" t="s">
        <v>18</v>
      </c>
      <c r="G70" s="158" t="s">
        <v>147</v>
      </c>
      <c r="H70" s="135" t="s">
        <v>20</v>
      </c>
      <c r="I70" s="136"/>
      <c r="J70" s="136"/>
      <c r="K70" s="138" t="e">
        <f t="shared" si="0"/>
        <v>#DIV/0!</v>
      </c>
      <c r="L70" s="144"/>
      <c r="M70" s="145"/>
      <c r="N70" s="113"/>
      <c r="O70" s="199"/>
    </row>
    <row r="71" spans="2:15" s="141" customFormat="1" ht="30.75" hidden="1" customHeight="1" x14ac:dyDescent="0.25">
      <c r="B71" s="143"/>
      <c r="C71" s="162"/>
      <c r="D71" s="147"/>
      <c r="E71" s="225"/>
      <c r="F71" s="249" t="s">
        <v>24</v>
      </c>
      <c r="G71" s="164" t="s">
        <v>25</v>
      </c>
      <c r="H71" s="135" t="s">
        <v>26</v>
      </c>
      <c r="I71" s="149"/>
      <c r="J71" s="149"/>
      <c r="K71" s="138" t="e">
        <f>IF(J71/I71*100&gt;100,100,J71/I71*100)</f>
        <v>#DIV/0!</v>
      </c>
      <c r="L71" s="150" t="e">
        <f>K71</f>
        <v>#DIV/0!</v>
      </c>
      <c r="M71" s="145"/>
      <c r="N71" s="124"/>
      <c r="O71" s="199"/>
    </row>
    <row r="72" spans="2:15" s="141" customFormat="1" ht="42" hidden="1" customHeight="1" x14ac:dyDescent="0.25">
      <c r="B72" s="143"/>
      <c r="C72" s="131" t="s">
        <v>198</v>
      </c>
      <c r="D72" s="131" t="s">
        <v>156</v>
      </c>
      <c r="E72" s="223" t="s">
        <v>117</v>
      </c>
      <c r="F72" s="249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68" t="e">
        <f>(K72+K73+K74)/3</f>
        <v>#DIV/0!</v>
      </c>
      <c r="M72" s="140" t="e">
        <f>(L72+L75)/2</f>
        <v>#DIV/0!</v>
      </c>
      <c r="O72" s="199"/>
    </row>
    <row r="73" spans="2:15" s="141" customFormat="1" ht="42" hidden="1" customHeight="1" x14ac:dyDescent="0.25">
      <c r="B73" s="143"/>
      <c r="C73" s="143"/>
      <c r="D73" s="142"/>
      <c r="E73" s="224"/>
      <c r="F73" s="249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70"/>
      <c r="M73" s="145"/>
      <c r="O73" s="199"/>
    </row>
    <row r="74" spans="2:15" s="141" customFormat="1" ht="36" hidden="1" customHeight="1" x14ac:dyDescent="0.25">
      <c r="B74" s="143"/>
      <c r="C74" s="143"/>
      <c r="D74" s="142"/>
      <c r="E74" s="224"/>
      <c r="F74" s="249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70"/>
      <c r="M74" s="145"/>
      <c r="O74" s="199"/>
    </row>
    <row r="75" spans="2:15" s="141" customFormat="1" ht="30.75" hidden="1" customHeight="1" x14ac:dyDescent="0.25">
      <c r="B75" s="143"/>
      <c r="C75" s="146"/>
      <c r="D75" s="147"/>
      <c r="E75" s="225"/>
      <c r="F75" s="249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72" t="e">
        <f>K75</f>
        <v>#DIV/0!</v>
      </c>
      <c r="M75" s="145"/>
      <c r="O75" s="199"/>
    </row>
    <row r="76" spans="2:15" s="141" customFormat="1" ht="42" hidden="1" customHeight="1" x14ac:dyDescent="0.25">
      <c r="B76" s="143"/>
      <c r="C76" s="131" t="s">
        <v>199</v>
      </c>
      <c r="D76" s="131" t="s">
        <v>158</v>
      </c>
      <c r="E76" s="223" t="s">
        <v>117</v>
      </c>
      <c r="F76" s="249" t="s">
        <v>18</v>
      </c>
      <c r="G76" s="158" t="s">
        <v>145</v>
      </c>
      <c r="H76" s="135" t="s">
        <v>20</v>
      </c>
      <c r="I76" s="136"/>
      <c r="J76" s="137"/>
      <c r="K76" s="138" t="e">
        <f>IF(I76/J76*100&gt;100,100,I76/J76*100)</f>
        <v>#DIV/0!</v>
      </c>
      <c r="L76" s="168" t="e">
        <f>(K76+K77+K78)/3</f>
        <v>#DIV/0!</v>
      </c>
      <c r="M76" s="140" t="e">
        <f>(L76+L79)/2</f>
        <v>#DIV/0!</v>
      </c>
      <c r="O76" s="199"/>
    </row>
    <row r="77" spans="2:15" s="141" customFormat="1" ht="42" hidden="1" customHeight="1" x14ac:dyDescent="0.25">
      <c r="B77" s="143"/>
      <c r="C77" s="143"/>
      <c r="D77" s="142"/>
      <c r="E77" s="224"/>
      <c r="F77" s="249" t="s">
        <v>18</v>
      </c>
      <c r="G77" s="158" t="s">
        <v>146</v>
      </c>
      <c r="H77" s="135" t="s">
        <v>20</v>
      </c>
      <c r="I77" s="136"/>
      <c r="J77" s="137"/>
      <c r="K77" s="138" t="e">
        <f>IF(J77/I77*100&gt;100,100,J77/I77*100)</f>
        <v>#DIV/0!</v>
      </c>
      <c r="L77" s="170"/>
      <c r="M77" s="145"/>
      <c r="O77" s="199"/>
    </row>
    <row r="78" spans="2:15" s="141" customFormat="1" ht="36" hidden="1" customHeight="1" x14ac:dyDescent="0.25">
      <c r="B78" s="143"/>
      <c r="C78" s="143"/>
      <c r="D78" s="142"/>
      <c r="E78" s="224"/>
      <c r="F78" s="249" t="s">
        <v>18</v>
      </c>
      <c r="G78" s="158" t="s">
        <v>147</v>
      </c>
      <c r="H78" s="135" t="s">
        <v>20</v>
      </c>
      <c r="I78" s="136"/>
      <c r="J78" s="136"/>
      <c r="K78" s="138" t="e">
        <f>IF(J78/I78*100&gt;100,100,J78/I78*100)</f>
        <v>#DIV/0!</v>
      </c>
      <c r="L78" s="170"/>
      <c r="M78" s="145"/>
      <c r="O78" s="199"/>
    </row>
    <row r="79" spans="2:15" s="141" customFormat="1" ht="30.75" hidden="1" customHeight="1" x14ac:dyDescent="0.25">
      <c r="B79" s="143"/>
      <c r="C79" s="146"/>
      <c r="D79" s="147"/>
      <c r="E79" s="225"/>
      <c r="F79" s="249" t="s">
        <v>24</v>
      </c>
      <c r="G79" s="164" t="s">
        <v>25</v>
      </c>
      <c r="H79" s="135" t="s">
        <v>26</v>
      </c>
      <c r="I79" s="152"/>
      <c r="J79" s="149"/>
      <c r="K79" s="138" t="e">
        <f>IF(J79/I79*100&gt;100,100,J79/I79*100)</f>
        <v>#DIV/0!</v>
      </c>
      <c r="L79" s="172" t="e">
        <f>K79</f>
        <v>#DIV/0!</v>
      </c>
      <c r="M79" s="145"/>
      <c r="O79" s="199"/>
    </row>
    <row r="80" spans="2:15" s="141" customFormat="1" ht="42" hidden="1" customHeight="1" x14ac:dyDescent="0.25">
      <c r="B80" s="143"/>
      <c r="C80" s="131" t="s">
        <v>194</v>
      </c>
      <c r="D80" s="131" t="s">
        <v>160</v>
      </c>
      <c r="E80" s="223" t="s">
        <v>117</v>
      </c>
      <c r="F80" s="249" t="s">
        <v>18</v>
      </c>
      <c r="G80" s="158" t="s">
        <v>145</v>
      </c>
      <c r="H80" s="135" t="s">
        <v>20</v>
      </c>
      <c r="I80" s="136"/>
      <c r="J80" s="137"/>
      <c r="K80" s="138" t="e">
        <f>IF(I80/J80*100&gt;100,100,I80/J80*100)</f>
        <v>#DIV/0!</v>
      </c>
      <c r="L80" s="168" t="e">
        <f>(K80+K81+K82)/3</f>
        <v>#DIV/0!</v>
      </c>
      <c r="M80" s="140" t="e">
        <f>(L80+L83)/2</f>
        <v>#DIV/0!</v>
      </c>
      <c r="O80" s="199"/>
    </row>
    <row r="81" spans="2:15" s="141" customFormat="1" ht="42" hidden="1" customHeight="1" x14ac:dyDescent="0.25">
      <c r="B81" s="143"/>
      <c r="C81" s="143"/>
      <c r="D81" s="142"/>
      <c r="E81" s="224"/>
      <c r="F81" s="249" t="s">
        <v>18</v>
      </c>
      <c r="G81" s="158" t="s">
        <v>146</v>
      </c>
      <c r="H81" s="135" t="s">
        <v>20</v>
      </c>
      <c r="I81" s="136"/>
      <c r="J81" s="137"/>
      <c r="K81" s="138" t="e">
        <f>IF(J81/I81*100&gt;100,100,J81/I81*100)</f>
        <v>#DIV/0!</v>
      </c>
      <c r="L81" s="170"/>
      <c r="M81" s="145"/>
      <c r="O81" s="199"/>
    </row>
    <row r="82" spans="2:15" s="141" customFormat="1" ht="36" hidden="1" customHeight="1" x14ac:dyDescent="0.25">
      <c r="B82" s="143"/>
      <c r="C82" s="143"/>
      <c r="D82" s="142"/>
      <c r="E82" s="224"/>
      <c r="F82" s="249" t="s">
        <v>18</v>
      </c>
      <c r="G82" s="158" t="s">
        <v>147</v>
      </c>
      <c r="H82" s="135" t="s">
        <v>20</v>
      </c>
      <c r="I82" s="136"/>
      <c r="J82" s="136"/>
      <c r="K82" s="138" t="e">
        <f>IF(J82/I82*100&gt;100,100,J82/I82*100)</f>
        <v>#DIV/0!</v>
      </c>
      <c r="L82" s="170"/>
      <c r="M82" s="145"/>
      <c r="O82" s="199"/>
    </row>
    <row r="83" spans="2:15" s="141" customFormat="1" ht="30.75" hidden="1" customHeight="1" x14ac:dyDescent="0.25">
      <c r="B83" s="143"/>
      <c r="C83" s="146"/>
      <c r="D83" s="147"/>
      <c r="E83" s="225"/>
      <c r="F83" s="249" t="s">
        <v>24</v>
      </c>
      <c r="G83" s="164" t="s">
        <v>25</v>
      </c>
      <c r="H83" s="135" t="s">
        <v>26</v>
      </c>
      <c r="I83" s="152"/>
      <c r="J83" s="149"/>
      <c r="K83" s="138" t="e">
        <f>IF(J83/I83*100&gt;100,100,J83/I83*100)</f>
        <v>#DIV/0!</v>
      </c>
      <c r="L83" s="172" t="e">
        <f>K83</f>
        <v>#DIV/0!</v>
      </c>
      <c r="M83" s="145"/>
      <c r="O83" s="199"/>
    </row>
    <row r="84" spans="2:15" s="141" customFormat="1" ht="42" hidden="1" customHeight="1" x14ac:dyDescent="0.25">
      <c r="B84" s="143"/>
      <c r="C84" s="131" t="s">
        <v>200</v>
      </c>
      <c r="D84" s="131" t="s">
        <v>230</v>
      </c>
      <c r="E84" s="223" t="s">
        <v>117</v>
      </c>
      <c r="F84" s="249" t="s">
        <v>18</v>
      </c>
      <c r="G84" s="158" t="s">
        <v>145</v>
      </c>
      <c r="H84" s="135" t="s">
        <v>20</v>
      </c>
      <c r="I84" s="136"/>
      <c r="J84" s="137"/>
      <c r="K84" s="138" t="e">
        <f>IF(I84/J84*100&gt;100,100,I84/J84*100)</f>
        <v>#DIV/0!</v>
      </c>
      <c r="L84" s="168" t="e">
        <f>(K84+K85+K86)/3</f>
        <v>#DIV/0!</v>
      </c>
      <c r="M84" s="140" t="e">
        <f>(L84+L87)/2</f>
        <v>#DIV/0!</v>
      </c>
      <c r="O84" s="199"/>
    </row>
    <row r="85" spans="2:15" s="141" customFormat="1" ht="42" hidden="1" customHeight="1" x14ac:dyDescent="0.25">
      <c r="B85" s="143"/>
      <c r="C85" s="143"/>
      <c r="D85" s="142"/>
      <c r="E85" s="224"/>
      <c r="F85" s="249" t="s">
        <v>18</v>
      </c>
      <c r="G85" s="158" t="s">
        <v>146</v>
      </c>
      <c r="H85" s="135" t="s">
        <v>20</v>
      </c>
      <c r="I85" s="136"/>
      <c r="J85" s="137"/>
      <c r="K85" s="138" t="e">
        <f>IF(J85/I85*100&gt;100,100,J85/I85*100)</f>
        <v>#DIV/0!</v>
      </c>
      <c r="L85" s="170"/>
      <c r="M85" s="145"/>
      <c r="O85" s="199"/>
    </row>
    <row r="86" spans="2:15" s="141" customFormat="1" ht="36" hidden="1" customHeight="1" x14ac:dyDescent="0.25">
      <c r="B86" s="143"/>
      <c r="C86" s="143"/>
      <c r="D86" s="142"/>
      <c r="E86" s="224"/>
      <c r="F86" s="249" t="s">
        <v>18</v>
      </c>
      <c r="G86" s="158" t="s">
        <v>147</v>
      </c>
      <c r="H86" s="135" t="s">
        <v>20</v>
      </c>
      <c r="I86" s="136"/>
      <c r="J86" s="136"/>
      <c r="K86" s="138" t="e">
        <f>IF(J86/I86*100&gt;100,100,J86/I86*100)</f>
        <v>#DIV/0!</v>
      </c>
      <c r="L86" s="170"/>
      <c r="M86" s="145"/>
      <c r="O86" s="199"/>
    </row>
    <row r="87" spans="2:15" s="141" customFormat="1" ht="30.75" hidden="1" customHeight="1" x14ac:dyDescent="0.25">
      <c r="B87" s="146"/>
      <c r="C87" s="146"/>
      <c r="D87" s="147"/>
      <c r="E87" s="225"/>
      <c r="F87" s="249" t="s">
        <v>24</v>
      </c>
      <c r="G87" s="164" t="s">
        <v>25</v>
      </c>
      <c r="H87" s="135" t="s">
        <v>26</v>
      </c>
      <c r="I87" s="152"/>
      <c r="J87" s="78"/>
      <c r="K87" s="138" t="e">
        <f>IF(J87/I87*100&gt;100,100,J87/I87*100)</f>
        <v>#DIV/0!</v>
      </c>
      <c r="L87" s="172" t="e">
        <f>K87</f>
        <v>#DIV/0!</v>
      </c>
      <c r="M87" s="145"/>
      <c r="O87" s="199"/>
    </row>
    <row r="88" spans="2:15" s="141" customFormat="1" x14ac:dyDescent="0.25">
      <c r="C88"/>
      <c r="F88" s="250"/>
      <c r="J88"/>
    </row>
    <row r="89" spans="2:15" s="141" customFormat="1" x14ac:dyDescent="0.25">
      <c r="C89"/>
      <c r="F89" s="250"/>
      <c r="I89" s="251">
        <f>I7+I11+I15+I19+I23+I27+I31+I35+I39+I43+I47+I51</f>
        <v>305.66666666666669</v>
      </c>
      <c r="J89" s="208">
        <f>J7+J11+J15+J19+J23+J27+J31+J35+J39+J43+J47+J51</f>
        <v>298</v>
      </c>
      <c r="K89" s="209">
        <f>(304*8+309*4)/12</f>
        <v>305.66666666666669</v>
      </c>
      <c r="L89" s="141">
        <v>298</v>
      </c>
    </row>
    <row r="90" spans="2:15" s="141" customFormat="1" x14ac:dyDescent="0.25">
      <c r="C90"/>
      <c r="F90" s="250"/>
      <c r="I90" s="251">
        <f>I55+I59+I63+I67+I71+I75+I79+I83+I87</f>
        <v>305.60000000000002</v>
      </c>
      <c r="J90" s="208">
        <f>J55+J59+J63+J67+J71+J75+J79+J83+J87</f>
        <v>298</v>
      </c>
      <c r="K90" s="209">
        <f>(304*8+309*4)/12</f>
        <v>305.66666666666669</v>
      </c>
      <c r="L90" s="141">
        <v>298</v>
      </c>
    </row>
    <row r="91" spans="2:15" ht="30.75" customHeight="1" x14ac:dyDescent="0.25">
      <c r="B91" s="210" t="s">
        <v>215</v>
      </c>
      <c r="F91" s="206"/>
      <c r="H91" s="210" t="s">
        <v>216</v>
      </c>
      <c r="I91" s="244"/>
      <c r="J91" s="244"/>
      <c r="K91" s="244"/>
    </row>
    <row r="92" spans="2:15" x14ac:dyDescent="0.25">
      <c r="B92" s="211" t="s">
        <v>217</v>
      </c>
      <c r="F92" s="206"/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71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2"/>
  <sheetViews>
    <sheetView view="pageBreakPreview" zoomScale="80" zoomScaleNormal="80" zoomScaleSheetLayoutView="80" workbookViewId="0">
      <selection activeCell="J81" sqref="J81"/>
    </sheetView>
  </sheetViews>
  <sheetFormatPr defaultColWidth="9.140625" defaultRowHeight="15" x14ac:dyDescent="0.25"/>
  <cols>
    <col min="1" max="1" width="4" style="4" customWidth="1"/>
    <col min="2" max="2" width="18.85546875" style="4" customWidth="1"/>
    <col min="3" max="3" width="26.85546875" customWidth="1"/>
    <col min="4" max="5" width="18.85546875" style="4" customWidth="1"/>
    <col min="6" max="6" width="18.85546875" style="93" customWidth="1"/>
    <col min="7" max="9" width="18.85546875" style="4" customWidth="1"/>
    <col min="10" max="10" width="17.5703125" customWidth="1"/>
    <col min="11" max="15" width="18.85546875" style="4" customWidth="1"/>
    <col min="16" max="16384" width="9.140625" style="4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189" t="s">
        <v>5</v>
      </c>
      <c r="G2" s="189" t="s">
        <v>6</v>
      </c>
      <c r="H2" s="189" t="s">
        <v>7</v>
      </c>
      <c r="I2" s="191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15" s="212" customFormat="1" ht="26.25" customHeight="1" x14ac:dyDescent="0.2">
      <c r="B3" s="214">
        <v>1</v>
      </c>
      <c r="C3" s="193">
        <v>2</v>
      </c>
      <c r="D3" s="214">
        <v>2</v>
      </c>
      <c r="E3" s="213">
        <v>3</v>
      </c>
      <c r="F3" s="195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4">
        <v>12</v>
      </c>
      <c r="O3" s="213">
        <v>13</v>
      </c>
    </row>
    <row r="4" spans="1:15" ht="42" hidden="1" customHeight="1" x14ac:dyDescent="0.25">
      <c r="B4" s="62" t="s">
        <v>258</v>
      </c>
      <c r="C4" s="131" t="s">
        <v>115</v>
      </c>
      <c r="D4" s="61" t="s">
        <v>253</v>
      </c>
      <c r="E4" s="62" t="s">
        <v>117</v>
      </c>
      <c r="F4" s="63" t="s">
        <v>18</v>
      </c>
      <c r="G4" s="64" t="s">
        <v>118</v>
      </c>
      <c r="H4" s="65" t="s">
        <v>20</v>
      </c>
      <c r="I4" s="66"/>
      <c r="J4" s="137"/>
      <c r="K4" s="68" t="e">
        <f>IF(I4/J4*100&gt;100,100,I4/J4*100)</f>
        <v>#DIV/0!</v>
      </c>
      <c r="L4" s="69" t="e">
        <f>(K4+K5+K6)/3</f>
        <v>#DIV/0!</v>
      </c>
      <c r="M4" s="70" t="e">
        <f>(L4+L7)/2</f>
        <v>#DIV/0!</v>
      </c>
      <c r="N4" s="233" t="s">
        <v>170</v>
      </c>
      <c r="O4" s="253"/>
    </row>
    <row r="5" spans="1:15" ht="42" hidden="1" customHeight="1" x14ac:dyDescent="0.25">
      <c r="B5" s="56"/>
      <c r="C5" s="143"/>
      <c r="D5" s="56"/>
      <c r="E5" s="56"/>
      <c r="F5" s="63" t="s">
        <v>18</v>
      </c>
      <c r="G5" s="64" t="s">
        <v>119</v>
      </c>
      <c r="H5" s="65" t="s">
        <v>20</v>
      </c>
      <c r="I5" s="66"/>
      <c r="J5" s="137"/>
      <c r="K5" s="68" t="e">
        <f>IF(J5/I5*100&gt;100,100,J5/I5*100)</f>
        <v>#DIV/0!</v>
      </c>
      <c r="L5" s="73"/>
      <c r="M5" s="74"/>
      <c r="N5" s="238"/>
      <c r="O5" s="253"/>
    </row>
    <row r="6" spans="1:15" ht="36" hidden="1" customHeight="1" x14ac:dyDescent="0.25">
      <c r="B6" s="56"/>
      <c r="C6" s="143"/>
      <c r="D6" s="56"/>
      <c r="E6" s="56"/>
      <c r="F6" s="63" t="s">
        <v>18</v>
      </c>
      <c r="G6" s="64" t="s">
        <v>120</v>
      </c>
      <c r="H6" s="65" t="s">
        <v>20</v>
      </c>
      <c r="I6" s="66"/>
      <c r="J6" s="136"/>
      <c r="K6" s="68" t="e">
        <f>IF(J6/I6*100&gt;100,100,J6/I6*100)</f>
        <v>#DIV/0!</v>
      </c>
      <c r="L6" s="73"/>
      <c r="M6" s="74"/>
      <c r="N6" s="238"/>
      <c r="O6" s="253"/>
    </row>
    <row r="7" spans="1:15" ht="30.75" hidden="1" customHeight="1" x14ac:dyDescent="0.25">
      <c r="B7" s="56"/>
      <c r="C7" s="146"/>
      <c r="D7" s="57"/>
      <c r="E7" s="57"/>
      <c r="F7" s="63" t="s">
        <v>24</v>
      </c>
      <c r="G7" s="77" t="s">
        <v>25</v>
      </c>
      <c r="H7" s="65" t="s">
        <v>26</v>
      </c>
      <c r="I7" s="78"/>
      <c r="J7" s="78"/>
      <c r="K7" s="68" t="e">
        <f>IF(J7/I7*100&gt;100,100,J7/I7*100)</f>
        <v>#DIV/0!</v>
      </c>
      <c r="L7" s="79" t="e">
        <f>K7</f>
        <v>#DIV/0!</v>
      </c>
      <c r="M7" s="74"/>
      <c r="N7" s="238"/>
      <c r="O7" s="253"/>
    </row>
    <row r="8" spans="1:15" ht="42" hidden="1" customHeight="1" x14ac:dyDescent="0.25">
      <c r="B8" s="56"/>
      <c r="C8" s="131" t="s">
        <v>121</v>
      </c>
      <c r="D8" s="61" t="s">
        <v>259</v>
      </c>
      <c r="E8" s="80" t="s">
        <v>117</v>
      </c>
      <c r="F8" s="63" t="s">
        <v>18</v>
      </c>
      <c r="G8" s="64" t="s">
        <v>118</v>
      </c>
      <c r="H8" s="65" t="s">
        <v>20</v>
      </c>
      <c r="I8" s="66"/>
      <c r="J8" s="137"/>
      <c r="K8" s="68" t="e">
        <f>IF(I8/J8*100&gt;100,100,I8/J8*100)</f>
        <v>#DIV/0!</v>
      </c>
      <c r="L8" s="69" t="e">
        <f>(K8+K9+K10)/3</f>
        <v>#DIV/0!</v>
      </c>
      <c r="M8" s="70" t="e">
        <f>(L8+L11)/2</f>
        <v>#DIV/0!</v>
      </c>
      <c r="N8" s="238"/>
      <c r="O8" s="253"/>
    </row>
    <row r="9" spans="1:15" ht="42" hidden="1" customHeight="1" x14ac:dyDescent="0.25">
      <c r="B9" s="56"/>
      <c r="C9" s="143"/>
      <c r="D9" s="56"/>
      <c r="E9" s="56"/>
      <c r="F9" s="63" t="s">
        <v>18</v>
      </c>
      <c r="G9" s="64" t="s">
        <v>119</v>
      </c>
      <c r="H9" s="65" t="s">
        <v>20</v>
      </c>
      <c r="I9" s="66"/>
      <c r="J9" s="137"/>
      <c r="K9" s="68" t="e">
        <f>IF(J9/I9*100&gt;100,100,J9/I9*100)</f>
        <v>#DIV/0!</v>
      </c>
      <c r="L9" s="73"/>
      <c r="M9" s="74"/>
      <c r="N9" s="238"/>
      <c r="O9" s="253"/>
    </row>
    <row r="10" spans="1:15" ht="36" hidden="1" customHeight="1" x14ac:dyDescent="0.25">
      <c r="B10" s="56"/>
      <c r="C10" s="143"/>
      <c r="D10" s="56"/>
      <c r="E10" s="56"/>
      <c r="F10" s="63" t="s">
        <v>18</v>
      </c>
      <c r="G10" s="64" t="s">
        <v>120</v>
      </c>
      <c r="H10" s="65" t="s">
        <v>20</v>
      </c>
      <c r="I10" s="66"/>
      <c r="J10" s="136"/>
      <c r="K10" s="68" t="e">
        <f>IF(J10/I10*100&gt;100,100,J10/I10*100)</f>
        <v>#DIV/0!</v>
      </c>
      <c r="L10" s="73"/>
      <c r="M10" s="74"/>
      <c r="N10" s="238"/>
      <c r="O10" s="253"/>
    </row>
    <row r="11" spans="1:15" ht="30.75" hidden="1" customHeight="1" x14ac:dyDescent="0.25">
      <c r="B11" s="56"/>
      <c r="C11" s="146"/>
      <c r="D11" s="57"/>
      <c r="E11" s="57"/>
      <c r="F11" s="63" t="s">
        <v>24</v>
      </c>
      <c r="G11" s="77" t="s">
        <v>25</v>
      </c>
      <c r="H11" s="65" t="s">
        <v>26</v>
      </c>
      <c r="I11" s="78"/>
      <c r="J11" s="149"/>
      <c r="K11" s="68" t="e">
        <f>IF(J11/I11*100&gt;100,100,J11/I11*100)</f>
        <v>#DIV/0!</v>
      </c>
      <c r="L11" s="79" t="e">
        <f>K11</f>
        <v>#DIV/0!</v>
      </c>
      <c r="M11" s="74"/>
      <c r="N11" s="238"/>
      <c r="O11" s="253"/>
    </row>
    <row r="12" spans="1:15" ht="42" customHeight="1" x14ac:dyDescent="0.25">
      <c r="B12" s="56"/>
      <c r="C12" s="131" t="s">
        <v>183</v>
      </c>
      <c r="D12" s="61" t="s">
        <v>260</v>
      </c>
      <c r="E12" s="80" t="s">
        <v>117</v>
      </c>
      <c r="F12" s="63" t="s">
        <v>18</v>
      </c>
      <c r="G12" s="64" t="s">
        <v>118</v>
      </c>
      <c r="H12" s="65" t="s">
        <v>20</v>
      </c>
      <c r="I12" s="66">
        <v>12</v>
      </c>
      <c r="J12" s="137">
        <v>12</v>
      </c>
      <c r="K12" s="68">
        <f>IF(I12/J12*100&gt;100,100,I12/J12*100)</f>
        <v>100</v>
      </c>
      <c r="L12" s="69">
        <f>(K12+K13+K14)/3</f>
        <v>100</v>
      </c>
      <c r="M12" s="70">
        <f>(L12+L15)/2</f>
        <v>100</v>
      </c>
      <c r="N12" s="238"/>
      <c r="O12" s="253"/>
    </row>
    <row r="13" spans="1:15" ht="42" customHeight="1" x14ac:dyDescent="0.25">
      <c r="B13" s="56"/>
      <c r="C13" s="143"/>
      <c r="D13" s="56"/>
      <c r="E13" s="56"/>
      <c r="F13" s="63" t="s">
        <v>18</v>
      </c>
      <c r="G13" s="64" t="s">
        <v>119</v>
      </c>
      <c r="H13" s="65" t="s">
        <v>20</v>
      </c>
      <c r="I13" s="66">
        <v>100</v>
      </c>
      <c r="J13" s="137">
        <v>100</v>
      </c>
      <c r="K13" s="68">
        <f>IF(J13/I13*100&gt;100,100,J13/I13*100)</f>
        <v>100</v>
      </c>
      <c r="L13" s="73"/>
      <c r="M13" s="74"/>
      <c r="N13" s="238"/>
      <c r="O13" s="253"/>
    </row>
    <row r="14" spans="1:15" ht="36" customHeight="1" x14ac:dyDescent="0.25">
      <c r="B14" s="56"/>
      <c r="C14" s="143"/>
      <c r="D14" s="56"/>
      <c r="E14" s="56"/>
      <c r="F14" s="63" t="s">
        <v>18</v>
      </c>
      <c r="G14" s="64" t="s">
        <v>120</v>
      </c>
      <c r="H14" s="65" t="s">
        <v>20</v>
      </c>
      <c r="I14" s="66">
        <v>55</v>
      </c>
      <c r="J14" s="136">
        <v>55</v>
      </c>
      <c r="K14" s="68">
        <f>IF(J14/I14*100&gt;100,100,J14/I14*100)</f>
        <v>100</v>
      </c>
      <c r="L14" s="73"/>
      <c r="M14" s="74"/>
      <c r="N14" s="238"/>
      <c r="O14" s="253"/>
    </row>
    <row r="15" spans="1:15" ht="30.75" customHeight="1" x14ac:dyDescent="0.25">
      <c r="B15" s="56"/>
      <c r="C15" s="146"/>
      <c r="D15" s="57"/>
      <c r="E15" s="57"/>
      <c r="F15" s="63" t="s">
        <v>24</v>
      </c>
      <c r="G15" s="77" t="s">
        <v>25</v>
      </c>
      <c r="H15" s="65" t="s">
        <v>26</v>
      </c>
      <c r="I15" s="83">
        <v>1</v>
      </c>
      <c r="J15" s="83">
        <v>1</v>
      </c>
      <c r="K15" s="68">
        <f>IF(J15/I15*100&gt;100,100,J15/I15*100)</f>
        <v>100</v>
      </c>
      <c r="L15" s="79">
        <f>K15</f>
        <v>100</v>
      </c>
      <c r="M15" s="74"/>
      <c r="N15" s="238"/>
      <c r="O15" s="253"/>
    </row>
    <row r="16" spans="1:15" ht="42" customHeight="1" x14ac:dyDescent="0.25">
      <c r="B16" s="56"/>
      <c r="C16" s="131" t="s">
        <v>185</v>
      </c>
      <c r="D16" s="61" t="s">
        <v>261</v>
      </c>
      <c r="E16" s="80" t="s">
        <v>117</v>
      </c>
      <c r="F16" s="63" t="s">
        <v>18</v>
      </c>
      <c r="G16" s="64" t="s">
        <v>118</v>
      </c>
      <c r="H16" s="65" t="s">
        <v>20</v>
      </c>
      <c r="I16" s="66">
        <v>12</v>
      </c>
      <c r="J16" s="137">
        <v>12</v>
      </c>
      <c r="K16" s="68">
        <f>IF(I16/J16*100&gt;100,100,I16/J16*100)</f>
        <v>100</v>
      </c>
      <c r="L16" s="69">
        <f>(K16+K17+K18)/3</f>
        <v>100</v>
      </c>
      <c r="M16" s="70">
        <f>(L16+L19)/2</f>
        <v>100</v>
      </c>
      <c r="N16" s="238"/>
      <c r="O16" s="253"/>
    </row>
    <row r="17" spans="2:15" ht="42" customHeight="1" x14ac:dyDescent="0.25">
      <c r="B17" s="56"/>
      <c r="C17" s="143"/>
      <c r="D17" s="56"/>
      <c r="E17" s="56"/>
      <c r="F17" s="63" t="s">
        <v>18</v>
      </c>
      <c r="G17" s="64" t="s">
        <v>119</v>
      </c>
      <c r="H17" s="65" t="s">
        <v>20</v>
      </c>
      <c r="I17" s="66">
        <v>100</v>
      </c>
      <c r="J17" s="137">
        <v>100</v>
      </c>
      <c r="K17" s="68">
        <f>IF(J17/I17*100&gt;100,100,J17/I17*100)</f>
        <v>100</v>
      </c>
      <c r="L17" s="73"/>
      <c r="M17" s="74"/>
      <c r="N17" s="238"/>
      <c r="O17" s="253"/>
    </row>
    <row r="18" spans="2:15" ht="36" customHeight="1" x14ac:dyDescent="0.25">
      <c r="B18" s="56"/>
      <c r="C18" s="143"/>
      <c r="D18" s="56"/>
      <c r="E18" s="56"/>
      <c r="F18" s="63" t="s">
        <v>18</v>
      </c>
      <c r="G18" s="64" t="s">
        <v>120</v>
      </c>
      <c r="H18" s="65" t="s">
        <v>20</v>
      </c>
      <c r="I18" s="66">
        <v>55</v>
      </c>
      <c r="J18" s="136">
        <v>55</v>
      </c>
      <c r="K18" s="68">
        <f>IF(J18/I18*100&gt;100,100,J18/I18*100)</f>
        <v>100</v>
      </c>
      <c r="L18" s="73"/>
      <c r="M18" s="74"/>
      <c r="N18" s="238"/>
      <c r="O18" s="253"/>
    </row>
    <row r="19" spans="2:15" ht="30.75" customHeight="1" x14ac:dyDescent="0.25">
      <c r="B19" s="56"/>
      <c r="C19" s="146"/>
      <c r="D19" s="57"/>
      <c r="E19" s="57"/>
      <c r="F19" s="63" t="s">
        <v>24</v>
      </c>
      <c r="G19" s="77" t="s">
        <v>25</v>
      </c>
      <c r="H19" s="65" t="s">
        <v>26</v>
      </c>
      <c r="I19" s="83">
        <v>1</v>
      </c>
      <c r="J19" s="165">
        <v>1</v>
      </c>
      <c r="K19" s="68">
        <f>IF(J19/I19*100&gt;100,100,J19/I19*100)</f>
        <v>100</v>
      </c>
      <c r="L19" s="79">
        <f>K19</f>
        <v>100</v>
      </c>
      <c r="M19" s="74"/>
      <c r="N19" s="238"/>
      <c r="O19" s="253"/>
    </row>
    <row r="20" spans="2:15" ht="42" hidden="1" customHeight="1" x14ac:dyDescent="0.25">
      <c r="B20" s="56"/>
      <c r="C20" s="131" t="s">
        <v>186</v>
      </c>
      <c r="D20" s="61" t="s">
        <v>187</v>
      </c>
      <c r="E20" s="80" t="s">
        <v>117</v>
      </c>
      <c r="F20" s="63" t="s">
        <v>18</v>
      </c>
      <c r="G20" s="64" t="s">
        <v>118</v>
      </c>
      <c r="H20" s="65" t="s">
        <v>20</v>
      </c>
      <c r="I20" s="66"/>
      <c r="J20" s="137"/>
      <c r="K20" s="68" t="e">
        <f>IF(I20/J20*100&gt;100,100,I20/J20*100)</f>
        <v>#DIV/0!</v>
      </c>
      <c r="L20" s="69" t="e">
        <f>(K20+K21+K22)/3</f>
        <v>#DIV/0!</v>
      </c>
      <c r="M20" s="70" t="e">
        <f>(L20+L23)/2</f>
        <v>#DIV/0!</v>
      </c>
      <c r="N20" s="238"/>
      <c r="O20" s="253"/>
    </row>
    <row r="21" spans="2:15" ht="42" hidden="1" customHeight="1" x14ac:dyDescent="0.25">
      <c r="B21" s="56"/>
      <c r="C21" s="143"/>
      <c r="D21" s="56"/>
      <c r="E21" s="56"/>
      <c r="F21" s="63" t="s">
        <v>18</v>
      </c>
      <c r="G21" s="64" t="s">
        <v>119</v>
      </c>
      <c r="H21" s="65" t="s">
        <v>20</v>
      </c>
      <c r="I21" s="66"/>
      <c r="J21" s="137"/>
      <c r="K21" s="68" t="e">
        <f>IF(J21/I21*100&gt;100,100,J21/I21*100)</f>
        <v>#DIV/0!</v>
      </c>
      <c r="L21" s="73"/>
      <c r="M21" s="74"/>
      <c r="N21" s="238"/>
      <c r="O21" s="253"/>
    </row>
    <row r="22" spans="2:15" ht="36" hidden="1" customHeight="1" x14ac:dyDescent="0.25">
      <c r="B22" s="56"/>
      <c r="C22" s="143"/>
      <c r="D22" s="56"/>
      <c r="E22" s="56"/>
      <c r="F22" s="63" t="s">
        <v>18</v>
      </c>
      <c r="G22" s="64" t="s">
        <v>120</v>
      </c>
      <c r="H22" s="65" t="s">
        <v>20</v>
      </c>
      <c r="I22" s="66"/>
      <c r="J22" s="136"/>
      <c r="K22" s="68" t="e">
        <f>IF(J22/I22*100&gt;100,100,J22/I22*100)</f>
        <v>#DIV/0!</v>
      </c>
      <c r="L22" s="73"/>
      <c r="M22" s="74"/>
      <c r="N22" s="238"/>
      <c r="O22" s="253"/>
    </row>
    <row r="23" spans="2:15" ht="30.75" hidden="1" customHeight="1" x14ac:dyDescent="0.25">
      <c r="B23" s="56"/>
      <c r="C23" s="146"/>
      <c r="D23" s="57"/>
      <c r="E23" s="57"/>
      <c r="F23" s="63" t="s">
        <v>24</v>
      </c>
      <c r="G23" s="77" t="s">
        <v>25</v>
      </c>
      <c r="H23" s="65" t="s">
        <v>26</v>
      </c>
      <c r="I23" s="81"/>
      <c r="J23" s="78"/>
      <c r="K23" s="68" t="e">
        <f>IF(J23/I23*100&gt;100,100,J23/I23*100)</f>
        <v>#DIV/0!</v>
      </c>
      <c r="L23" s="79" t="e">
        <f>K23</f>
        <v>#DIV/0!</v>
      </c>
      <c r="M23" s="74"/>
      <c r="N23" s="238"/>
      <c r="O23" s="253"/>
    </row>
    <row r="24" spans="2:15" ht="42" hidden="1" customHeight="1" x14ac:dyDescent="0.25">
      <c r="B24" s="56"/>
      <c r="C24" s="131" t="s">
        <v>188</v>
      </c>
      <c r="D24" s="61" t="s">
        <v>130</v>
      </c>
      <c r="E24" s="80" t="s">
        <v>117</v>
      </c>
      <c r="F24" s="63" t="s">
        <v>18</v>
      </c>
      <c r="G24" s="64" t="s">
        <v>118</v>
      </c>
      <c r="H24" s="65" t="s">
        <v>20</v>
      </c>
      <c r="I24" s="66"/>
      <c r="J24" s="137"/>
      <c r="K24" s="68" t="e">
        <f>IF(I24/J24*100&gt;100,100,I24/J24*100)</f>
        <v>#DIV/0!</v>
      </c>
      <c r="L24" s="69" t="e">
        <f>(K24+K25+K26)/3</f>
        <v>#DIV/0!</v>
      </c>
      <c r="M24" s="70" t="e">
        <f>(L24+L27)/2</f>
        <v>#DIV/0!</v>
      </c>
      <c r="N24" s="238"/>
      <c r="O24" s="253"/>
    </row>
    <row r="25" spans="2:15" ht="42" hidden="1" customHeight="1" x14ac:dyDescent="0.25">
      <c r="B25" s="56"/>
      <c r="C25" s="143"/>
      <c r="D25" s="56"/>
      <c r="E25" s="56"/>
      <c r="F25" s="63" t="s">
        <v>18</v>
      </c>
      <c r="G25" s="64" t="s">
        <v>119</v>
      </c>
      <c r="H25" s="65" t="s">
        <v>20</v>
      </c>
      <c r="I25" s="66"/>
      <c r="J25" s="137"/>
      <c r="K25" s="68" t="e">
        <f>IF(J25/I25*100&gt;100,100,J25/I25*100)</f>
        <v>#DIV/0!</v>
      </c>
      <c r="L25" s="73"/>
      <c r="M25" s="74"/>
      <c r="N25" s="238"/>
      <c r="O25" s="253"/>
    </row>
    <row r="26" spans="2:15" ht="36" hidden="1" customHeight="1" x14ac:dyDescent="0.25">
      <c r="B26" s="56"/>
      <c r="C26" s="143"/>
      <c r="D26" s="56"/>
      <c r="E26" s="56"/>
      <c r="F26" s="63" t="s">
        <v>18</v>
      </c>
      <c r="G26" s="64" t="s">
        <v>120</v>
      </c>
      <c r="H26" s="65" t="s">
        <v>20</v>
      </c>
      <c r="I26" s="66"/>
      <c r="J26" s="136"/>
      <c r="K26" s="68" t="e">
        <f>IF(J26/I26*100&gt;100,100,J26/I26*100)</f>
        <v>#DIV/0!</v>
      </c>
      <c r="L26" s="73"/>
      <c r="M26" s="74"/>
      <c r="N26" s="238"/>
      <c r="O26" s="253"/>
    </row>
    <row r="27" spans="2:15" ht="30.75" hidden="1" customHeight="1" x14ac:dyDescent="0.25">
      <c r="B27" s="56"/>
      <c r="C27" s="146"/>
      <c r="D27" s="57"/>
      <c r="E27" s="57"/>
      <c r="F27" s="63" t="s">
        <v>24</v>
      </c>
      <c r="G27" s="77" t="s">
        <v>25</v>
      </c>
      <c r="H27" s="65" t="s">
        <v>26</v>
      </c>
      <c r="I27" s="78"/>
      <c r="J27" s="149"/>
      <c r="K27" s="68" t="e">
        <f>IF(J27/I27*100&gt;100,100,J27/I27*100)</f>
        <v>#DIV/0!</v>
      </c>
      <c r="L27" s="79" t="e">
        <f>K27</f>
        <v>#DIV/0!</v>
      </c>
      <c r="M27" s="74"/>
      <c r="N27" s="238"/>
      <c r="O27" s="253"/>
    </row>
    <row r="28" spans="2:15" ht="42" hidden="1" customHeight="1" x14ac:dyDescent="0.25">
      <c r="B28" s="56"/>
      <c r="C28" s="131" t="s">
        <v>189</v>
      </c>
      <c r="D28" s="61" t="s">
        <v>132</v>
      </c>
      <c r="E28" s="80" t="s">
        <v>117</v>
      </c>
      <c r="F28" s="63" t="s">
        <v>18</v>
      </c>
      <c r="G28" s="64" t="s">
        <v>118</v>
      </c>
      <c r="H28" s="65" t="s">
        <v>20</v>
      </c>
      <c r="I28" s="66"/>
      <c r="J28" s="137"/>
      <c r="K28" s="68" t="e">
        <f>IF(I28/J28*100&gt;100,100,I28/J28*100)</f>
        <v>#DIV/0!</v>
      </c>
      <c r="L28" s="69" t="e">
        <f>(K28+K29+K30)/3</f>
        <v>#DIV/0!</v>
      </c>
      <c r="M28" s="70" t="e">
        <f>(L28+L31)/2</f>
        <v>#DIV/0!</v>
      </c>
      <c r="N28" s="238"/>
      <c r="O28" s="253"/>
    </row>
    <row r="29" spans="2:15" ht="42" hidden="1" customHeight="1" x14ac:dyDescent="0.25">
      <c r="B29" s="56"/>
      <c r="C29" s="143"/>
      <c r="D29" s="56"/>
      <c r="E29" s="56"/>
      <c r="F29" s="63" t="s">
        <v>18</v>
      </c>
      <c r="G29" s="64" t="s">
        <v>119</v>
      </c>
      <c r="H29" s="65" t="s">
        <v>20</v>
      </c>
      <c r="I29" s="66"/>
      <c r="J29" s="137"/>
      <c r="K29" s="68" t="e">
        <f>IF(J29/I29*100&gt;100,100,J29/I29*100)</f>
        <v>#DIV/0!</v>
      </c>
      <c r="L29" s="73"/>
      <c r="M29" s="74"/>
      <c r="N29" s="238"/>
      <c r="O29" s="253"/>
    </row>
    <row r="30" spans="2:15" ht="36" hidden="1" customHeight="1" x14ac:dyDescent="0.25">
      <c r="B30" s="56"/>
      <c r="C30" s="143"/>
      <c r="D30" s="56"/>
      <c r="E30" s="56"/>
      <c r="F30" s="63" t="s">
        <v>18</v>
      </c>
      <c r="G30" s="64" t="s">
        <v>120</v>
      </c>
      <c r="H30" s="65" t="s">
        <v>20</v>
      </c>
      <c r="I30" s="66"/>
      <c r="J30" s="136"/>
      <c r="K30" s="68" t="e">
        <f>IF(J30/I30*100&gt;100,100,J30/I30*100)</f>
        <v>#DIV/0!</v>
      </c>
      <c r="L30" s="73"/>
      <c r="M30" s="74"/>
      <c r="N30" s="238"/>
      <c r="O30" s="253"/>
    </row>
    <row r="31" spans="2:15" ht="30.75" hidden="1" customHeight="1" x14ac:dyDescent="0.25">
      <c r="B31" s="56"/>
      <c r="C31" s="146"/>
      <c r="D31" s="57"/>
      <c r="E31" s="57"/>
      <c r="F31" s="63" t="s">
        <v>24</v>
      </c>
      <c r="G31" s="77" t="s">
        <v>25</v>
      </c>
      <c r="H31" s="65" t="s">
        <v>26</v>
      </c>
      <c r="I31" s="78"/>
      <c r="J31" s="78"/>
      <c r="K31" s="68" t="e">
        <f>IF(J31/I31*100&gt;100,100,J31/I31*100)</f>
        <v>#DIV/0!</v>
      </c>
      <c r="L31" s="79" t="e">
        <f>K31</f>
        <v>#DIV/0!</v>
      </c>
      <c r="M31" s="74"/>
      <c r="N31" s="238"/>
      <c r="O31" s="253"/>
    </row>
    <row r="32" spans="2:15" ht="42" customHeight="1" x14ac:dyDescent="0.25">
      <c r="B32" s="56"/>
      <c r="C32" s="131" t="s">
        <v>190</v>
      </c>
      <c r="D32" s="61" t="s">
        <v>228</v>
      </c>
      <c r="E32" s="80" t="s">
        <v>117</v>
      </c>
      <c r="F32" s="63" t="s">
        <v>18</v>
      </c>
      <c r="G32" s="64" t="s">
        <v>118</v>
      </c>
      <c r="H32" s="65" t="s">
        <v>20</v>
      </c>
      <c r="I32" s="66">
        <v>10</v>
      </c>
      <c r="J32" s="137">
        <v>10</v>
      </c>
      <c r="K32" s="68">
        <f>IF(I32/J32*100&gt;100,100,I32/J32*100)</f>
        <v>100</v>
      </c>
      <c r="L32" s="69">
        <f>(K32+K33+K34)/3</f>
        <v>100</v>
      </c>
      <c r="M32" s="70">
        <f>(L32+L35)/2</f>
        <v>99.921441774491683</v>
      </c>
      <c r="N32" s="238"/>
      <c r="O32" s="253"/>
    </row>
    <row r="33" spans="2:15" ht="42" customHeight="1" x14ac:dyDescent="0.25">
      <c r="B33" s="56"/>
      <c r="C33" s="143"/>
      <c r="D33" s="56"/>
      <c r="E33" s="56"/>
      <c r="F33" s="63" t="s">
        <v>18</v>
      </c>
      <c r="G33" s="64" t="s">
        <v>119</v>
      </c>
      <c r="H33" s="65" t="s">
        <v>20</v>
      </c>
      <c r="I33" s="66">
        <v>100</v>
      </c>
      <c r="J33" s="137">
        <v>100</v>
      </c>
      <c r="K33" s="68">
        <f>IF(J33/I33*100&gt;100,100,J33/I33*100)</f>
        <v>100</v>
      </c>
      <c r="L33" s="73"/>
      <c r="M33" s="74"/>
      <c r="N33" s="238"/>
      <c r="O33" s="253"/>
    </row>
    <row r="34" spans="2:15" ht="36" customHeight="1" x14ac:dyDescent="0.25">
      <c r="B34" s="56"/>
      <c r="C34" s="143"/>
      <c r="D34" s="56"/>
      <c r="E34" s="56"/>
      <c r="F34" s="63" t="s">
        <v>18</v>
      </c>
      <c r="G34" s="64" t="s">
        <v>120</v>
      </c>
      <c r="H34" s="65" t="s">
        <v>20</v>
      </c>
      <c r="I34" s="66">
        <v>55</v>
      </c>
      <c r="J34" s="136">
        <v>55</v>
      </c>
      <c r="K34" s="68">
        <f>IF(J34/I34*100&gt;100,100,J34/I34*100)</f>
        <v>100</v>
      </c>
      <c r="L34" s="73"/>
      <c r="M34" s="74"/>
      <c r="N34" s="238"/>
      <c r="O34" s="253"/>
    </row>
    <row r="35" spans="2:15" ht="30.75" customHeight="1" x14ac:dyDescent="0.25">
      <c r="B35" s="56"/>
      <c r="C35" s="146"/>
      <c r="D35" s="57"/>
      <c r="E35" s="57"/>
      <c r="F35" s="63" t="s">
        <v>24</v>
      </c>
      <c r="G35" s="77" t="s">
        <v>25</v>
      </c>
      <c r="H35" s="65" t="s">
        <v>26</v>
      </c>
      <c r="I35" s="83">
        <f>(364*8+342*4)/12+4</f>
        <v>360.66666666666669</v>
      </c>
      <c r="J35" s="83">
        <v>360.1</v>
      </c>
      <c r="K35" s="68">
        <f>IF(J35/I35*100&gt;100,100,J35/I35*100)</f>
        <v>99.842883548983366</v>
      </c>
      <c r="L35" s="79">
        <f>K35</f>
        <v>99.842883548983366</v>
      </c>
      <c r="M35" s="74"/>
      <c r="N35" s="238"/>
      <c r="O35" s="253"/>
    </row>
    <row r="36" spans="2:15" ht="42" hidden="1" customHeight="1" x14ac:dyDescent="0.25">
      <c r="B36" s="56"/>
      <c r="C36" s="131"/>
      <c r="D36" s="61" t="s">
        <v>262</v>
      </c>
      <c r="E36" s="80" t="s">
        <v>117</v>
      </c>
      <c r="F36" s="63" t="s">
        <v>18</v>
      </c>
      <c r="G36" s="64" t="s">
        <v>118</v>
      </c>
      <c r="H36" s="65" t="s">
        <v>20</v>
      </c>
      <c r="I36" s="66"/>
      <c r="J36" s="137"/>
      <c r="K36" s="68" t="e">
        <f>IF(I36/J36*100&gt;100,100,I36/J36*100)</f>
        <v>#DIV/0!</v>
      </c>
      <c r="L36" s="69" t="e">
        <f>(K36+K37+K38)/3</f>
        <v>#DIV/0!</v>
      </c>
      <c r="M36" s="70" t="e">
        <f>(L36+L39)/2</f>
        <v>#DIV/0!</v>
      </c>
      <c r="N36" s="238"/>
      <c r="O36" s="253"/>
    </row>
    <row r="37" spans="2:15" ht="42" hidden="1" customHeight="1" x14ac:dyDescent="0.25">
      <c r="B37" s="56"/>
      <c r="C37" s="143"/>
      <c r="D37" s="56"/>
      <c r="E37" s="56"/>
      <c r="F37" s="63" t="s">
        <v>18</v>
      </c>
      <c r="G37" s="64" t="s">
        <v>119</v>
      </c>
      <c r="H37" s="65" t="s">
        <v>20</v>
      </c>
      <c r="I37" s="66"/>
      <c r="J37" s="137"/>
      <c r="K37" s="68" t="e">
        <f>IF(J37/I37*100&gt;100,100,J37/I37*100)</f>
        <v>#DIV/0!</v>
      </c>
      <c r="L37" s="73"/>
      <c r="M37" s="74"/>
      <c r="N37" s="238"/>
      <c r="O37" s="253"/>
    </row>
    <row r="38" spans="2:15" ht="36" hidden="1" customHeight="1" x14ac:dyDescent="0.25">
      <c r="B38" s="56"/>
      <c r="C38" s="143"/>
      <c r="D38" s="56"/>
      <c r="E38" s="56"/>
      <c r="F38" s="63" t="s">
        <v>18</v>
      </c>
      <c r="G38" s="64" t="s">
        <v>120</v>
      </c>
      <c r="H38" s="65" t="s">
        <v>20</v>
      </c>
      <c r="I38" s="66"/>
      <c r="J38" s="136"/>
      <c r="K38" s="68" t="e">
        <f>IF(J38/I38*100&gt;100,100,J38/I38*100)</f>
        <v>#DIV/0!</v>
      </c>
      <c r="L38" s="73"/>
      <c r="M38" s="74"/>
      <c r="N38" s="238"/>
      <c r="O38" s="253"/>
    </row>
    <row r="39" spans="2:15" ht="30.75" hidden="1" customHeight="1" x14ac:dyDescent="0.25">
      <c r="B39" s="56"/>
      <c r="C39" s="146"/>
      <c r="D39" s="57"/>
      <c r="E39" s="57"/>
      <c r="F39" s="63" t="s">
        <v>24</v>
      </c>
      <c r="G39" s="77" t="s">
        <v>25</v>
      </c>
      <c r="H39" s="65" t="s">
        <v>26</v>
      </c>
      <c r="I39" s="78"/>
      <c r="J39" s="149"/>
      <c r="K39" s="68" t="e">
        <f>IF(J39/I39*100&gt;100,100,J39/I39*100)</f>
        <v>#DIV/0!</v>
      </c>
      <c r="L39" s="79" t="e">
        <f>K39</f>
        <v>#DIV/0!</v>
      </c>
      <c r="M39" s="74"/>
      <c r="N39" s="238"/>
      <c r="O39" s="253"/>
    </row>
    <row r="40" spans="2:15" ht="42" hidden="1" customHeight="1" x14ac:dyDescent="0.25">
      <c r="B40" s="56"/>
      <c r="C40" s="131" t="s">
        <v>191</v>
      </c>
      <c r="D40" s="61" t="s">
        <v>263</v>
      </c>
      <c r="E40" s="80" t="s">
        <v>117</v>
      </c>
      <c r="F40" s="63" t="s">
        <v>18</v>
      </c>
      <c r="G40" s="64" t="s">
        <v>118</v>
      </c>
      <c r="H40" s="65" t="s">
        <v>20</v>
      </c>
      <c r="I40" s="66"/>
      <c r="J40" s="137"/>
      <c r="K40" s="68" t="e">
        <f>IF(I40/J40*100&gt;100,100,I40/J40*100)</f>
        <v>#DIV/0!</v>
      </c>
      <c r="L40" s="69" t="e">
        <f>(K40+K41+K42)/3</f>
        <v>#DIV/0!</v>
      </c>
      <c r="M40" s="70" t="e">
        <f>(L40+L43)/2</f>
        <v>#DIV/0!</v>
      </c>
      <c r="N40" s="238"/>
      <c r="O40" s="253"/>
    </row>
    <row r="41" spans="2:15" ht="42" hidden="1" customHeight="1" x14ac:dyDescent="0.25">
      <c r="B41" s="56"/>
      <c r="C41" s="143"/>
      <c r="D41" s="56"/>
      <c r="E41" s="56"/>
      <c r="F41" s="63" t="s">
        <v>18</v>
      </c>
      <c r="G41" s="64" t="s">
        <v>119</v>
      </c>
      <c r="H41" s="65" t="s">
        <v>20</v>
      </c>
      <c r="I41" s="66"/>
      <c r="J41" s="137"/>
      <c r="K41" s="68" t="e">
        <f>IF(J41/I41*100&gt;100,100,J41/I41*100)</f>
        <v>#DIV/0!</v>
      </c>
      <c r="L41" s="73"/>
      <c r="M41" s="74"/>
      <c r="N41" s="238"/>
      <c r="O41" s="253"/>
    </row>
    <row r="42" spans="2:15" ht="36" hidden="1" customHeight="1" x14ac:dyDescent="0.25">
      <c r="B42" s="56"/>
      <c r="C42" s="143"/>
      <c r="D42" s="56"/>
      <c r="E42" s="56"/>
      <c r="F42" s="63" t="s">
        <v>18</v>
      </c>
      <c r="G42" s="64" t="s">
        <v>120</v>
      </c>
      <c r="H42" s="65" t="s">
        <v>20</v>
      </c>
      <c r="I42" s="66"/>
      <c r="J42" s="136"/>
      <c r="K42" s="68" t="e">
        <f>IF(J42/I42*100&gt;100,100,J42/I42*100)</f>
        <v>#DIV/0!</v>
      </c>
      <c r="L42" s="73"/>
      <c r="M42" s="74"/>
      <c r="N42" s="238"/>
      <c r="O42" s="253"/>
    </row>
    <row r="43" spans="2:15" ht="30.75" hidden="1" customHeight="1" x14ac:dyDescent="0.25">
      <c r="B43" s="56"/>
      <c r="C43" s="146"/>
      <c r="D43" s="57"/>
      <c r="E43" s="57"/>
      <c r="F43" s="63" t="s">
        <v>24</v>
      </c>
      <c r="G43" s="77" t="s">
        <v>25</v>
      </c>
      <c r="H43" s="65" t="s">
        <v>26</v>
      </c>
      <c r="I43" s="78"/>
      <c r="J43" s="149"/>
      <c r="K43" s="68" t="e">
        <f>IF(J43/I43*100&gt;100,100,J43/I43*100)</f>
        <v>#DIV/0!</v>
      </c>
      <c r="L43" s="79" t="e">
        <f>K43</f>
        <v>#DIV/0!</v>
      </c>
      <c r="M43" s="74"/>
      <c r="N43" s="238"/>
      <c r="O43" s="253"/>
    </row>
    <row r="44" spans="2:15" ht="42" customHeight="1" x14ac:dyDescent="0.25">
      <c r="B44" s="56"/>
      <c r="C44" s="153" t="s">
        <v>192</v>
      </c>
      <c r="D44" s="61" t="s">
        <v>239</v>
      </c>
      <c r="E44" s="80" t="s">
        <v>117</v>
      </c>
      <c r="F44" s="63" t="s">
        <v>18</v>
      </c>
      <c r="G44" s="64" t="s">
        <v>118</v>
      </c>
      <c r="H44" s="65" t="s">
        <v>20</v>
      </c>
      <c r="I44" s="66">
        <v>12</v>
      </c>
      <c r="J44" s="137">
        <v>12</v>
      </c>
      <c r="K44" s="68">
        <f>IF(I44/J44*100&gt;100,100,I44/J44*100)</f>
        <v>100</v>
      </c>
      <c r="L44" s="69">
        <f>(K44+K45+K46)/3</f>
        <v>100</v>
      </c>
      <c r="M44" s="70">
        <f>(L44+L47)/2</f>
        <v>95.368852459016395</v>
      </c>
      <c r="N44" s="238"/>
      <c r="O44" s="253"/>
    </row>
    <row r="45" spans="2:15" ht="42" customHeight="1" x14ac:dyDescent="0.25">
      <c r="B45" s="56"/>
      <c r="C45" s="154"/>
      <c r="D45" s="56"/>
      <c r="E45" s="56"/>
      <c r="F45" s="63" t="s">
        <v>18</v>
      </c>
      <c r="G45" s="64" t="s">
        <v>119</v>
      </c>
      <c r="H45" s="65" t="s">
        <v>20</v>
      </c>
      <c r="I45" s="66">
        <v>100</v>
      </c>
      <c r="J45" s="137">
        <v>100</v>
      </c>
      <c r="K45" s="68">
        <f>IF(J45/I45*100&gt;100,100,J45/I45*100)</f>
        <v>100</v>
      </c>
      <c r="L45" s="73"/>
      <c r="M45" s="74"/>
      <c r="N45" s="238"/>
      <c r="O45" s="253"/>
    </row>
    <row r="46" spans="2:15" ht="36" customHeight="1" x14ac:dyDescent="0.25">
      <c r="B46" s="56"/>
      <c r="C46" s="154"/>
      <c r="D46" s="56"/>
      <c r="E46" s="56"/>
      <c r="F46" s="63" t="s">
        <v>18</v>
      </c>
      <c r="G46" s="64" t="s">
        <v>120</v>
      </c>
      <c r="H46" s="65" t="s">
        <v>20</v>
      </c>
      <c r="I46" s="66">
        <v>55</v>
      </c>
      <c r="J46" s="136">
        <v>55</v>
      </c>
      <c r="K46" s="68">
        <f>IF(J46/I46*100&gt;100,100,J46/I46*100)</f>
        <v>100</v>
      </c>
      <c r="L46" s="73"/>
      <c r="M46" s="74"/>
      <c r="N46" s="238"/>
      <c r="O46" s="253"/>
    </row>
    <row r="47" spans="2:15" ht="30.75" customHeight="1" x14ac:dyDescent="0.25">
      <c r="B47" s="56"/>
      <c r="C47" s="155"/>
      <c r="D47" s="57"/>
      <c r="E47" s="57"/>
      <c r="F47" s="63" t="s">
        <v>24</v>
      </c>
      <c r="G47" s="77" t="s">
        <v>25</v>
      </c>
      <c r="H47" s="65" t="s">
        <v>26</v>
      </c>
      <c r="I47" s="83">
        <f>(14*8+10)/9</f>
        <v>13.555555555555555</v>
      </c>
      <c r="J47" s="165">
        <v>12.3</v>
      </c>
      <c r="K47" s="68">
        <f>IF(J47/I47*100&gt;100,100,J47/I47*100)</f>
        <v>90.73770491803279</v>
      </c>
      <c r="L47" s="79">
        <f>K47</f>
        <v>90.73770491803279</v>
      </c>
      <c r="M47" s="74"/>
      <c r="N47" s="238"/>
      <c r="O47" s="253"/>
    </row>
    <row r="48" spans="2:15" ht="42" customHeight="1" x14ac:dyDescent="0.25">
      <c r="B48" s="56"/>
      <c r="C48" s="153" t="s">
        <v>193</v>
      </c>
      <c r="D48" s="61" t="s">
        <v>141</v>
      </c>
      <c r="E48" s="80" t="s">
        <v>117</v>
      </c>
      <c r="F48" s="63" t="s">
        <v>18</v>
      </c>
      <c r="G48" s="64" t="s">
        <v>118</v>
      </c>
      <c r="H48" s="65" t="s">
        <v>20</v>
      </c>
      <c r="I48" s="66">
        <v>12</v>
      </c>
      <c r="J48" s="137">
        <v>12</v>
      </c>
      <c r="K48" s="68">
        <f>IF(I48/J48*100&gt;100,100,I48/J48*100)</f>
        <v>100</v>
      </c>
      <c r="L48" s="69">
        <f>(K48+K49+K50)/3</f>
        <v>96.969696969696955</v>
      </c>
      <c r="M48" s="70">
        <f>(L48+L51)/2</f>
        <v>97.234848484848484</v>
      </c>
      <c r="N48" s="238"/>
      <c r="O48" s="253"/>
    </row>
    <row r="49" spans="2:15" ht="42" customHeight="1" x14ac:dyDescent="0.25">
      <c r="B49" s="56"/>
      <c r="C49" s="154"/>
      <c r="D49" s="56"/>
      <c r="E49" s="56"/>
      <c r="F49" s="63" t="s">
        <v>18</v>
      </c>
      <c r="G49" s="64" t="s">
        <v>142</v>
      </c>
      <c r="H49" s="65" t="s">
        <v>20</v>
      </c>
      <c r="I49" s="66">
        <v>100</v>
      </c>
      <c r="J49" s="137">
        <v>100</v>
      </c>
      <c r="K49" s="68">
        <f>IF(J49/I49*100&gt;100,100,J49/I49*100)</f>
        <v>100</v>
      </c>
      <c r="L49" s="73"/>
      <c r="M49" s="74"/>
      <c r="N49" s="238"/>
      <c r="O49" s="253"/>
    </row>
    <row r="50" spans="2:15" ht="36" customHeight="1" x14ac:dyDescent="0.25">
      <c r="B50" s="56"/>
      <c r="C50" s="154"/>
      <c r="D50" s="56"/>
      <c r="E50" s="56"/>
      <c r="F50" s="63" t="s">
        <v>18</v>
      </c>
      <c r="G50" s="64" t="s">
        <v>120</v>
      </c>
      <c r="H50" s="65" t="s">
        <v>20</v>
      </c>
      <c r="I50" s="66">
        <v>55</v>
      </c>
      <c r="J50" s="136">
        <v>50</v>
      </c>
      <c r="K50" s="68">
        <f>IF(J50/I50*100&gt;100,100,J50/I50*100)</f>
        <v>90.909090909090907</v>
      </c>
      <c r="L50" s="73"/>
      <c r="M50" s="74"/>
      <c r="N50" s="238"/>
      <c r="O50" s="253"/>
    </row>
    <row r="51" spans="2:15" ht="30.75" customHeight="1" x14ac:dyDescent="0.25">
      <c r="B51" s="56"/>
      <c r="C51" s="155"/>
      <c r="D51" s="57"/>
      <c r="E51" s="57"/>
      <c r="F51" s="63" t="s">
        <v>24</v>
      </c>
      <c r="G51" s="77" t="s">
        <v>25</v>
      </c>
      <c r="H51" s="65" t="s">
        <v>26</v>
      </c>
      <c r="I51" s="83">
        <f>(24)/9</f>
        <v>2.6666666666666665</v>
      </c>
      <c r="J51" s="83">
        <v>2.6</v>
      </c>
      <c r="K51" s="68">
        <f>IF(J51/I51*100&gt;100,100,J51/I51*100)</f>
        <v>97.500000000000014</v>
      </c>
      <c r="L51" s="79">
        <f>K51</f>
        <v>97.500000000000014</v>
      </c>
      <c r="M51" s="74"/>
      <c r="N51" s="238"/>
      <c r="O51" s="253"/>
    </row>
    <row r="52" spans="2:15" ht="42" customHeight="1" x14ac:dyDescent="0.25">
      <c r="B52" s="56"/>
      <c r="C52" s="131" t="s">
        <v>194</v>
      </c>
      <c r="D52" s="61" t="s">
        <v>221</v>
      </c>
      <c r="E52" s="87" t="s">
        <v>117</v>
      </c>
      <c r="F52" s="65" t="s">
        <v>18</v>
      </c>
      <c r="G52" s="88" t="s">
        <v>145</v>
      </c>
      <c r="H52" s="65" t="s">
        <v>20</v>
      </c>
      <c r="I52" s="66">
        <v>100</v>
      </c>
      <c r="J52" s="66">
        <v>100</v>
      </c>
      <c r="K52" s="68">
        <f>IF(I52/J52*100&gt;100,100,I52/J52*100)</f>
        <v>100</v>
      </c>
      <c r="L52" s="69">
        <f>(K52+K53+K54)/3</f>
        <v>100</v>
      </c>
      <c r="M52" s="70">
        <f>(L52+L55)/2</f>
        <v>100</v>
      </c>
      <c r="N52" s="238"/>
      <c r="O52" s="253"/>
    </row>
    <row r="53" spans="2:15" ht="42" customHeight="1" x14ac:dyDescent="0.25">
      <c r="B53" s="56"/>
      <c r="C53" s="143"/>
      <c r="D53" s="56"/>
      <c r="E53" s="89"/>
      <c r="F53" s="65" t="s">
        <v>18</v>
      </c>
      <c r="G53" s="88" t="s">
        <v>146</v>
      </c>
      <c r="H53" s="65" t="s">
        <v>20</v>
      </c>
      <c r="I53" s="66">
        <v>12</v>
      </c>
      <c r="J53" s="66">
        <v>12</v>
      </c>
      <c r="K53" s="68">
        <f>IF(J53/I53*100&gt;100,100,J53/I53*100)</f>
        <v>100</v>
      </c>
      <c r="L53" s="73"/>
      <c r="M53" s="74"/>
      <c r="N53" s="238"/>
      <c r="O53" s="253"/>
    </row>
    <row r="54" spans="2:15" ht="36" customHeight="1" x14ac:dyDescent="0.25">
      <c r="B54" s="56"/>
      <c r="C54" s="143"/>
      <c r="D54" s="56"/>
      <c r="E54" s="89"/>
      <c r="F54" s="65" t="s">
        <v>18</v>
      </c>
      <c r="G54" s="88" t="s">
        <v>147</v>
      </c>
      <c r="H54" s="65" t="s">
        <v>20</v>
      </c>
      <c r="I54" s="66">
        <v>100</v>
      </c>
      <c r="J54" s="66">
        <v>100</v>
      </c>
      <c r="K54" s="68">
        <f>IF(J54/I54*100&gt;100,100,J54/I54*100)</f>
        <v>100</v>
      </c>
      <c r="L54" s="73"/>
      <c r="M54" s="74"/>
      <c r="N54" s="238"/>
      <c r="O54" s="253"/>
    </row>
    <row r="55" spans="2:15" ht="30.75" customHeight="1" x14ac:dyDescent="0.25">
      <c r="B55" s="56"/>
      <c r="C55" s="146"/>
      <c r="D55" s="57"/>
      <c r="E55" s="90"/>
      <c r="F55" s="65" t="s">
        <v>24</v>
      </c>
      <c r="G55" s="91" t="s">
        <v>25</v>
      </c>
      <c r="H55" s="65" t="s">
        <v>26</v>
      </c>
      <c r="I55" s="83">
        <v>1</v>
      </c>
      <c r="J55" s="83">
        <v>1</v>
      </c>
      <c r="K55" s="68">
        <f>IF(J55/I55*100&gt;100,100,J55/I55*100)</f>
        <v>100</v>
      </c>
      <c r="L55" s="79">
        <f>K55</f>
        <v>100</v>
      </c>
      <c r="M55" s="74"/>
      <c r="N55" s="238"/>
      <c r="O55" s="253"/>
    </row>
    <row r="56" spans="2:15" ht="42" customHeight="1" x14ac:dyDescent="0.25">
      <c r="B56" s="56"/>
      <c r="C56" s="131" t="s">
        <v>195</v>
      </c>
      <c r="D56" s="61" t="s">
        <v>241</v>
      </c>
      <c r="E56" s="87" t="s">
        <v>117</v>
      </c>
      <c r="F56" s="65" t="s">
        <v>18</v>
      </c>
      <c r="G56" s="88" t="s">
        <v>145</v>
      </c>
      <c r="H56" s="65" t="s">
        <v>20</v>
      </c>
      <c r="I56" s="66">
        <v>100</v>
      </c>
      <c r="J56" s="67">
        <v>100</v>
      </c>
      <c r="K56" s="68">
        <f t="shared" ref="K56:K67" si="0">IF(J56/I56*100&gt;100,100,J56/I56*100)</f>
        <v>100</v>
      </c>
      <c r="L56" s="69">
        <f>(K56+K57+K58)/3</f>
        <v>100</v>
      </c>
      <c r="M56" s="70">
        <f>(L56+L59)/2</f>
        <v>100</v>
      </c>
      <c r="N56" s="238"/>
      <c r="O56" s="253"/>
    </row>
    <row r="57" spans="2:15" ht="42" customHeight="1" x14ac:dyDescent="0.25">
      <c r="B57" s="56"/>
      <c r="C57" s="143"/>
      <c r="D57" s="56"/>
      <c r="E57" s="89"/>
      <c r="F57" s="65" t="s">
        <v>18</v>
      </c>
      <c r="G57" s="88" t="s">
        <v>146</v>
      </c>
      <c r="H57" s="65" t="s">
        <v>20</v>
      </c>
      <c r="I57" s="66">
        <v>12</v>
      </c>
      <c r="J57" s="67">
        <v>12</v>
      </c>
      <c r="K57" s="68">
        <f>IF(I57/J57*100&gt;100,100,I57/J57*100)</f>
        <v>100</v>
      </c>
      <c r="L57" s="73"/>
      <c r="M57" s="74"/>
      <c r="N57" s="238"/>
      <c r="O57" s="253"/>
    </row>
    <row r="58" spans="2:15" ht="36" customHeight="1" x14ac:dyDescent="0.25">
      <c r="B58" s="56"/>
      <c r="C58" s="143"/>
      <c r="D58" s="56"/>
      <c r="E58" s="89"/>
      <c r="F58" s="65" t="s">
        <v>18</v>
      </c>
      <c r="G58" s="88" t="s">
        <v>147</v>
      </c>
      <c r="H58" s="65" t="s">
        <v>20</v>
      </c>
      <c r="I58" s="66">
        <v>100</v>
      </c>
      <c r="J58" s="66">
        <v>100</v>
      </c>
      <c r="K58" s="68">
        <f t="shared" si="0"/>
        <v>100</v>
      </c>
      <c r="L58" s="73"/>
      <c r="M58" s="74"/>
      <c r="N58" s="238"/>
      <c r="O58" s="253"/>
    </row>
    <row r="59" spans="2:15" ht="30.75" customHeight="1" x14ac:dyDescent="0.25">
      <c r="B59" s="56"/>
      <c r="C59" s="146"/>
      <c r="D59" s="57"/>
      <c r="E59" s="90"/>
      <c r="F59" s="65" t="s">
        <v>24</v>
      </c>
      <c r="G59" s="91" t="s">
        <v>25</v>
      </c>
      <c r="H59" s="65" t="s">
        <v>26</v>
      </c>
      <c r="I59" s="83">
        <v>1</v>
      </c>
      <c r="J59" s="83">
        <v>1</v>
      </c>
      <c r="K59" s="68">
        <f t="shared" si="0"/>
        <v>100</v>
      </c>
      <c r="L59" s="79">
        <f>K59</f>
        <v>100</v>
      </c>
      <c r="M59" s="74"/>
      <c r="N59" s="238"/>
      <c r="O59" s="253"/>
    </row>
    <row r="60" spans="2:15" ht="42" hidden="1" customHeight="1" x14ac:dyDescent="0.25">
      <c r="B60" s="56"/>
      <c r="C60" s="131" t="s">
        <v>196</v>
      </c>
      <c r="D60" s="61" t="s">
        <v>242</v>
      </c>
      <c r="E60" s="87" t="s">
        <v>117</v>
      </c>
      <c r="F60" s="65" t="s">
        <v>18</v>
      </c>
      <c r="G60" s="88" t="s">
        <v>145</v>
      </c>
      <c r="H60" s="65" t="s">
        <v>20</v>
      </c>
      <c r="I60" s="66"/>
      <c r="J60" s="67"/>
      <c r="K60" s="68" t="e">
        <f t="shared" si="0"/>
        <v>#DIV/0!</v>
      </c>
      <c r="L60" s="69" t="e">
        <f>(K60+K61+K62)/3</f>
        <v>#DIV/0!</v>
      </c>
      <c r="M60" s="70" t="e">
        <f>(L60+L63)/2</f>
        <v>#DIV/0!</v>
      </c>
      <c r="N60" s="238"/>
      <c r="O60" s="253"/>
    </row>
    <row r="61" spans="2:15" ht="42" hidden="1" customHeight="1" x14ac:dyDescent="0.25">
      <c r="B61" s="56"/>
      <c r="C61" s="143"/>
      <c r="D61" s="56"/>
      <c r="E61" s="89"/>
      <c r="F61" s="65" t="s">
        <v>18</v>
      </c>
      <c r="G61" s="88" t="s">
        <v>146</v>
      </c>
      <c r="H61" s="65" t="s">
        <v>20</v>
      </c>
      <c r="I61" s="66"/>
      <c r="J61" s="67"/>
      <c r="K61" s="68" t="e">
        <f>IF(I61/J61*100&gt;100,100,I61/J61*100)</f>
        <v>#DIV/0!</v>
      </c>
      <c r="L61" s="73"/>
      <c r="M61" s="74"/>
      <c r="N61" s="238"/>
      <c r="O61" s="253"/>
    </row>
    <row r="62" spans="2:15" ht="36" hidden="1" customHeight="1" x14ac:dyDescent="0.25">
      <c r="B62" s="56"/>
      <c r="C62" s="143"/>
      <c r="D62" s="56"/>
      <c r="E62" s="89"/>
      <c r="F62" s="65" t="s">
        <v>18</v>
      </c>
      <c r="G62" s="88" t="s">
        <v>147</v>
      </c>
      <c r="H62" s="65" t="s">
        <v>20</v>
      </c>
      <c r="I62" s="66"/>
      <c r="J62" s="66"/>
      <c r="K62" s="68" t="e">
        <f t="shared" si="0"/>
        <v>#DIV/0!</v>
      </c>
      <c r="L62" s="73"/>
      <c r="M62" s="74"/>
      <c r="N62" s="238"/>
      <c r="O62" s="253"/>
    </row>
    <row r="63" spans="2:15" ht="30.75" hidden="1" customHeight="1" x14ac:dyDescent="0.25">
      <c r="B63" s="56"/>
      <c r="C63" s="146"/>
      <c r="D63" s="57"/>
      <c r="E63" s="90"/>
      <c r="F63" s="65" t="s">
        <v>24</v>
      </c>
      <c r="G63" s="91" t="s">
        <v>25</v>
      </c>
      <c r="H63" s="65" t="s">
        <v>26</v>
      </c>
      <c r="I63" s="78"/>
      <c r="J63" s="78"/>
      <c r="K63" s="68" t="e">
        <f t="shared" si="0"/>
        <v>#DIV/0!</v>
      </c>
      <c r="L63" s="79" t="e">
        <f>K63</f>
        <v>#DIV/0!</v>
      </c>
      <c r="M63" s="74"/>
      <c r="N63" s="238"/>
      <c r="O63" s="253"/>
    </row>
    <row r="64" spans="2:15" ht="42" customHeight="1" x14ac:dyDescent="0.25">
      <c r="B64" s="56"/>
      <c r="C64" s="131" t="s">
        <v>197</v>
      </c>
      <c r="D64" s="61" t="s">
        <v>153</v>
      </c>
      <c r="E64" s="87" t="s">
        <v>117</v>
      </c>
      <c r="F64" s="65" t="s">
        <v>18</v>
      </c>
      <c r="G64" s="88" t="s">
        <v>145</v>
      </c>
      <c r="H64" s="65" t="s">
        <v>20</v>
      </c>
      <c r="I64" s="66">
        <v>100</v>
      </c>
      <c r="J64" s="137">
        <v>100</v>
      </c>
      <c r="K64" s="68">
        <f t="shared" si="0"/>
        <v>100</v>
      </c>
      <c r="L64" s="69">
        <f>(K64+K65+K66)/3</f>
        <v>100</v>
      </c>
      <c r="M64" s="70">
        <f>(L64+L67)/2</f>
        <v>99.921441774491683</v>
      </c>
      <c r="N64" s="238"/>
      <c r="O64" s="253"/>
    </row>
    <row r="65" spans="2:15" ht="42" customHeight="1" x14ac:dyDescent="0.25">
      <c r="B65" s="56"/>
      <c r="C65" s="143"/>
      <c r="D65" s="56"/>
      <c r="E65" s="89"/>
      <c r="F65" s="65" t="s">
        <v>18</v>
      </c>
      <c r="G65" s="88" t="s">
        <v>146</v>
      </c>
      <c r="H65" s="65" t="s">
        <v>20</v>
      </c>
      <c r="I65" s="66">
        <v>10</v>
      </c>
      <c r="J65" s="137">
        <v>10</v>
      </c>
      <c r="K65" s="68">
        <f>IF(I65/J65*100&gt;100,100,I65/J65*100)</f>
        <v>100</v>
      </c>
      <c r="L65" s="73"/>
      <c r="M65" s="74"/>
      <c r="N65" s="238"/>
      <c r="O65" s="253"/>
    </row>
    <row r="66" spans="2:15" ht="43.5" customHeight="1" x14ac:dyDescent="0.25">
      <c r="B66" s="56"/>
      <c r="C66" s="143"/>
      <c r="D66" s="56"/>
      <c r="E66" s="89"/>
      <c r="F66" s="65" t="s">
        <v>18</v>
      </c>
      <c r="G66" s="88" t="s">
        <v>147</v>
      </c>
      <c r="H66" s="65" t="s">
        <v>20</v>
      </c>
      <c r="I66" s="66">
        <v>100</v>
      </c>
      <c r="J66" s="136">
        <v>100</v>
      </c>
      <c r="K66" s="68">
        <f t="shared" si="0"/>
        <v>100</v>
      </c>
      <c r="L66" s="73"/>
      <c r="M66" s="74"/>
      <c r="N66" s="238"/>
      <c r="O66" s="253"/>
    </row>
    <row r="67" spans="2:15" s="256" customFormat="1" ht="30.75" customHeight="1" x14ac:dyDescent="0.25">
      <c r="B67" s="56"/>
      <c r="C67" s="146"/>
      <c r="D67" s="57"/>
      <c r="E67" s="90"/>
      <c r="F67" s="65" t="s">
        <v>24</v>
      </c>
      <c r="G67" s="254" t="s">
        <v>25</v>
      </c>
      <c r="H67" s="65" t="s">
        <v>26</v>
      </c>
      <c r="I67" s="83">
        <f>(364*8+342*4)/12+4</f>
        <v>360.66666666666669</v>
      </c>
      <c r="J67" s="83">
        <v>360.1</v>
      </c>
      <c r="K67" s="255">
        <f t="shared" si="0"/>
        <v>99.842883548983366</v>
      </c>
      <c r="L67" s="79">
        <f>K67</f>
        <v>99.842883548983366</v>
      </c>
      <c r="M67" s="74"/>
      <c r="N67" s="238"/>
      <c r="O67" s="253"/>
    </row>
    <row r="68" spans="2:15" ht="42" hidden="1" customHeight="1" x14ac:dyDescent="0.25">
      <c r="B68" s="56"/>
      <c r="C68" s="156" t="s">
        <v>194</v>
      </c>
      <c r="D68" s="61" t="s">
        <v>154</v>
      </c>
      <c r="E68" s="87" t="s">
        <v>117</v>
      </c>
      <c r="F68" s="65" t="s">
        <v>18</v>
      </c>
      <c r="G68" s="88" t="s">
        <v>145</v>
      </c>
      <c r="H68" s="65" t="s">
        <v>20</v>
      </c>
      <c r="I68" s="66"/>
      <c r="J68" s="137"/>
      <c r="K68" s="68" t="e">
        <f>IF(I68/J68*100&gt;100,100,I68/J68*100)</f>
        <v>#DIV/0!</v>
      </c>
      <c r="L68" s="69" t="e">
        <f>(K68+K69+K70)/3</f>
        <v>#DIV/0!</v>
      </c>
      <c r="M68" s="70" t="e">
        <f>(L68+L71)/2</f>
        <v>#DIV/0!</v>
      </c>
      <c r="N68" s="238"/>
      <c r="O68" s="253"/>
    </row>
    <row r="69" spans="2:15" ht="42" hidden="1" customHeight="1" x14ac:dyDescent="0.25">
      <c r="B69" s="56"/>
      <c r="C69" s="160"/>
      <c r="D69" s="56"/>
      <c r="E69" s="89"/>
      <c r="F69" s="65" t="s">
        <v>18</v>
      </c>
      <c r="G69" s="88" t="s">
        <v>146</v>
      </c>
      <c r="H69" s="65" t="s">
        <v>20</v>
      </c>
      <c r="I69" s="66"/>
      <c r="J69" s="137"/>
      <c r="K69" s="68" t="e">
        <f>IF(J69/I69*100&gt;100,100,J69/I69*100)</f>
        <v>#DIV/0!</v>
      </c>
      <c r="L69" s="73"/>
      <c r="M69" s="74"/>
      <c r="N69" s="238"/>
      <c r="O69" s="253"/>
    </row>
    <row r="70" spans="2:15" ht="36" hidden="1" customHeight="1" x14ac:dyDescent="0.25">
      <c r="B70" s="56"/>
      <c r="C70" s="160"/>
      <c r="D70" s="56"/>
      <c r="E70" s="89"/>
      <c r="F70" s="65" t="s">
        <v>18</v>
      </c>
      <c r="G70" s="88" t="s">
        <v>147</v>
      </c>
      <c r="H70" s="65" t="s">
        <v>20</v>
      </c>
      <c r="I70" s="66"/>
      <c r="J70" s="136"/>
      <c r="K70" s="68" t="e">
        <f>IF(J70/I70*100&gt;100,100,J70/I70*100)</f>
        <v>#DIV/0!</v>
      </c>
      <c r="L70" s="73"/>
      <c r="M70" s="74"/>
      <c r="N70" s="238"/>
      <c r="O70" s="253"/>
    </row>
    <row r="71" spans="2:15" ht="30.75" hidden="1" customHeight="1" x14ac:dyDescent="0.25">
      <c r="B71" s="56"/>
      <c r="C71" s="162"/>
      <c r="D71" s="57"/>
      <c r="E71" s="90"/>
      <c r="F71" s="65" t="s">
        <v>24</v>
      </c>
      <c r="G71" s="91" t="s">
        <v>25</v>
      </c>
      <c r="H71" s="65" t="s">
        <v>26</v>
      </c>
      <c r="I71" s="81"/>
      <c r="J71" s="149"/>
      <c r="K71" s="68" t="e">
        <f>IF(J71/I71*100&gt;100,100,J71/I71*100)</f>
        <v>#DIV/0!</v>
      </c>
      <c r="L71" s="79" t="e">
        <f>K71</f>
        <v>#DIV/0!</v>
      </c>
      <c r="M71" s="74"/>
      <c r="N71" s="238"/>
      <c r="O71" s="253"/>
    </row>
    <row r="72" spans="2:15" ht="42" hidden="1" customHeight="1" x14ac:dyDescent="0.25">
      <c r="B72" s="56"/>
      <c r="C72" s="131" t="s">
        <v>198</v>
      </c>
      <c r="D72" s="61" t="s">
        <v>264</v>
      </c>
      <c r="E72" s="87" t="s">
        <v>117</v>
      </c>
      <c r="F72" s="65" t="s">
        <v>18</v>
      </c>
      <c r="G72" s="88" t="s">
        <v>145</v>
      </c>
      <c r="H72" s="65" t="s">
        <v>20</v>
      </c>
      <c r="I72" s="66"/>
      <c r="J72" s="137"/>
      <c r="K72" s="68" t="e">
        <f>IF(J72/I72*100&gt;100,100,J72/I72*100)</f>
        <v>#DIV/0!</v>
      </c>
      <c r="L72" s="69" t="e">
        <f>(K72+K73+K74)/3</f>
        <v>#DIV/0!</v>
      </c>
      <c r="M72" s="70" t="e">
        <f>(L72+L75)/2</f>
        <v>#DIV/0!</v>
      </c>
      <c r="N72" s="238"/>
      <c r="O72" s="253"/>
    </row>
    <row r="73" spans="2:15" ht="42" hidden="1" customHeight="1" x14ac:dyDescent="0.25">
      <c r="B73" s="56"/>
      <c r="C73" s="143"/>
      <c r="D73" s="56"/>
      <c r="E73" s="89"/>
      <c r="F73" s="65" t="s">
        <v>18</v>
      </c>
      <c r="G73" s="88" t="s">
        <v>146</v>
      </c>
      <c r="H73" s="65" t="s">
        <v>20</v>
      </c>
      <c r="I73" s="66"/>
      <c r="J73" s="137"/>
      <c r="K73" s="68" t="e">
        <f>IF(I73/J73*100&gt;100,100,I73/J73*100)</f>
        <v>#DIV/0!</v>
      </c>
      <c r="L73" s="73"/>
      <c r="M73" s="74"/>
      <c r="N73" s="238"/>
      <c r="O73" s="253"/>
    </row>
    <row r="74" spans="2:15" ht="36" hidden="1" customHeight="1" x14ac:dyDescent="0.25">
      <c r="B74" s="56"/>
      <c r="C74" s="143"/>
      <c r="D74" s="56"/>
      <c r="E74" s="89"/>
      <c r="F74" s="65" t="s">
        <v>18</v>
      </c>
      <c r="G74" s="88" t="s">
        <v>147</v>
      </c>
      <c r="H74" s="65" t="s">
        <v>20</v>
      </c>
      <c r="I74" s="66"/>
      <c r="J74" s="136"/>
      <c r="K74" s="68" t="e">
        <f>IF(J74/I74*100&gt;100,100,J74/I74*100)</f>
        <v>#DIV/0!</v>
      </c>
      <c r="L74" s="73"/>
      <c r="M74" s="74"/>
      <c r="N74" s="238"/>
      <c r="O74" s="253"/>
    </row>
    <row r="75" spans="2:15" ht="30.75" hidden="1" customHeight="1" x14ac:dyDescent="0.25">
      <c r="B75" s="56"/>
      <c r="C75" s="146"/>
      <c r="D75" s="57"/>
      <c r="E75" s="90"/>
      <c r="F75" s="65" t="s">
        <v>24</v>
      </c>
      <c r="G75" s="91" t="s">
        <v>25</v>
      </c>
      <c r="H75" s="65" t="s">
        <v>26</v>
      </c>
      <c r="I75" s="78"/>
      <c r="J75" s="149"/>
      <c r="K75" s="68" t="e">
        <f>IF(J75/I75*100&gt;100,100,J75/I75*100)</f>
        <v>#DIV/0!</v>
      </c>
      <c r="L75" s="79" t="e">
        <f>K75</f>
        <v>#DIV/0!</v>
      </c>
      <c r="M75" s="74"/>
      <c r="N75" s="238"/>
      <c r="O75" s="253"/>
    </row>
    <row r="76" spans="2:15" ht="42" hidden="1" customHeight="1" x14ac:dyDescent="0.25">
      <c r="B76" s="56"/>
      <c r="C76" s="131" t="s">
        <v>199</v>
      </c>
      <c r="D76" s="61" t="s">
        <v>265</v>
      </c>
      <c r="E76" s="87" t="s">
        <v>117</v>
      </c>
      <c r="F76" s="65" t="s">
        <v>18</v>
      </c>
      <c r="G76" s="88" t="s">
        <v>145</v>
      </c>
      <c r="H76" s="65" t="s">
        <v>20</v>
      </c>
      <c r="I76" s="66"/>
      <c r="J76" s="137"/>
      <c r="K76" s="68" t="e">
        <f>IF(I76/J76*100&gt;100,100,I76/J76*100)</f>
        <v>#DIV/0!</v>
      </c>
      <c r="L76" s="69" t="e">
        <f>(K76+K77+K78)/3</f>
        <v>#DIV/0!</v>
      </c>
      <c r="M76" s="70" t="e">
        <f>(L76+L79)/2</f>
        <v>#DIV/0!</v>
      </c>
      <c r="N76" s="238"/>
      <c r="O76" s="253"/>
    </row>
    <row r="77" spans="2:15" ht="42" hidden="1" customHeight="1" x14ac:dyDescent="0.25">
      <c r="B77" s="56"/>
      <c r="C77" s="143"/>
      <c r="D77" s="56"/>
      <c r="E77" s="89"/>
      <c r="F77" s="65" t="s">
        <v>18</v>
      </c>
      <c r="G77" s="88" t="s">
        <v>146</v>
      </c>
      <c r="H77" s="65" t="s">
        <v>20</v>
      </c>
      <c r="I77" s="66"/>
      <c r="J77" s="137"/>
      <c r="K77" s="68" t="e">
        <f>IF(J77/I77*100&gt;100,100,J77/I77*100)</f>
        <v>#DIV/0!</v>
      </c>
      <c r="L77" s="73"/>
      <c r="M77" s="74"/>
      <c r="N77" s="238"/>
      <c r="O77" s="253"/>
    </row>
    <row r="78" spans="2:15" ht="36" hidden="1" customHeight="1" x14ac:dyDescent="0.25">
      <c r="B78" s="56"/>
      <c r="C78" s="143"/>
      <c r="D78" s="56"/>
      <c r="E78" s="89"/>
      <c r="F78" s="65" t="s">
        <v>18</v>
      </c>
      <c r="G78" s="88" t="s">
        <v>147</v>
      </c>
      <c r="H78" s="65" t="s">
        <v>20</v>
      </c>
      <c r="I78" s="66"/>
      <c r="J78" s="136"/>
      <c r="K78" s="68" t="e">
        <f>IF(J78/I78*100&gt;100,100,J78/I78*100)</f>
        <v>#DIV/0!</v>
      </c>
      <c r="L78" s="73"/>
      <c r="M78" s="74"/>
      <c r="N78" s="238"/>
      <c r="O78" s="253"/>
    </row>
    <row r="79" spans="2:15" ht="30.75" hidden="1" customHeight="1" x14ac:dyDescent="0.25">
      <c r="B79" s="56"/>
      <c r="C79" s="146"/>
      <c r="D79" s="57"/>
      <c r="E79" s="90"/>
      <c r="F79" s="65" t="s">
        <v>24</v>
      </c>
      <c r="G79" s="91" t="s">
        <v>25</v>
      </c>
      <c r="H79" s="65" t="s">
        <v>26</v>
      </c>
      <c r="I79" s="78"/>
      <c r="J79" s="149"/>
      <c r="K79" s="68" t="e">
        <f>IF(J79/I79*100&gt;100,100,J79/I79*100)</f>
        <v>#DIV/0!</v>
      </c>
      <c r="L79" s="79" t="e">
        <f>K79</f>
        <v>#DIV/0!</v>
      </c>
      <c r="M79" s="74"/>
      <c r="N79" s="238"/>
      <c r="O79" s="253"/>
    </row>
    <row r="80" spans="2:15" ht="42" customHeight="1" x14ac:dyDescent="0.25">
      <c r="B80" s="56"/>
      <c r="C80" s="131" t="s">
        <v>194</v>
      </c>
      <c r="D80" s="61" t="s">
        <v>224</v>
      </c>
      <c r="E80" s="87" t="s">
        <v>117</v>
      </c>
      <c r="F80" s="65" t="s">
        <v>18</v>
      </c>
      <c r="G80" s="88" t="s">
        <v>145</v>
      </c>
      <c r="H80" s="65" t="s">
        <v>20</v>
      </c>
      <c r="I80" s="66">
        <v>100</v>
      </c>
      <c r="J80" s="137">
        <v>100</v>
      </c>
      <c r="K80" s="68">
        <f t="shared" ref="K80:K87" si="1">IF(J80/I80*100&gt;100,100,J80/I80*100)</f>
        <v>100</v>
      </c>
      <c r="L80" s="69">
        <f>(K80+K81+K82)/3</f>
        <v>100</v>
      </c>
      <c r="M80" s="70">
        <f>(L80+L83)/2</f>
        <v>95.368852459016395</v>
      </c>
      <c r="N80" s="238"/>
      <c r="O80" s="253"/>
    </row>
    <row r="81" spans="2:15" ht="42" customHeight="1" x14ac:dyDescent="0.25">
      <c r="B81" s="56"/>
      <c r="C81" s="143"/>
      <c r="D81" s="56"/>
      <c r="E81" s="89"/>
      <c r="F81" s="65" t="s">
        <v>18</v>
      </c>
      <c r="G81" s="88" t="s">
        <v>146</v>
      </c>
      <c r="H81" s="65" t="s">
        <v>20</v>
      </c>
      <c r="I81" s="66">
        <v>12</v>
      </c>
      <c r="J81" s="137">
        <v>12</v>
      </c>
      <c r="K81" s="68">
        <f>IF(I81/J81*100&gt;100,100,I81/J81*100)</f>
        <v>100</v>
      </c>
      <c r="L81" s="73"/>
      <c r="M81" s="74"/>
      <c r="N81" s="238"/>
      <c r="O81" s="253"/>
    </row>
    <row r="82" spans="2:15" ht="36" customHeight="1" x14ac:dyDescent="0.25">
      <c r="B82" s="56"/>
      <c r="C82" s="143"/>
      <c r="D82" s="56"/>
      <c r="E82" s="89"/>
      <c r="F82" s="65" t="s">
        <v>18</v>
      </c>
      <c r="G82" s="88" t="s">
        <v>147</v>
      </c>
      <c r="H82" s="65" t="s">
        <v>20</v>
      </c>
      <c r="I82" s="66">
        <v>100</v>
      </c>
      <c r="J82" s="136">
        <v>100</v>
      </c>
      <c r="K82" s="68">
        <f t="shared" si="1"/>
        <v>100</v>
      </c>
      <c r="L82" s="73"/>
      <c r="M82" s="74"/>
      <c r="N82" s="238"/>
      <c r="O82" s="253"/>
    </row>
    <row r="83" spans="2:15" ht="30.75" customHeight="1" x14ac:dyDescent="0.25">
      <c r="B83" s="56"/>
      <c r="C83" s="146"/>
      <c r="D83" s="57"/>
      <c r="E83" s="90"/>
      <c r="F83" s="65" t="s">
        <v>24</v>
      </c>
      <c r="G83" s="91" t="s">
        <v>25</v>
      </c>
      <c r="H83" s="65" t="s">
        <v>26</v>
      </c>
      <c r="I83" s="83">
        <f>(14*8+10)/9</f>
        <v>13.555555555555555</v>
      </c>
      <c r="J83" s="165">
        <v>12.3</v>
      </c>
      <c r="K83" s="68">
        <f t="shared" si="1"/>
        <v>90.73770491803279</v>
      </c>
      <c r="L83" s="79">
        <f>K83</f>
        <v>90.73770491803279</v>
      </c>
      <c r="M83" s="74"/>
      <c r="N83" s="238"/>
      <c r="O83" s="253"/>
    </row>
    <row r="84" spans="2:15" ht="42" customHeight="1" x14ac:dyDescent="0.25">
      <c r="B84" s="56"/>
      <c r="C84" s="131" t="s">
        <v>200</v>
      </c>
      <c r="D84" s="61" t="s">
        <v>244</v>
      </c>
      <c r="E84" s="87" t="s">
        <v>117</v>
      </c>
      <c r="F84" s="65" t="s">
        <v>18</v>
      </c>
      <c r="G84" s="88" t="s">
        <v>145</v>
      </c>
      <c r="H84" s="65" t="s">
        <v>20</v>
      </c>
      <c r="I84" s="66">
        <v>100</v>
      </c>
      <c r="J84" s="137">
        <v>100</v>
      </c>
      <c r="K84" s="68">
        <f t="shared" si="1"/>
        <v>100</v>
      </c>
      <c r="L84" s="69">
        <f>(K84+K85+K86)/3</f>
        <v>100</v>
      </c>
      <c r="M84" s="70">
        <f>(L84+L87)/2</f>
        <v>98.75</v>
      </c>
      <c r="N84" s="238"/>
      <c r="O84" s="253"/>
    </row>
    <row r="85" spans="2:15" ht="42" customHeight="1" x14ac:dyDescent="0.25">
      <c r="B85" s="56"/>
      <c r="C85" s="143"/>
      <c r="D85" s="56"/>
      <c r="E85" s="89"/>
      <c r="F85" s="65" t="s">
        <v>18</v>
      </c>
      <c r="G85" s="88" t="s">
        <v>146</v>
      </c>
      <c r="H85" s="65" t="s">
        <v>20</v>
      </c>
      <c r="I85" s="66">
        <v>12</v>
      </c>
      <c r="J85" s="137">
        <v>12</v>
      </c>
      <c r="K85" s="68">
        <f>IF(I85/J85*100&gt;100,100,I85/J85*100)</f>
        <v>100</v>
      </c>
      <c r="L85" s="73"/>
      <c r="M85" s="74"/>
      <c r="N85" s="238"/>
      <c r="O85" s="253"/>
    </row>
    <row r="86" spans="2:15" ht="36" customHeight="1" x14ac:dyDescent="0.25">
      <c r="B86" s="56"/>
      <c r="C86" s="143"/>
      <c r="D86" s="56"/>
      <c r="E86" s="89"/>
      <c r="F86" s="65" t="s">
        <v>18</v>
      </c>
      <c r="G86" s="88" t="s">
        <v>147</v>
      </c>
      <c r="H86" s="65" t="s">
        <v>20</v>
      </c>
      <c r="I86" s="66">
        <v>100</v>
      </c>
      <c r="J86" s="136">
        <v>100</v>
      </c>
      <c r="K86" s="68">
        <f t="shared" si="1"/>
        <v>100</v>
      </c>
      <c r="L86" s="73"/>
      <c r="M86" s="74"/>
      <c r="N86" s="238"/>
      <c r="O86" s="253"/>
    </row>
    <row r="87" spans="2:15" ht="30.75" customHeight="1" x14ac:dyDescent="0.25">
      <c r="B87" s="57"/>
      <c r="C87" s="146"/>
      <c r="D87" s="57"/>
      <c r="E87" s="90"/>
      <c r="F87" s="65" t="s">
        <v>24</v>
      </c>
      <c r="G87" s="91" t="s">
        <v>25</v>
      </c>
      <c r="H87" s="65" t="s">
        <v>26</v>
      </c>
      <c r="I87" s="83">
        <f>24/9</f>
        <v>2.6666666666666665</v>
      </c>
      <c r="J87" s="83">
        <v>2.6</v>
      </c>
      <c r="K87" s="68">
        <f t="shared" si="1"/>
        <v>97.500000000000014</v>
      </c>
      <c r="L87" s="79">
        <f>K87</f>
        <v>97.500000000000014</v>
      </c>
      <c r="M87" s="74"/>
      <c r="N87" s="238"/>
      <c r="O87" s="253"/>
    </row>
    <row r="89" spans="2:15" x14ac:dyDescent="0.25">
      <c r="I89" s="125">
        <f>I7+I11+I15+I19+I23+I27+I31+I35+I39+I43+I47+I51</f>
        <v>378.88888888888891</v>
      </c>
      <c r="J89" s="208">
        <f>J7+J11+J15+J19+J23+J27+J31+J35+J39+J43+J47+J51</f>
        <v>377.00000000000006</v>
      </c>
      <c r="K89" s="217">
        <f>(379*8+378*4)/12</f>
        <v>378.66666666666669</v>
      </c>
      <c r="L89" s="4">
        <v>379</v>
      </c>
    </row>
    <row r="90" spans="2:15" x14ac:dyDescent="0.25">
      <c r="I90" s="125">
        <f>I55+I59+I63+I67+I71+I75+I79+I83+I87</f>
        <v>378.88888888888891</v>
      </c>
      <c r="J90" s="208">
        <f>J55+J59+J63+J67+J71+J75+J79+J83+J87</f>
        <v>377.00000000000006</v>
      </c>
      <c r="K90" s="217">
        <f>(379*8+378*4)/12</f>
        <v>378.66666666666669</v>
      </c>
      <c r="L90" s="4">
        <v>379</v>
      </c>
    </row>
    <row r="91" spans="2:15" ht="30.75" customHeight="1" x14ac:dyDescent="0.25">
      <c r="B91" s="175" t="s">
        <v>215</v>
      </c>
      <c r="H91" s="175" t="s">
        <v>216</v>
      </c>
    </row>
    <row r="92" spans="2:15" x14ac:dyDescent="0.25">
      <c r="B92" s="257" t="s">
        <v>217</v>
      </c>
    </row>
  </sheetData>
  <autoFilter ref="A2:O2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87"/>
    <mergeCell ref="C8:C11"/>
    <mergeCell ref="D8:D11"/>
  </mergeCells>
  <pageMargins left="0.17" right="0.17" top="0.16" bottom="0.17" header="0.31496062992125984" footer="0.31496062992125984"/>
  <pageSetup paperSize="9" scale="39" fitToHeight="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2"/>
  <sheetViews>
    <sheetView view="pageBreakPreview" zoomScale="90" zoomScaleNormal="70" zoomScaleSheetLayoutView="90" workbookViewId="0">
      <selection activeCell="J81" sqref="J81"/>
    </sheetView>
  </sheetViews>
  <sheetFormatPr defaultColWidth="9.140625" defaultRowHeight="15" x14ac:dyDescent="0.25"/>
  <cols>
    <col min="1" max="1" width="2.5703125" style="4" customWidth="1"/>
    <col min="2" max="2" width="14.5703125" style="4" customWidth="1"/>
    <col min="3" max="3" width="24.42578125" style="4" customWidth="1"/>
    <col min="4" max="5" width="19.42578125" style="4" customWidth="1"/>
    <col min="6" max="6" width="19.42578125" style="93" customWidth="1"/>
    <col min="7" max="9" width="19.42578125" style="4" customWidth="1"/>
    <col min="10" max="10" width="17.5703125" style="4" customWidth="1"/>
    <col min="11" max="16" width="19.42578125" style="4" customWidth="1"/>
    <col min="17" max="16384" width="9.140625" style="4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189" t="s">
        <v>5</v>
      </c>
      <c r="G2" s="189" t="s">
        <v>6</v>
      </c>
      <c r="H2" s="189" t="s">
        <v>7</v>
      </c>
      <c r="I2" s="191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15" s="212" customFormat="1" ht="20.25" customHeight="1" x14ac:dyDescent="0.2">
      <c r="B3" s="214">
        <v>1</v>
      </c>
      <c r="C3" s="193">
        <v>2</v>
      </c>
      <c r="D3" s="214">
        <v>2</v>
      </c>
      <c r="E3" s="213">
        <v>3</v>
      </c>
      <c r="F3" s="195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4">
        <v>12</v>
      </c>
      <c r="O3" s="213">
        <v>13</v>
      </c>
    </row>
    <row r="4" spans="1:15" ht="42" customHeight="1" x14ac:dyDescent="0.25">
      <c r="B4" s="62" t="s">
        <v>266</v>
      </c>
      <c r="C4" s="61" t="s">
        <v>115</v>
      </c>
      <c r="D4" s="61" t="s">
        <v>253</v>
      </c>
      <c r="E4" s="62" t="s">
        <v>117</v>
      </c>
      <c r="F4" s="63" t="s">
        <v>18</v>
      </c>
      <c r="G4" s="64" t="s">
        <v>118</v>
      </c>
      <c r="H4" s="65" t="s">
        <v>20</v>
      </c>
      <c r="I4" s="66">
        <v>15</v>
      </c>
      <c r="J4" s="67">
        <v>14.5</v>
      </c>
      <c r="K4" s="68">
        <f>IF(I4/J4*100&gt;100,100,I4/J4*100)</f>
        <v>100</v>
      </c>
      <c r="L4" s="69">
        <f>(K4+K5+K6)/3</f>
        <v>100</v>
      </c>
      <c r="M4" s="70">
        <f>(L4+L7)/2</f>
        <v>100</v>
      </c>
      <c r="N4" s="233" t="s">
        <v>170</v>
      </c>
      <c r="O4" s="253"/>
    </row>
    <row r="5" spans="1:15" ht="42" customHeight="1" x14ac:dyDescent="0.25">
      <c r="B5" s="56"/>
      <c r="C5" s="56"/>
      <c r="D5" s="56"/>
      <c r="E5" s="56"/>
      <c r="F5" s="63" t="s">
        <v>18</v>
      </c>
      <c r="G5" s="64" t="s">
        <v>119</v>
      </c>
      <c r="H5" s="65" t="s">
        <v>20</v>
      </c>
      <c r="I5" s="66">
        <v>100</v>
      </c>
      <c r="J5" s="67">
        <v>100</v>
      </c>
      <c r="K5" s="68">
        <f>IF(J5/I5*100&gt;100,100,J5/I5*100)</f>
        <v>100</v>
      </c>
      <c r="L5" s="73"/>
      <c r="M5" s="74"/>
      <c r="N5" s="238"/>
      <c r="O5" s="253"/>
    </row>
    <row r="6" spans="1:15" ht="36" customHeight="1" x14ac:dyDescent="0.25">
      <c r="B6" s="56"/>
      <c r="C6" s="56"/>
      <c r="D6" s="56"/>
      <c r="E6" s="56"/>
      <c r="F6" s="63" t="s">
        <v>18</v>
      </c>
      <c r="G6" s="64" t="s">
        <v>120</v>
      </c>
      <c r="H6" s="65" t="s">
        <v>20</v>
      </c>
      <c r="I6" s="66">
        <v>55</v>
      </c>
      <c r="J6" s="66">
        <v>90</v>
      </c>
      <c r="K6" s="68">
        <f>IF(J6/I6*100&gt;100,100,J6/I6*100)</f>
        <v>100</v>
      </c>
      <c r="L6" s="73"/>
      <c r="M6" s="74"/>
      <c r="N6" s="238"/>
      <c r="O6" s="253"/>
    </row>
    <row r="7" spans="1:15" ht="30.75" customHeight="1" x14ac:dyDescent="0.25">
      <c r="B7" s="56"/>
      <c r="C7" s="57"/>
      <c r="D7" s="57"/>
      <c r="E7" s="57"/>
      <c r="F7" s="63" t="s">
        <v>24</v>
      </c>
      <c r="G7" s="77" t="s">
        <v>25</v>
      </c>
      <c r="H7" s="65" t="s">
        <v>26</v>
      </c>
      <c r="I7" s="83">
        <v>52</v>
      </c>
      <c r="J7" s="83">
        <v>52</v>
      </c>
      <c r="K7" s="68">
        <f>IF(J7/I7*100&gt;100,100,J7/I7*100)</f>
        <v>100</v>
      </c>
      <c r="L7" s="79">
        <f>K7</f>
        <v>100</v>
      </c>
      <c r="M7" s="74"/>
      <c r="N7" s="238"/>
      <c r="O7" s="253"/>
    </row>
    <row r="8" spans="1:15" ht="42" customHeight="1" x14ac:dyDescent="0.25">
      <c r="B8" s="56"/>
      <c r="C8" s="61" t="s">
        <v>121</v>
      </c>
      <c r="D8" s="61" t="s">
        <v>259</v>
      </c>
      <c r="E8" s="80" t="s">
        <v>117</v>
      </c>
      <c r="F8" s="63" t="s">
        <v>18</v>
      </c>
      <c r="G8" s="64" t="s">
        <v>118</v>
      </c>
      <c r="H8" s="65" t="s">
        <v>20</v>
      </c>
      <c r="I8" s="66">
        <v>15</v>
      </c>
      <c r="J8" s="67">
        <v>15.2</v>
      </c>
      <c r="K8" s="68">
        <f>IF(I8/J8*100&gt;100,100,I8/J8*100)</f>
        <v>98.684210526315795</v>
      </c>
      <c r="L8" s="69">
        <f>(K8+K9+K10)/3</f>
        <v>99.561403508771932</v>
      </c>
      <c r="M8" s="70">
        <f>(L8+L11)/2</f>
        <v>99.780701754385973</v>
      </c>
      <c r="N8" s="238"/>
      <c r="O8" s="253"/>
    </row>
    <row r="9" spans="1:15" ht="42" customHeight="1" x14ac:dyDescent="0.25">
      <c r="B9" s="56"/>
      <c r="C9" s="56"/>
      <c r="D9" s="56"/>
      <c r="E9" s="56"/>
      <c r="F9" s="63" t="s">
        <v>18</v>
      </c>
      <c r="G9" s="64" t="s">
        <v>119</v>
      </c>
      <c r="H9" s="65" t="s">
        <v>20</v>
      </c>
      <c r="I9" s="66">
        <v>100</v>
      </c>
      <c r="J9" s="67">
        <v>100</v>
      </c>
      <c r="K9" s="68">
        <f>IF(J9/I9*100&gt;100,100,J9/I9*100)</f>
        <v>100</v>
      </c>
      <c r="L9" s="73"/>
      <c r="M9" s="74"/>
      <c r="N9" s="238"/>
      <c r="O9" s="253"/>
    </row>
    <row r="10" spans="1:15" ht="36" customHeight="1" x14ac:dyDescent="0.25">
      <c r="B10" s="56"/>
      <c r="C10" s="56"/>
      <c r="D10" s="56"/>
      <c r="E10" s="56"/>
      <c r="F10" s="63" t="s">
        <v>18</v>
      </c>
      <c r="G10" s="64" t="s">
        <v>120</v>
      </c>
      <c r="H10" s="65" t="s">
        <v>20</v>
      </c>
      <c r="I10" s="66">
        <v>55</v>
      </c>
      <c r="J10" s="66">
        <v>90</v>
      </c>
      <c r="K10" s="68">
        <f>IF(J10/I10*100&gt;100,100,J10/I10*100)</f>
        <v>100</v>
      </c>
      <c r="L10" s="73"/>
      <c r="M10" s="74"/>
      <c r="N10" s="238"/>
      <c r="O10" s="253"/>
    </row>
    <row r="11" spans="1:15" ht="30.75" customHeight="1" x14ac:dyDescent="0.25">
      <c r="B11" s="56"/>
      <c r="C11" s="57"/>
      <c r="D11" s="57"/>
      <c r="E11" s="57"/>
      <c r="F11" s="63" t="s">
        <v>24</v>
      </c>
      <c r="G11" s="77" t="s">
        <v>25</v>
      </c>
      <c r="H11" s="65" t="s">
        <v>26</v>
      </c>
      <c r="I11" s="78">
        <v>1</v>
      </c>
      <c r="J11" s="78">
        <v>1</v>
      </c>
      <c r="K11" s="68">
        <f>IF(J11/I11*100&gt;100,100,J11/I11*100)</f>
        <v>100</v>
      </c>
      <c r="L11" s="79">
        <f>K11</f>
        <v>100</v>
      </c>
      <c r="M11" s="74"/>
      <c r="N11" s="238"/>
      <c r="O11" s="253"/>
    </row>
    <row r="12" spans="1:15" ht="42" customHeight="1" x14ac:dyDescent="0.25">
      <c r="B12" s="56"/>
      <c r="C12" s="61" t="s">
        <v>183</v>
      </c>
      <c r="D12" s="61" t="s">
        <v>260</v>
      </c>
      <c r="E12" s="80" t="s">
        <v>117</v>
      </c>
      <c r="F12" s="63" t="s">
        <v>18</v>
      </c>
      <c r="G12" s="64" t="s">
        <v>118</v>
      </c>
      <c r="H12" s="65" t="s">
        <v>20</v>
      </c>
      <c r="I12" s="66">
        <v>15</v>
      </c>
      <c r="J12" s="67">
        <v>15</v>
      </c>
      <c r="K12" s="68">
        <f>IF(I12/J12*100&gt;100,100,I12/J12*100)</f>
        <v>100</v>
      </c>
      <c r="L12" s="69">
        <f>(K12+K13+K14)/3</f>
        <v>100</v>
      </c>
      <c r="M12" s="70">
        <f>(L12+L15)/2</f>
        <v>96.25</v>
      </c>
      <c r="N12" s="238"/>
      <c r="O12" s="253"/>
    </row>
    <row r="13" spans="1:15" ht="42" customHeight="1" x14ac:dyDescent="0.25">
      <c r="B13" s="56"/>
      <c r="C13" s="56"/>
      <c r="D13" s="56"/>
      <c r="E13" s="56"/>
      <c r="F13" s="63" t="s">
        <v>18</v>
      </c>
      <c r="G13" s="64" t="s">
        <v>119</v>
      </c>
      <c r="H13" s="65" t="s">
        <v>20</v>
      </c>
      <c r="I13" s="66">
        <v>100</v>
      </c>
      <c r="J13" s="67">
        <v>100</v>
      </c>
      <c r="K13" s="68">
        <f>IF(J13/I13*100&gt;100,100,J13/I13*100)</f>
        <v>100</v>
      </c>
      <c r="L13" s="73"/>
      <c r="M13" s="74"/>
      <c r="N13" s="238"/>
      <c r="O13" s="253"/>
    </row>
    <row r="14" spans="1:15" ht="36" customHeight="1" x14ac:dyDescent="0.25">
      <c r="B14" s="56"/>
      <c r="C14" s="56"/>
      <c r="D14" s="56"/>
      <c r="E14" s="56"/>
      <c r="F14" s="63" t="s">
        <v>18</v>
      </c>
      <c r="G14" s="64" t="s">
        <v>120</v>
      </c>
      <c r="H14" s="65" t="s">
        <v>20</v>
      </c>
      <c r="I14" s="66">
        <v>55</v>
      </c>
      <c r="J14" s="66">
        <v>100</v>
      </c>
      <c r="K14" s="68">
        <f>IF(J14/I14*100&gt;100,100,J14/I14*100)</f>
        <v>100</v>
      </c>
      <c r="L14" s="73"/>
      <c r="M14" s="74"/>
      <c r="N14" s="238"/>
      <c r="O14" s="253"/>
    </row>
    <row r="15" spans="1:15" ht="30.75" customHeight="1" x14ac:dyDescent="0.25">
      <c r="B15" s="56"/>
      <c r="C15" s="57"/>
      <c r="D15" s="57"/>
      <c r="E15" s="57"/>
      <c r="F15" s="63" t="s">
        <v>24</v>
      </c>
      <c r="G15" s="77" t="s">
        <v>25</v>
      </c>
      <c r="H15" s="65" t="s">
        <v>26</v>
      </c>
      <c r="I15" s="83">
        <v>4</v>
      </c>
      <c r="J15" s="83">
        <v>3.7</v>
      </c>
      <c r="K15" s="68">
        <f>IF(J15/I15*100&gt;100,100,J15/I15*100)</f>
        <v>92.5</v>
      </c>
      <c r="L15" s="79">
        <f>K15</f>
        <v>92.5</v>
      </c>
      <c r="M15" s="74"/>
      <c r="N15" s="238"/>
      <c r="O15" s="253"/>
    </row>
    <row r="16" spans="1:15" ht="42" customHeight="1" x14ac:dyDescent="0.25">
      <c r="B16" s="56"/>
      <c r="C16" s="61" t="s">
        <v>185</v>
      </c>
      <c r="D16" s="61" t="s">
        <v>267</v>
      </c>
      <c r="E16" s="80" t="s">
        <v>117</v>
      </c>
      <c r="F16" s="63" t="s">
        <v>18</v>
      </c>
      <c r="G16" s="64" t="s">
        <v>118</v>
      </c>
      <c r="H16" s="65" t="s">
        <v>20</v>
      </c>
      <c r="I16" s="66">
        <v>15</v>
      </c>
      <c r="J16" s="67">
        <v>15</v>
      </c>
      <c r="K16" s="68">
        <f>IF(I16/J16*100&gt;100,100,I16/J16*100)</f>
        <v>100</v>
      </c>
      <c r="L16" s="69">
        <f>(K16+K17+K18)/3</f>
        <v>100</v>
      </c>
      <c r="M16" s="70">
        <f>(L16+L19)/2</f>
        <v>100</v>
      </c>
      <c r="N16" s="238"/>
      <c r="O16" s="253"/>
    </row>
    <row r="17" spans="2:15" ht="42" customHeight="1" x14ac:dyDescent="0.25">
      <c r="B17" s="56"/>
      <c r="C17" s="56"/>
      <c r="D17" s="56"/>
      <c r="E17" s="56"/>
      <c r="F17" s="63" t="s">
        <v>18</v>
      </c>
      <c r="G17" s="64" t="s">
        <v>119</v>
      </c>
      <c r="H17" s="65" t="s">
        <v>20</v>
      </c>
      <c r="I17" s="66">
        <v>100</v>
      </c>
      <c r="J17" s="67">
        <v>100</v>
      </c>
      <c r="K17" s="68">
        <f>IF(J17/I17*100&gt;100,100,J17/I17*100)</f>
        <v>100</v>
      </c>
      <c r="L17" s="73"/>
      <c r="M17" s="74"/>
      <c r="N17" s="238"/>
      <c r="O17" s="253"/>
    </row>
    <row r="18" spans="2:15" ht="36" customHeight="1" x14ac:dyDescent="0.25">
      <c r="B18" s="56"/>
      <c r="C18" s="56"/>
      <c r="D18" s="56"/>
      <c r="E18" s="56"/>
      <c r="F18" s="63" t="s">
        <v>18</v>
      </c>
      <c r="G18" s="64" t="s">
        <v>120</v>
      </c>
      <c r="H18" s="65" t="s">
        <v>20</v>
      </c>
      <c r="I18" s="66">
        <v>55</v>
      </c>
      <c r="J18" s="66">
        <v>55</v>
      </c>
      <c r="K18" s="68">
        <f>IF(J18/I18*100&gt;100,100,J18/I18*100)</f>
        <v>100</v>
      </c>
      <c r="L18" s="73"/>
      <c r="M18" s="74"/>
      <c r="N18" s="238"/>
      <c r="O18" s="253"/>
    </row>
    <row r="19" spans="2:15" ht="30.75" customHeight="1" x14ac:dyDescent="0.25">
      <c r="B19" s="56"/>
      <c r="C19" s="57"/>
      <c r="D19" s="57"/>
      <c r="E19" s="57"/>
      <c r="F19" s="63" t="s">
        <v>24</v>
      </c>
      <c r="G19" s="77" t="s">
        <v>25</v>
      </c>
      <c r="H19" s="65" t="s">
        <v>26</v>
      </c>
      <c r="I19" s="83">
        <v>7</v>
      </c>
      <c r="J19" s="83">
        <v>7</v>
      </c>
      <c r="K19" s="68">
        <f>IF(J19/I19*100&gt;100,100,J19/I19*100)</f>
        <v>100</v>
      </c>
      <c r="L19" s="79">
        <f>K19</f>
        <v>100</v>
      </c>
      <c r="M19" s="74"/>
      <c r="N19" s="238"/>
      <c r="O19" s="253"/>
    </row>
    <row r="20" spans="2:15" ht="42" hidden="1" customHeight="1" x14ac:dyDescent="0.25">
      <c r="B20" s="56"/>
      <c r="C20" s="61" t="s">
        <v>186</v>
      </c>
      <c r="D20" s="61" t="s">
        <v>187</v>
      </c>
      <c r="E20" s="80" t="s">
        <v>117</v>
      </c>
      <c r="F20" s="63" t="s">
        <v>18</v>
      </c>
      <c r="G20" s="64" t="s">
        <v>118</v>
      </c>
      <c r="H20" s="65" t="s">
        <v>20</v>
      </c>
      <c r="I20" s="66"/>
      <c r="J20" s="67"/>
      <c r="K20" s="68" t="e">
        <f>IF(I20/J20*100&gt;100,100,I20/J20*100)</f>
        <v>#DIV/0!</v>
      </c>
      <c r="L20" s="69" t="e">
        <f>(K20+K21+K22)/3</f>
        <v>#DIV/0!</v>
      </c>
      <c r="M20" s="70" t="e">
        <f>(L20+L23)/2</f>
        <v>#DIV/0!</v>
      </c>
      <c r="N20" s="238"/>
      <c r="O20" s="253"/>
    </row>
    <row r="21" spans="2:15" ht="42" hidden="1" customHeight="1" x14ac:dyDescent="0.25">
      <c r="B21" s="56"/>
      <c r="C21" s="56"/>
      <c r="D21" s="56"/>
      <c r="E21" s="56"/>
      <c r="F21" s="63" t="s">
        <v>18</v>
      </c>
      <c r="G21" s="64" t="s">
        <v>119</v>
      </c>
      <c r="H21" s="65" t="s">
        <v>20</v>
      </c>
      <c r="I21" s="66"/>
      <c r="J21" s="67"/>
      <c r="K21" s="68" t="e">
        <f>IF(J21/I21*100&gt;100,100,J21/I21*100)</f>
        <v>#DIV/0!</v>
      </c>
      <c r="L21" s="73"/>
      <c r="M21" s="74"/>
      <c r="N21" s="238"/>
      <c r="O21" s="253"/>
    </row>
    <row r="22" spans="2:15" ht="36" hidden="1" customHeight="1" x14ac:dyDescent="0.25">
      <c r="B22" s="56"/>
      <c r="C22" s="56"/>
      <c r="D22" s="56"/>
      <c r="E22" s="56"/>
      <c r="F22" s="63" t="s">
        <v>18</v>
      </c>
      <c r="G22" s="64" t="s">
        <v>120</v>
      </c>
      <c r="H22" s="65" t="s">
        <v>20</v>
      </c>
      <c r="I22" s="66"/>
      <c r="J22" s="66"/>
      <c r="K22" s="68" t="e">
        <f>IF(J22/I22*100&gt;100,100,J22/I22*100)</f>
        <v>#DIV/0!</v>
      </c>
      <c r="L22" s="73"/>
      <c r="M22" s="74"/>
      <c r="N22" s="238"/>
      <c r="O22" s="253"/>
    </row>
    <row r="23" spans="2:15" ht="30.75" hidden="1" customHeight="1" x14ac:dyDescent="0.25">
      <c r="B23" s="56"/>
      <c r="C23" s="57"/>
      <c r="D23" s="57"/>
      <c r="E23" s="57"/>
      <c r="F23" s="63" t="s">
        <v>24</v>
      </c>
      <c r="G23" s="77" t="s">
        <v>25</v>
      </c>
      <c r="H23" s="65" t="s">
        <v>26</v>
      </c>
      <c r="I23" s="81"/>
      <c r="J23" s="78"/>
      <c r="K23" s="68" t="e">
        <f>IF(J23/I23*100&gt;100,100,J23/I23*100)</f>
        <v>#DIV/0!</v>
      </c>
      <c r="L23" s="79" t="e">
        <f>K23</f>
        <v>#DIV/0!</v>
      </c>
      <c r="M23" s="74"/>
      <c r="N23" s="238"/>
      <c r="O23" s="253"/>
    </row>
    <row r="24" spans="2:15" ht="42" hidden="1" customHeight="1" x14ac:dyDescent="0.25">
      <c r="B24" s="56"/>
      <c r="C24" s="61" t="s">
        <v>188</v>
      </c>
      <c r="D24" s="61" t="s">
        <v>130</v>
      </c>
      <c r="E24" s="80" t="s">
        <v>117</v>
      </c>
      <c r="F24" s="63" t="s">
        <v>18</v>
      </c>
      <c r="G24" s="64" t="s">
        <v>118</v>
      </c>
      <c r="H24" s="65" t="s">
        <v>20</v>
      </c>
      <c r="I24" s="66"/>
      <c r="J24" s="67"/>
      <c r="K24" s="68" t="e">
        <f>IF(I24/J24*100&gt;100,100,I24/J24*100)</f>
        <v>#DIV/0!</v>
      </c>
      <c r="L24" s="69" t="e">
        <f>(K24+K25+K26)/3</f>
        <v>#DIV/0!</v>
      </c>
      <c r="M24" s="70" t="e">
        <f>(L24+L27)/2</f>
        <v>#DIV/0!</v>
      </c>
      <c r="N24" s="238"/>
      <c r="O24" s="253"/>
    </row>
    <row r="25" spans="2:15" ht="42" hidden="1" customHeight="1" x14ac:dyDescent="0.25">
      <c r="B25" s="56"/>
      <c r="C25" s="56"/>
      <c r="D25" s="56"/>
      <c r="E25" s="56"/>
      <c r="F25" s="63" t="s">
        <v>18</v>
      </c>
      <c r="G25" s="64" t="s">
        <v>119</v>
      </c>
      <c r="H25" s="65" t="s">
        <v>20</v>
      </c>
      <c r="I25" s="66"/>
      <c r="J25" s="67"/>
      <c r="K25" s="68" t="e">
        <f>IF(J25/I25*100&gt;100,100,J25/I25*100)</f>
        <v>#DIV/0!</v>
      </c>
      <c r="L25" s="73"/>
      <c r="M25" s="74"/>
      <c r="N25" s="238"/>
      <c r="O25" s="253"/>
    </row>
    <row r="26" spans="2:15" ht="36" hidden="1" customHeight="1" x14ac:dyDescent="0.25">
      <c r="B26" s="56"/>
      <c r="C26" s="56"/>
      <c r="D26" s="56"/>
      <c r="E26" s="56"/>
      <c r="F26" s="63" t="s">
        <v>18</v>
      </c>
      <c r="G26" s="64" t="s">
        <v>120</v>
      </c>
      <c r="H26" s="65" t="s">
        <v>20</v>
      </c>
      <c r="I26" s="66"/>
      <c r="J26" s="66"/>
      <c r="K26" s="68" t="e">
        <f>IF(J26/I26*100&gt;100,100,J26/I26*100)</f>
        <v>#DIV/0!</v>
      </c>
      <c r="L26" s="73"/>
      <c r="M26" s="74"/>
      <c r="N26" s="238"/>
      <c r="O26" s="253"/>
    </row>
    <row r="27" spans="2:15" ht="30.75" hidden="1" customHeight="1" x14ac:dyDescent="0.25">
      <c r="B27" s="56"/>
      <c r="C27" s="57"/>
      <c r="D27" s="57"/>
      <c r="E27" s="57"/>
      <c r="F27" s="63" t="s">
        <v>24</v>
      </c>
      <c r="G27" s="77" t="s">
        <v>25</v>
      </c>
      <c r="H27" s="65" t="s">
        <v>26</v>
      </c>
      <c r="I27" s="81"/>
      <c r="J27" s="78"/>
      <c r="K27" s="68" t="e">
        <f>IF(J27/I27*100&gt;100,100,J27/I27*100)</f>
        <v>#DIV/0!</v>
      </c>
      <c r="L27" s="79" t="e">
        <f>K27</f>
        <v>#DIV/0!</v>
      </c>
      <c r="M27" s="74"/>
      <c r="N27" s="238"/>
      <c r="O27" s="253"/>
    </row>
    <row r="28" spans="2:15" ht="42" hidden="1" customHeight="1" x14ac:dyDescent="0.25">
      <c r="B28" s="56"/>
      <c r="C28" s="61" t="s">
        <v>189</v>
      </c>
      <c r="D28" s="61" t="s">
        <v>219</v>
      </c>
      <c r="E28" s="80" t="s">
        <v>117</v>
      </c>
      <c r="F28" s="63" t="s">
        <v>18</v>
      </c>
      <c r="G28" s="64" t="s">
        <v>118</v>
      </c>
      <c r="H28" s="65" t="s">
        <v>20</v>
      </c>
      <c r="I28" s="66"/>
      <c r="J28" s="67"/>
      <c r="K28" s="68" t="e">
        <f>IF(I28/J28*100&gt;100,100,I28/J28*100)</f>
        <v>#DIV/0!</v>
      </c>
      <c r="L28" s="69" t="e">
        <f>(K28+K29+K30)/3</f>
        <v>#DIV/0!</v>
      </c>
      <c r="M28" s="70" t="e">
        <f>(L28+L31)/2</f>
        <v>#DIV/0!</v>
      </c>
      <c r="N28" s="238"/>
      <c r="O28" s="253"/>
    </row>
    <row r="29" spans="2:15" ht="42" hidden="1" customHeight="1" x14ac:dyDescent="0.25">
      <c r="B29" s="56"/>
      <c r="C29" s="56"/>
      <c r="D29" s="56"/>
      <c r="E29" s="56"/>
      <c r="F29" s="63" t="s">
        <v>18</v>
      </c>
      <c r="G29" s="64" t="s">
        <v>119</v>
      </c>
      <c r="H29" s="65" t="s">
        <v>20</v>
      </c>
      <c r="I29" s="66"/>
      <c r="J29" s="67"/>
      <c r="K29" s="68" t="e">
        <f>IF(J29/I29*100&gt;100,100,J29/I29*100)</f>
        <v>#DIV/0!</v>
      </c>
      <c r="L29" s="73"/>
      <c r="M29" s="74"/>
      <c r="N29" s="238"/>
      <c r="O29" s="253"/>
    </row>
    <row r="30" spans="2:15" ht="36" hidden="1" customHeight="1" x14ac:dyDescent="0.25">
      <c r="B30" s="56"/>
      <c r="C30" s="56"/>
      <c r="D30" s="56"/>
      <c r="E30" s="56"/>
      <c r="F30" s="63" t="s">
        <v>18</v>
      </c>
      <c r="G30" s="64" t="s">
        <v>120</v>
      </c>
      <c r="H30" s="65" t="s">
        <v>20</v>
      </c>
      <c r="I30" s="66"/>
      <c r="J30" s="66"/>
      <c r="K30" s="68" t="e">
        <f>IF(J30/I30*100&gt;100,100,J30/I30*100)</f>
        <v>#DIV/0!</v>
      </c>
      <c r="L30" s="73"/>
      <c r="M30" s="74"/>
      <c r="N30" s="238"/>
      <c r="O30" s="253"/>
    </row>
    <row r="31" spans="2:15" ht="30.75" hidden="1" customHeight="1" x14ac:dyDescent="0.25">
      <c r="B31" s="56"/>
      <c r="C31" s="57"/>
      <c r="D31" s="57"/>
      <c r="E31" s="57"/>
      <c r="F31" s="63" t="s">
        <v>24</v>
      </c>
      <c r="G31" s="77" t="s">
        <v>25</v>
      </c>
      <c r="H31" s="65" t="s">
        <v>26</v>
      </c>
      <c r="I31" s="81"/>
      <c r="J31" s="78"/>
      <c r="K31" s="68" t="e">
        <f>IF(J31/I31*100&gt;100,100,J31/I31*100)</f>
        <v>#DIV/0!</v>
      </c>
      <c r="L31" s="79" t="e">
        <f>K31</f>
        <v>#DIV/0!</v>
      </c>
      <c r="M31" s="74"/>
      <c r="N31" s="238"/>
      <c r="O31" s="253"/>
    </row>
    <row r="32" spans="2:15" ht="42" customHeight="1" x14ac:dyDescent="0.25">
      <c r="B32" s="56"/>
      <c r="C32" s="61" t="s">
        <v>190</v>
      </c>
      <c r="D32" s="61" t="s">
        <v>228</v>
      </c>
      <c r="E32" s="80" t="s">
        <v>117</v>
      </c>
      <c r="F32" s="63" t="s">
        <v>18</v>
      </c>
      <c r="G32" s="64" t="s">
        <v>118</v>
      </c>
      <c r="H32" s="65" t="s">
        <v>20</v>
      </c>
      <c r="I32" s="66">
        <v>10</v>
      </c>
      <c r="J32" s="67">
        <v>10</v>
      </c>
      <c r="K32" s="68">
        <f>IF(I32/J32*100&gt;100,100,I32/J32*100)</f>
        <v>100</v>
      </c>
      <c r="L32" s="69">
        <f>(K32+K33+K34)/3</f>
        <v>99.333333333333329</v>
      </c>
      <c r="M32" s="70">
        <f>(L32+L35)/2</f>
        <v>98.62809099901088</v>
      </c>
      <c r="N32" s="238"/>
      <c r="O32" s="253"/>
    </row>
    <row r="33" spans="2:15" ht="42" customHeight="1" x14ac:dyDescent="0.25">
      <c r="B33" s="56"/>
      <c r="C33" s="56"/>
      <c r="D33" s="56"/>
      <c r="E33" s="56"/>
      <c r="F33" s="63" t="s">
        <v>18</v>
      </c>
      <c r="G33" s="64" t="s">
        <v>119</v>
      </c>
      <c r="H33" s="65" t="s">
        <v>20</v>
      </c>
      <c r="I33" s="66">
        <v>100</v>
      </c>
      <c r="J33" s="67">
        <v>98</v>
      </c>
      <c r="K33" s="68">
        <f>IF(J33/I33*100&gt;100,100,J33/I33*100)</f>
        <v>98</v>
      </c>
      <c r="L33" s="73"/>
      <c r="M33" s="74"/>
      <c r="N33" s="238"/>
      <c r="O33" s="253"/>
    </row>
    <row r="34" spans="2:15" ht="36" customHeight="1" x14ac:dyDescent="0.25">
      <c r="B34" s="56"/>
      <c r="C34" s="56"/>
      <c r="D34" s="56"/>
      <c r="E34" s="56"/>
      <c r="F34" s="63" t="s">
        <v>18</v>
      </c>
      <c r="G34" s="64" t="s">
        <v>120</v>
      </c>
      <c r="H34" s="65" t="s">
        <v>20</v>
      </c>
      <c r="I34" s="66">
        <v>55</v>
      </c>
      <c r="J34" s="66">
        <v>100</v>
      </c>
      <c r="K34" s="68">
        <f>IF(J34/I34*100&gt;100,100,J34/I34*100)</f>
        <v>100</v>
      </c>
      <c r="L34" s="73"/>
      <c r="M34" s="74"/>
      <c r="N34" s="238"/>
      <c r="O34" s="253"/>
    </row>
    <row r="35" spans="2:15" ht="30.75" customHeight="1" x14ac:dyDescent="0.25">
      <c r="B35" s="56"/>
      <c r="C35" s="57"/>
      <c r="D35" s="57"/>
      <c r="E35" s="57"/>
      <c r="F35" s="63" t="s">
        <v>24</v>
      </c>
      <c r="G35" s="77" t="s">
        <v>25</v>
      </c>
      <c r="H35" s="65" t="s">
        <v>26</v>
      </c>
      <c r="I35" s="83">
        <v>33.700000000000003</v>
      </c>
      <c r="J35" s="83">
        <v>33</v>
      </c>
      <c r="K35" s="68">
        <f>IF(J35/I35*100&gt;100,100,J35/I35*100)</f>
        <v>97.922848664688416</v>
      </c>
      <c r="L35" s="79">
        <f>K35</f>
        <v>97.922848664688416</v>
      </c>
      <c r="M35" s="74"/>
      <c r="N35" s="238"/>
      <c r="O35" s="253"/>
    </row>
    <row r="36" spans="2:15" ht="42" hidden="1" customHeight="1" x14ac:dyDescent="0.25">
      <c r="B36" s="56"/>
      <c r="C36" s="61"/>
      <c r="D36" s="61" t="s">
        <v>135</v>
      </c>
      <c r="E36" s="80" t="s">
        <v>117</v>
      </c>
      <c r="F36" s="63" t="s">
        <v>18</v>
      </c>
      <c r="G36" s="64" t="s">
        <v>118</v>
      </c>
      <c r="H36" s="65" t="s">
        <v>20</v>
      </c>
      <c r="I36" s="66"/>
      <c r="J36" s="67"/>
      <c r="K36" s="68" t="e">
        <f>IF(I36/J36*100&gt;100,100,I36/J36*100)</f>
        <v>#DIV/0!</v>
      </c>
      <c r="L36" s="69" t="e">
        <f>(K36+K37+K38)/3</f>
        <v>#DIV/0!</v>
      </c>
      <c r="M36" s="70" t="e">
        <f>(L36+L39)/2</f>
        <v>#DIV/0!</v>
      </c>
      <c r="N36" s="238"/>
      <c r="O36" s="253"/>
    </row>
    <row r="37" spans="2:15" ht="42" hidden="1" customHeight="1" x14ac:dyDescent="0.25">
      <c r="B37" s="56"/>
      <c r="C37" s="56"/>
      <c r="D37" s="56"/>
      <c r="E37" s="56"/>
      <c r="F37" s="63" t="s">
        <v>18</v>
      </c>
      <c r="G37" s="64" t="s">
        <v>119</v>
      </c>
      <c r="H37" s="65" t="s">
        <v>20</v>
      </c>
      <c r="I37" s="66"/>
      <c r="J37" s="67"/>
      <c r="K37" s="68" t="e">
        <f>IF(J37/I37*100&gt;100,100,J37/I37*100)</f>
        <v>#DIV/0!</v>
      </c>
      <c r="L37" s="73"/>
      <c r="M37" s="74"/>
      <c r="N37" s="238"/>
      <c r="O37" s="253"/>
    </row>
    <row r="38" spans="2:15" ht="36" hidden="1" customHeight="1" x14ac:dyDescent="0.25">
      <c r="B38" s="56"/>
      <c r="C38" s="56"/>
      <c r="D38" s="56"/>
      <c r="E38" s="56"/>
      <c r="F38" s="63" t="s">
        <v>18</v>
      </c>
      <c r="G38" s="64" t="s">
        <v>120</v>
      </c>
      <c r="H38" s="65" t="s">
        <v>20</v>
      </c>
      <c r="I38" s="66"/>
      <c r="J38" s="66"/>
      <c r="K38" s="68" t="e">
        <f>IF(J38/I38*100&gt;100,100,J38/I38*100)</f>
        <v>#DIV/0!</v>
      </c>
      <c r="L38" s="73"/>
      <c r="M38" s="74"/>
      <c r="N38" s="238"/>
      <c r="O38" s="253"/>
    </row>
    <row r="39" spans="2:15" ht="30.75" hidden="1" customHeight="1" x14ac:dyDescent="0.25">
      <c r="B39" s="56"/>
      <c r="C39" s="57"/>
      <c r="D39" s="57"/>
      <c r="E39" s="57"/>
      <c r="F39" s="63" t="s">
        <v>24</v>
      </c>
      <c r="G39" s="77" t="s">
        <v>25</v>
      </c>
      <c r="H39" s="65" t="s">
        <v>26</v>
      </c>
      <c r="I39" s="81"/>
      <c r="J39" s="78"/>
      <c r="K39" s="68" t="e">
        <f>IF(J39/I39*100&gt;100,100,J39/I39*100)</f>
        <v>#DIV/0!</v>
      </c>
      <c r="L39" s="79" t="e">
        <f>K39</f>
        <v>#DIV/0!</v>
      </c>
      <c r="M39" s="74"/>
      <c r="N39" s="238"/>
      <c r="O39" s="253"/>
    </row>
    <row r="40" spans="2:15" ht="42" hidden="1" customHeight="1" x14ac:dyDescent="0.25">
      <c r="B40" s="56"/>
      <c r="C40" s="61" t="s">
        <v>191</v>
      </c>
      <c r="D40" s="61" t="s">
        <v>137</v>
      </c>
      <c r="E40" s="80" t="s">
        <v>117</v>
      </c>
      <c r="F40" s="63" t="s">
        <v>18</v>
      </c>
      <c r="G40" s="64" t="s">
        <v>118</v>
      </c>
      <c r="H40" s="65" t="s">
        <v>20</v>
      </c>
      <c r="I40" s="66"/>
      <c r="J40" s="67"/>
      <c r="K40" s="68" t="e">
        <f>IF(I40/J40*100&gt;100,100,I40/J40*100)</f>
        <v>#DIV/0!</v>
      </c>
      <c r="L40" s="69" t="e">
        <f>(K40+K41+K42)/3</f>
        <v>#DIV/0!</v>
      </c>
      <c r="M40" s="70" t="e">
        <f>(L40+L43)/2</f>
        <v>#DIV/0!</v>
      </c>
      <c r="N40" s="238"/>
      <c r="O40" s="253"/>
    </row>
    <row r="41" spans="2:15" ht="42" hidden="1" customHeight="1" x14ac:dyDescent="0.25">
      <c r="B41" s="56"/>
      <c r="C41" s="56"/>
      <c r="D41" s="56"/>
      <c r="E41" s="56"/>
      <c r="F41" s="63" t="s">
        <v>18</v>
      </c>
      <c r="G41" s="64" t="s">
        <v>119</v>
      </c>
      <c r="H41" s="65" t="s">
        <v>20</v>
      </c>
      <c r="I41" s="66"/>
      <c r="J41" s="67"/>
      <c r="K41" s="68" t="e">
        <f>IF(J41/I41*100&gt;100,100,J41/I41*100)</f>
        <v>#DIV/0!</v>
      </c>
      <c r="L41" s="73"/>
      <c r="M41" s="74"/>
      <c r="N41" s="238"/>
      <c r="O41" s="253"/>
    </row>
    <row r="42" spans="2:15" ht="36" hidden="1" customHeight="1" x14ac:dyDescent="0.25">
      <c r="B42" s="56"/>
      <c r="C42" s="56"/>
      <c r="D42" s="56"/>
      <c r="E42" s="56"/>
      <c r="F42" s="63" t="s">
        <v>18</v>
      </c>
      <c r="G42" s="64" t="s">
        <v>120</v>
      </c>
      <c r="H42" s="65" t="s">
        <v>20</v>
      </c>
      <c r="I42" s="66"/>
      <c r="J42" s="66"/>
      <c r="K42" s="68" t="e">
        <f>IF(J42/I42*100&gt;100,100,J42/I42*100)</f>
        <v>#DIV/0!</v>
      </c>
      <c r="L42" s="73"/>
      <c r="M42" s="74"/>
      <c r="N42" s="238"/>
      <c r="O42" s="253"/>
    </row>
    <row r="43" spans="2:15" ht="30.75" hidden="1" customHeight="1" x14ac:dyDescent="0.25">
      <c r="B43" s="56"/>
      <c r="C43" s="57"/>
      <c r="D43" s="57"/>
      <c r="E43" s="57"/>
      <c r="F43" s="63" t="s">
        <v>24</v>
      </c>
      <c r="G43" s="77" t="s">
        <v>25</v>
      </c>
      <c r="H43" s="65" t="s">
        <v>26</v>
      </c>
      <c r="I43" s="81"/>
      <c r="J43" s="78"/>
      <c r="K43" s="68" t="e">
        <f>IF(J43/I43*100&gt;100,100,J43/I43*100)</f>
        <v>#DIV/0!</v>
      </c>
      <c r="L43" s="79" t="e">
        <f>K43</f>
        <v>#DIV/0!</v>
      </c>
      <c r="M43" s="74"/>
      <c r="N43" s="238"/>
      <c r="O43" s="253"/>
    </row>
    <row r="44" spans="2:15" ht="42" hidden="1" customHeight="1" x14ac:dyDescent="0.25">
      <c r="B44" s="56"/>
      <c r="C44" s="118" t="s">
        <v>192</v>
      </c>
      <c r="D44" s="61" t="s">
        <v>139</v>
      </c>
      <c r="E44" s="80" t="s">
        <v>117</v>
      </c>
      <c r="F44" s="63" t="s">
        <v>18</v>
      </c>
      <c r="G44" s="64" t="s">
        <v>118</v>
      </c>
      <c r="H44" s="65" t="s">
        <v>20</v>
      </c>
      <c r="I44" s="66"/>
      <c r="J44" s="67"/>
      <c r="K44" s="68" t="e">
        <f>IF(I44/J44*100&gt;100,100,I44/J44*100)</f>
        <v>#DIV/0!</v>
      </c>
      <c r="L44" s="69" t="e">
        <f>(K44+K45+K46)/3</f>
        <v>#DIV/0!</v>
      </c>
      <c r="M44" s="70" t="e">
        <f>(L44+L47)/2</f>
        <v>#DIV/0!</v>
      </c>
      <c r="N44" s="238"/>
      <c r="O44" s="253"/>
    </row>
    <row r="45" spans="2:15" ht="42" hidden="1" customHeight="1" x14ac:dyDescent="0.25">
      <c r="B45" s="56"/>
      <c r="C45" s="119"/>
      <c r="D45" s="56"/>
      <c r="E45" s="56"/>
      <c r="F45" s="63" t="s">
        <v>18</v>
      </c>
      <c r="G45" s="64" t="s">
        <v>119</v>
      </c>
      <c r="H45" s="65" t="s">
        <v>20</v>
      </c>
      <c r="I45" s="66"/>
      <c r="J45" s="67"/>
      <c r="K45" s="68" t="e">
        <f>IF(J45/I45*100&gt;100,100,J45/I45*100)</f>
        <v>#DIV/0!</v>
      </c>
      <c r="L45" s="73"/>
      <c r="M45" s="74"/>
      <c r="N45" s="238"/>
      <c r="O45" s="253"/>
    </row>
    <row r="46" spans="2:15" ht="36" hidden="1" customHeight="1" x14ac:dyDescent="0.25">
      <c r="B46" s="56"/>
      <c r="C46" s="119"/>
      <c r="D46" s="56"/>
      <c r="E46" s="56"/>
      <c r="F46" s="63" t="s">
        <v>18</v>
      </c>
      <c r="G46" s="64" t="s">
        <v>120</v>
      </c>
      <c r="H46" s="65" t="s">
        <v>20</v>
      </c>
      <c r="I46" s="66"/>
      <c r="J46" s="66"/>
      <c r="K46" s="68" t="e">
        <f>IF(J46/I46*100&gt;100,100,J46/I46*100)</f>
        <v>#DIV/0!</v>
      </c>
      <c r="L46" s="73"/>
      <c r="M46" s="74"/>
      <c r="N46" s="238"/>
      <c r="O46" s="253"/>
    </row>
    <row r="47" spans="2:15" ht="30.75" hidden="1" customHeight="1" x14ac:dyDescent="0.25">
      <c r="B47" s="56"/>
      <c r="C47" s="120"/>
      <c r="D47" s="57"/>
      <c r="E47" s="57"/>
      <c r="F47" s="63" t="s">
        <v>24</v>
      </c>
      <c r="G47" s="77" t="s">
        <v>25</v>
      </c>
      <c r="H47" s="65" t="s">
        <v>26</v>
      </c>
      <c r="I47" s="81"/>
      <c r="J47" s="78"/>
      <c r="K47" s="68" t="e">
        <f>IF(J47/I47*100&gt;100,100,J47/I47*100)</f>
        <v>#DIV/0!</v>
      </c>
      <c r="L47" s="79" t="e">
        <f>K47</f>
        <v>#DIV/0!</v>
      </c>
      <c r="M47" s="74"/>
      <c r="N47" s="238"/>
      <c r="O47" s="253"/>
    </row>
    <row r="48" spans="2:15" ht="42" hidden="1" customHeight="1" x14ac:dyDescent="0.25">
      <c r="B48" s="56"/>
      <c r="C48" s="118" t="s">
        <v>193</v>
      </c>
      <c r="D48" s="61" t="s">
        <v>141</v>
      </c>
      <c r="E48" s="80" t="s">
        <v>117</v>
      </c>
      <c r="F48" s="63" t="s">
        <v>18</v>
      </c>
      <c r="G48" s="64" t="s">
        <v>118</v>
      </c>
      <c r="H48" s="65" t="s">
        <v>20</v>
      </c>
      <c r="I48" s="66"/>
      <c r="J48" s="67"/>
      <c r="K48" s="68" t="e">
        <f>IF(I48/J48*100&gt;100,100,I48/J48*100)</f>
        <v>#DIV/0!</v>
      </c>
      <c r="L48" s="69" t="e">
        <f>(K48+K49+K50)/3</f>
        <v>#DIV/0!</v>
      </c>
      <c r="M48" s="70" t="e">
        <f>(L48+L51)/2</f>
        <v>#DIV/0!</v>
      </c>
      <c r="N48" s="238"/>
      <c r="O48" s="253"/>
    </row>
    <row r="49" spans="2:15" ht="42" hidden="1" customHeight="1" x14ac:dyDescent="0.25">
      <c r="B49" s="56"/>
      <c r="C49" s="119"/>
      <c r="D49" s="56"/>
      <c r="E49" s="56"/>
      <c r="F49" s="63" t="s">
        <v>18</v>
      </c>
      <c r="G49" s="64" t="s">
        <v>142</v>
      </c>
      <c r="H49" s="65" t="s">
        <v>20</v>
      </c>
      <c r="I49" s="66"/>
      <c r="J49" s="67"/>
      <c r="K49" s="68" t="e">
        <f>IF(J49/I49*100&gt;100,100,J49/I49*100)</f>
        <v>#DIV/0!</v>
      </c>
      <c r="L49" s="73"/>
      <c r="M49" s="74"/>
      <c r="N49" s="238"/>
      <c r="O49" s="253"/>
    </row>
    <row r="50" spans="2:15" ht="36" hidden="1" customHeight="1" x14ac:dyDescent="0.25">
      <c r="B50" s="56"/>
      <c r="C50" s="119"/>
      <c r="D50" s="56"/>
      <c r="E50" s="56"/>
      <c r="F50" s="63" t="s">
        <v>18</v>
      </c>
      <c r="G50" s="64" t="s">
        <v>120</v>
      </c>
      <c r="H50" s="65" t="s">
        <v>20</v>
      </c>
      <c r="I50" s="66"/>
      <c r="J50" s="66"/>
      <c r="K50" s="68" t="e">
        <f>IF(J50/I50*100&gt;100,100,J50/I50*100)</f>
        <v>#DIV/0!</v>
      </c>
      <c r="L50" s="73"/>
      <c r="M50" s="74"/>
      <c r="N50" s="238"/>
      <c r="O50" s="253"/>
    </row>
    <row r="51" spans="2:15" ht="30.75" hidden="1" customHeight="1" x14ac:dyDescent="0.25">
      <c r="B51" s="56"/>
      <c r="C51" s="120"/>
      <c r="D51" s="57"/>
      <c r="E51" s="57"/>
      <c r="F51" s="63" t="s">
        <v>24</v>
      </c>
      <c r="G51" s="77" t="s">
        <v>25</v>
      </c>
      <c r="H51" s="65" t="s">
        <v>26</v>
      </c>
      <c r="I51" s="81"/>
      <c r="J51" s="78"/>
      <c r="K51" s="68" t="e">
        <f>IF(J51/I51*100&gt;100,100,J51/I51*100)</f>
        <v>#DIV/0!</v>
      </c>
      <c r="L51" s="79" t="e">
        <f>K51</f>
        <v>#DIV/0!</v>
      </c>
      <c r="M51" s="74"/>
      <c r="N51" s="238"/>
      <c r="O51" s="253"/>
    </row>
    <row r="52" spans="2:15" ht="42" customHeight="1" x14ac:dyDescent="0.25">
      <c r="B52" s="56"/>
      <c r="C52" s="61" t="s">
        <v>194</v>
      </c>
      <c r="D52" s="61" t="s">
        <v>144</v>
      </c>
      <c r="E52" s="87" t="s">
        <v>117</v>
      </c>
      <c r="F52" s="65" t="s">
        <v>18</v>
      </c>
      <c r="G52" s="88" t="s">
        <v>145</v>
      </c>
      <c r="H52" s="65" t="s">
        <v>20</v>
      </c>
      <c r="I52" s="66">
        <v>100</v>
      </c>
      <c r="J52" s="78">
        <v>100</v>
      </c>
      <c r="K52" s="68">
        <f t="shared" ref="K52:K59" si="0">IF(J52/I52*100&gt;100,100,J52/I52*100)</f>
        <v>100</v>
      </c>
      <c r="L52" s="69">
        <f>(K52+K53+K54)/3</f>
        <v>97.223333333333343</v>
      </c>
      <c r="M52" s="70">
        <f>(L52+L55)/2</f>
        <v>95.611666666666679</v>
      </c>
      <c r="N52" s="238"/>
      <c r="O52" s="253"/>
    </row>
    <row r="53" spans="2:15" ht="42" customHeight="1" x14ac:dyDescent="0.25">
      <c r="B53" s="56"/>
      <c r="C53" s="56"/>
      <c r="D53" s="56"/>
      <c r="E53" s="89"/>
      <c r="F53" s="65" t="s">
        <v>18</v>
      </c>
      <c r="G53" s="88" t="s">
        <v>146</v>
      </c>
      <c r="H53" s="65" t="s">
        <v>20</v>
      </c>
      <c r="I53" s="66">
        <v>15</v>
      </c>
      <c r="J53" s="67">
        <v>15</v>
      </c>
      <c r="K53" s="68">
        <f>IF(I53/J53*100&gt;100,100,I53/J53*100)</f>
        <v>100</v>
      </c>
      <c r="L53" s="73"/>
      <c r="M53" s="74"/>
      <c r="N53" s="238"/>
      <c r="O53" s="253"/>
    </row>
    <row r="54" spans="2:15" ht="36" customHeight="1" x14ac:dyDescent="0.25">
      <c r="B54" s="56"/>
      <c r="C54" s="56"/>
      <c r="D54" s="56"/>
      <c r="E54" s="89"/>
      <c r="F54" s="65" t="s">
        <v>18</v>
      </c>
      <c r="G54" s="88" t="s">
        <v>147</v>
      </c>
      <c r="H54" s="65" t="s">
        <v>20</v>
      </c>
      <c r="I54" s="66">
        <v>100</v>
      </c>
      <c r="J54" s="67">
        <v>91.67</v>
      </c>
      <c r="K54" s="68">
        <f t="shared" si="0"/>
        <v>91.67</v>
      </c>
      <c r="L54" s="73"/>
      <c r="M54" s="74"/>
      <c r="N54" s="238"/>
      <c r="O54" s="253"/>
    </row>
    <row r="55" spans="2:15" ht="30.75" customHeight="1" x14ac:dyDescent="0.25">
      <c r="B55" s="56"/>
      <c r="C55" s="57"/>
      <c r="D55" s="57"/>
      <c r="E55" s="90"/>
      <c r="F55" s="65" t="s">
        <v>24</v>
      </c>
      <c r="G55" s="91" t="s">
        <v>25</v>
      </c>
      <c r="H55" s="65" t="s">
        <v>26</v>
      </c>
      <c r="I55" s="83">
        <v>5</v>
      </c>
      <c r="J55" s="83">
        <v>4.7</v>
      </c>
      <c r="K55" s="68">
        <f t="shared" si="0"/>
        <v>94</v>
      </c>
      <c r="L55" s="79">
        <f>K55</f>
        <v>94</v>
      </c>
      <c r="M55" s="74"/>
      <c r="N55" s="238"/>
      <c r="O55" s="253"/>
    </row>
    <row r="56" spans="2:15" ht="42" customHeight="1" x14ac:dyDescent="0.25">
      <c r="B56" s="56"/>
      <c r="C56" s="61" t="s">
        <v>195</v>
      </c>
      <c r="D56" s="61" t="s">
        <v>149</v>
      </c>
      <c r="E56" s="87" t="s">
        <v>117</v>
      </c>
      <c r="F56" s="65" t="s">
        <v>18</v>
      </c>
      <c r="G56" s="88" t="s">
        <v>145</v>
      </c>
      <c r="H56" s="65" t="s">
        <v>20</v>
      </c>
      <c r="I56" s="66">
        <v>100</v>
      </c>
      <c r="J56" s="67">
        <v>100</v>
      </c>
      <c r="K56" s="68">
        <f t="shared" si="0"/>
        <v>100</v>
      </c>
      <c r="L56" s="69">
        <f>(K56+K57+K58)/3</f>
        <v>100</v>
      </c>
      <c r="M56" s="70">
        <f>(L56+L59)/2</f>
        <v>100</v>
      </c>
      <c r="N56" s="238"/>
      <c r="O56" s="253"/>
    </row>
    <row r="57" spans="2:15" ht="42" customHeight="1" x14ac:dyDescent="0.25">
      <c r="B57" s="56"/>
      <c r="C57" s="56"/>
      <c r="D57" s="56"/>
      <c r="E57" s="89"/>
      <c r="F57" s="65" t="s">
        <v>18</v>
      </c>
      <c r="G57" s="88" t="s">
        <v>146</v>
      </c>
      <c r="H57" s="65" t="s">
        <v>20</v>
      </c>
      <c r="I57" s="66">
        <v>15</v>
      </c>
      <c r="J57" s="67">
        <v>15</v>
      </c>
      <c r="K57" s="68">
        <f>IF(I57/J57*100&gt;100,100,I57/J57*100)</f>
        <v>100</v>
      </c>
      <c r="L57" s="73"/>
      <c r="M57" s="74"/>
      <c r="N57" s="238"/>
      <c r="O57" s="253"/>
    </row>
    <row r="58" spans="2:15" ht="36" customHeight="1" x14ac:dyDescent="0.25">
      <c r="B58" s="56"/>
      <c r="C58" s="56"/>
      <c r="D58" s="56"/>
      <c r="E58" s="89"/>
      <c r="F58" s="65" t="s">
        <v>18</v>
      </c>
      <c r="G58" s="88" t="s">
        <v>147</v>
      </c>
      <c r="H58" s="65" t="s">
        <v>20</v>
      </c>
      <c r="I58" s="66">
        <v>100</v>
      </c>
      <c r="J58" s="66">
        <v>100</v>
      </c>
      <c r="K58" s="68">
        <f t="shared" si="0"/>
        <v>100</v>
      </c>
      <c r="L58" s="73"/>
      <c r="M58" s="74"/>
      <c r="N58" s="238"/>
      <c r="O58" s="253"/>
    </row>
    <row r="59" spans="2:15" ht="30.75" customHeight="1" x14ac:dyDescent="0.25">
      <c r="B59" s="56"/>
      <c r="C59" s="57"/>
      <c r="D59" s="57"/>
      <c r="E59" s="90"/>
      <c r="F59" s="65" t="s">
        <v>24</v>
      </c>
      <c r="G59" s="91" t="s">
        <v>25</v>
      </c>
      <c r="H59" s="65" t="s">
        <v>26</v>
      </c>
      <c r="I59" s="83">
        <v>7</v>
      </c>
      <c r="J59" s="83">
        <v>7</v>
      </c>
      <c r="K59" s="68">
        <f t="shared" si="0"/>
        <v>100</v>
      </c>
      <c r="L59" s="79">
        <f>K59</f>
        <v>100</v>
      </c>
      <c r="M59" s="74"/>
      <c r="N59" s="238"/>
      <c r="O59" s="253"/>
    </row>
    <row r="60" spans="2:15" ht="42" hidden="1" customHeight="1" x14ac:dyDescent="0.25">
      <c r="B60" s="56"/>
      <c r="C60" s="61" t="s">
        <v>196</v>
      </c>
      <c r="D60" s="61" t="s">
        <v>151</v>
      </c>
      <c r="E60" s="87" t="s">
        <v>117</v>
      </c>
      <c r="F60" s="65" t="s">
        <v>18</v>
      </c>
      <c r="G60" s="88" t="s">
        <v>145</v>
      </c>
      <c r="H60" s="65" t="s">
        <v>20</v>
      </c>
      <c r="I60" s="66"/>
      <c r="J60" s="67"/>
      <c r="K60" s="68" t="e">
        <f>IF(I60/J60*100&gt;100,100,I60/J60*100)</f>
        <v>#DIV/0!</v>
      </c>
      <c r="L60" s="69" t="e">
        <f>(K60+K61+K62)/3</f>
        <v>#DIV/0!</v>
      </c>
      <c r="M60" s="70" t="e">
        <f>(L60+L63)/2</f>
        <v>#DIV/0!</v>
      </c>
      <c r="N60" s="238"/>
      <c r="O60" s="253"/>
    </row>
    <row r="61" spans="2:15" ht="42" hidden="1" customHeight="1" x14ac:dyDescent="0.25">
      <c r="B61" s="56"/>
      <c r="C61" s="56"/>
      <c r="D61" s="56"/>
      <c r="E61" s="89"/>
      <c r="F61" s="65" t="s">
        <v>18</v>
      </c>
      <c r="G61" s="88" t="s">
        <v>146</v>
      </c>
      <c r="H61" s="65" t="s">
        <v>20</v>
      </c>
      <c r="I61" s="66"/>
      <c r="J61" s="67"/>
      <c r="K61" s="68" t="e">
        <f>IF(J61/I61*100&gt;100,100,J61/I61*100)</f>
        <v>#DIV/0!</v>
      </c>
      <c r="L61" s="73"/>
      <c r="M61" s="74"/>
      <c r="N61" s="238"/>
      <c r="O61" s="253"/>
    </row>
    <row r="62" spans="2:15" ht="36" hidden="1" customHeight="1" x14ac:dyDescent="0.25">
      <c r="B62" s="56"/>
      <c r="C62" s="56"/>
      <c r="D62" s="56"/>
      <c r="E62" s="89"/>
      <c r="F62" s="65" t="s">
        <v>18</v>
      </c>
      <c r="G62" s="88" t="s">
        <v>147</v>
      </c>
      <c r="H62" s="65" t="s">
        <v>20</v>
      </c>
      <c r="I62" s="66"/>
      <c r="J62" s="66"/>
      <c r="K62" s="68" t="e">
        <f>IF(J62/I62*100&gt;100,100,J62/I62*100)</f>
        <v>#DIV/0!</v>
      </c>
      <c r="L62" s="73"/>
      <c r="M62" s="74"/>
      <c r="N62" s="238"/>
      <c r="O62" s="253"/>
    </row>
    <row r="63" spans="2:15" ht="30.75" hidden="1" customHeight="1" x14ac:dyDescent="0.25">
      <c r="B63" s="56"/>
      <c r="C63" s="57"/>
      <c r="D63" s="57"/>
      <c r="E63" s="90"/>
      <c r="F63" s="65" t="s">
        <v>24</v>
      </c>
      <c r="G63" s="91" t="s">
        <v>25</v>
      </c>
      <c r="H63" s="65" t="s">
        <v>26</v>
      </c>
      <c r="I63" s="258"/>
      <c r="J63" s="258"/>
      <c r="K63" s="259" t="e">
        <f>IF(J63/I63*100&gt;100,100,J63/I63*100)</f>
        <v>#DIV/0!</v>
      </c>
      <c r="L63" s="260" t="e">
        <f>K63</f>
        <v>#DIV/0!</v>
      </c>
      <c r="M63" s="74"/>
      <c r="N63" s="238"/>
      <c r="O63" s="253"/>
    </row>
    <row r="64" spans="2:15" ht="42" customHeight="1" x14ac:dyDescent="0.25">
      <c r="B64" s="56"/>
      <c r="C64" s="61" t="s">
        <v>197</v>
      </c>
      <c r="D64" s="61" t="s">
        <v>153</v>
      </c>
      <c r="E64" s="87" t="s">
        <v>117</v>
      </c>
      <c r="F64" s="65" t="s">
        <v>18</v>
      </c>
      <c r="G64" s="88" t="s">
        <v>145</v>
      </c>
      <c r="H64" s="65" t="s">
        <v>20</v>
      </c>
      <c r="I64" s="66">
        <v>100</v>
      </c>
      <c r="J64" s="67">
        <v>100</v>
      </c>
      <c r="K64" s="68">
        <f>IF(J64/I64*100&gt;100,100,J64/I64*100)</f>
        <v>100</v>
      </c>
      <c r="L64" s="69">
        <f>(K64+K65+K66)/3</f>
        <v>100</v>
      </c>
      <c r="M64" s="70">
        <f>(L64+L67)/2</f>
        <v>99.591598599766627</v>
      </c>
      <c r="N64" s="238"/>
      <c r="O64" s="253"/>
    </row>
    <row r="65" spans="2:15" ht="42" customHeight="1" x14ac:dyDescent="0.25">
      <c r="B65" s="56"/>
      <c r="C65" s="56"/>
      <c r="D65" s="56"/>
      <c r="E65" s="89"/>
      <c r="F65" s="65" t="s">
        <v>18</v>
      </c>
      <c r="G65" s="88" t="s">
        <v>146</v>
      </c>
      <c r="H65" s="65" t="s">
        <v>20</v>
      </c>
      <c r="I65" s="66">
        <v>10</v>
      </c>
      <c r="J65" s="67">
        <v>10</v>
      </c>
      <c r="K65" s="68">
        <f>IF(I65/J65*100&gt;100,100,I65/J65*100)</f>
        <v>100</v>
      </c>
      <c r="L65" s="73"/>
      <c r="M65" s="74"/>
      <c r="N65" s="238"/>
      <c r="O65" s="253"/>
    </row>
    <row r="66" spans="2:15" ht="36" customHeight="1" x14ac:dyDescent="0.25">
      <c r="B66" s="56"/>
      <c r="C66" s="56"/>
      <c r="D66" s="56"/>
      <c r="E66" s="89"/>
      <c r="F66" s="65" t="s">
        <v>18</v>
      </c>
      <c r="G66" s="88" t="s">
        <v>147</v>
      </c>
      <c r="H66" s="65" t="s">
        <v>20</v>
      </c>
      <c r="I66" s="66">
        <v>100</v>
      </c>
      <c r="J66" s="66">
        <v>100</v>
      </c>
      <c r="K66" s="68">
        <f>IF(J66/I66*100&gt;100,100,J66/I66*100)</f>
        <v>100</v>
      </c>
      <c r="L66" s="73"/>
      <c r="M66" s="74"/>
      <c r="N66" s="238"/>
      <c r="O66" s="253"/>
    </row>
    <row r="67" spans="2:15" ht="30.75" customHeight="1" x14ac:dyDescent="0.25">
      <c r="B67" s="56"/>
      <c r="C67" s="57"/>
      <c r="D67" s="57"/>
      <c r="E67" s="90"/>
      <c r="F67" s="65" t="s">
        <v>24</v>
      </c>
      <c r="G67" s="91" t="s">
        <v>25</v>
      </c>
      <c r="H67" s="65" t="s">
        <v>26</v>
      </c>
      <c r="I67" s="83">
        <v>85.7</v>
      </c>
      <c r="J67" s="83">
        <v>85</v>
      </c>
      <c r="K67" s="68">
        <f>IF(J67/I67*100&gt;100,100,J67/I67*100)</f>
        <v>99.183197199533254</v>
      </c>
      <c r="L67" s="79">
        <f>K67</f>
        <v>99.183197199533254</v>
      </c>
      <c r="M67" s="74"/>
      <c r="N67" s="238"/>
      <c r="O67" s="253"/>
    </row>
    <row r="68" spans="2:15" ht="42" hidden="1" customHeight="1" x14ac:dyDescent="0.25">
      <c r="B68" s="56"/>
      <c r="C68" s="121" t="s">
        <v>194</v>
      </c>
      <c r="D68" s="61" t="s">
        <v>154</v>
      </c>
      <c r="E68" s="87" t="s">
        <v>117</v>
      </c>
      <c r="F68" s="65" t="s">
        <v>18</v>
      </c>
      <c r="G68" s="88" t="s">
        <v>145</v>
      </c>
      <c r="H68" s="65" t="s">
        <v>20</v>
      </c>
      <c r="I68" s="66"/>
      <c r="J68" s="67"/>
      <c r="K68" s="68" t="e">
        <f>IF(I68/J68*100&gt;100,100,I68/J68*100)</f>
        <v>#DIV/0!</v>
      </c>
      <c r="L68" s="69" t="e">
        <f>(K68+K69+K70)/3</f>
        <v>#DIV/0!</v>
      </c>
      <c r="M68" s="70" t="e">
        <f>(L68+L71)/2</f>
        <v>#DIV/0!</v>
      </c>
      <c r="N68" s="238"/>
      <c r="O68" s="253"/>
    </row>
    <row r="69" spans="2:15" ht="42" hidden="1" customHeight="1" x14ac:dyDescent="0.25">
      <c r="B69" s="56"/>
      <c r="C69" s="122"/>
      <c r="D69" s="56"/>
      <c r="E69" s="89"/>
      <c r="F69" s="65" t="s">
        <v>18</v>
      </c>
      <c r="G69" s="88" t="s">
        <v>146</v>
      </c>
      <c r="H69" s="65" t="s">
        <v>20</v>
      </c>
      <c r="I69" s="66"/>
      <c r="J69" s="67"/>
      <c r="K69" s="68" t="e">
        <f>IF(J69/I69*100&gt;100,100,J69/I69*100)</f>
        <v>#DIV/0!</v>
      </c>
      <c r="L69" s="73"/>
      <c r="M69" s="74"/>
      <c r="N69" s="238"/>
      <c r="O69" s="253"/>
    </row>
    <row r="70" spans="2:15" ht="36" hidden="1" customHeight="1" x14ac:dyDescent="0.25">
      <c r="B70" s="56"/>
      <c r="C70" s="122"/>
      <c r="D70" s="56"/>
      <c r="E70" s="89"/>
      <c r="F70" s="65" t="s">
        <v>18</v>
      </c>
      <c r="G70" s="88" t="s">
        <v>147</v>
      </c>
      <c r="H70" s="65" t="s">
        <v>20</v>
      </c>
      <c r="I70" s="66"/>
      <c r="J70" s="66"/>
      <c r="K70" s="68" t="e">
        <f>IF(J70/I70*100&gt;100,100,J70/I70*100)</f>
        <v>#DIV/0!</v>
      </c>
      <c r="L70" s="73"/>
      <c r="M70" s="74"/>
      <c r="N70" s="238"/>
      <c r="O70" s="253"/>
    </row>
    <row r="71" spans="2:15" ht="30.75" hidden="1" customHeight="1" x14ac:dyDescent="0.25">
      <c r="B71" s="56"/>
      <c r="C71" s="123"/>
      <c r="D71" s="57"/>
      <c r="E71" s="90"/>
      <c r="F71" s="65" t="s">
        <v>24</v>
      </c>
      <c r="G71" s="91" t="s">
        <v>25</v>
      </c>
      <c r="H71" s="65" t="s">
        <v>26</v>
      </c>
      <c r="I71" s="81"/>
      <c r="J71" s="78"/>
      <c r="K71" s="68" t="e">
        <f>IF(J71/I71*100&gt;100,100,J71/I71*100)</f>
        <v>#DIV/0!</v>
      </c>
      <c r="L71" s="79" t="e">
        <f>K71</f>
        <v>#DIV/0!</v>
      </c>
      <c r="M71" s="74"/>
      <c r="N71" s="238"/>
      <c r="O71" s="253"/>
    </row>
    <row r="72" spans="2:15" ht="42" hidden="1" customHeight="1" x14ac:dyDescent="0.25">
      <c r="B72" s="56"/>
      <c r="C72" s="61" t="s">
        <v>198</v>
      </c>
      <c r="D72" s="61" t="s">
        <v>156</v>
      </c>
      <c r="E72" s="87" t="s">
        <v>117</v>
      </c>
      <c r="F72" s="65" t="s">
        <v>18</v>
      </c>
      <c r="G72" s="88" t="s">
        <v>145</v>
      </c>
      <c r="H72" s="65" t="s">
        <v>20</v>
      </c>
      <c r="I72" s="66"/>
      <c r="J72" s="67"/>
      <c r="K72" s="68" t="e">
        <f>IF(I72/J72*100&gt;100,100,I72/J72*100)</f>
        <v>#DIV/0!</v>
      </c>
      <c r="L72" s="69" t="e">
        <f>(K72+K73+K74)/3</f>
        <v>#DIV/0!</v>
      </c>
      <c r="M72" s="70" t="e">
        <f>(L72+L75)/2</f>
        <v>#DIV/0!</v>
      </c>
      <c r="N72" s="238"/>
      <c r="O72" s="253"/>
    </row>
    <row r="73" spans="2:15" ht="42" hidden="1" customHeight="1" x14ac:dyDescent="0.25">
      <c r="B73" s="56"/>
      <c r="C73" s="56"/>
      <c r="D73" s="56"/>
      <c r="E73" s="89"/>
      <c r="F73" s="65" t="s">
        <v>18</v>
      </c>
      <c r="G73" s="88" t="s">
        <v>146</v>
      </c>
      <c r="H73" s="65" t="s">
        <v>20</v>
      </c>
      <c r="I73" s="66"/>
      <c r="J73" s="67"/>
      <c r="K73" s="68" t="e">
        <f>IF(J73/I73*100&gt;100,100,J73/I73*100)</f>
        <v>#DIV/0!</v>
      </c>
      <c r="L73" s="73"/>
      <c r="M73" s="74"/>
      <c r="N73" s="238"/>
      <c r="O73" s="253"/>
    </row>
    <row r="74" spans="2:15" ht="36" hidden="1" customHeight="1" x14ac:dyDescent="0.25">
      <c r="B74" s="56"/>
      <c r="C74" s="56"/>
      <c r="D74" s="56"/>
      <c r="E74" s="89"/>
      <c r="F74" s="65" t="s">
        <v>18</v>
      </c>
      <c r="G74" s="88" t="s">
        <v>147</v>
      </c>
      <c r="H74" s="65" t="s">
        <v>20</v>
      </c>
      <c r="I74" s="66"/>
      <c r="J74" s="66"/>
      <c r="K74" s="68" t="e">
        <f>IF(J74/I74*100&gt;100,100,J74/I74*100)</f>
        <v>#DIV/0!</v>
      </c>
      <c r="L74" s="73"/>
      <c r="M74" s="74"/>
      <c r="N74" s="238"/>
      <c r="O74" s="253"/>
    </row>
    <row r="75" spans="2:15" ht="30.75" hidden="1" customHeight="1" x14ac:dyDescent="0.25">
      <c r="B75" s="56"/>
      <c r="C75" s="57"/>
      <c r="D75" s="57"/>
      <c r="E75" s="90"/>
      <c r="F75" s="65" t="s">
        <v>24</v>
      </c>
      <c r="G75" s="91" t="s">
        <v>25</v>
      </c>
      <c r="H75" s="65" t="s">
        <v>26</v>
      </c>
      <c r="I75" s="81"/>
      <c r="J75" s="78"/>
      <c r="K75" s="68" t="e">
        <f>IF(J75/I75*100&gt;100,100,J75/I75*100)</f>
        <v>#DIV/0!</v>
      </c>
      <c r="L75" s="79" t="e">
        <f>K75</f>
        <v>#DIV/0!</v>
      </c>
      <c r="M75" s="74"/>
      <c r="N75" s="238"/>
      <c r="O75" s="253"/>
    </row>
    <row r="76" spans="2:15" ht="42" hidden="1" customHeight="1" x14ac:dyDescent="0.25">
      <c r="B76" s="56"/>
      <c r="C76" s="61" t="s">
        <v>199</v>
      </c>
      <c r="D76" s="61" t="s">
        <v>158</v>
      </c>
      <c r="E76" s="87" t="s">
        <v>117</v>
      </c>
      <c r="F76" s="65" t="s">
        <v>18</v>
      </c>
      <c r="G76" s="88" t="s">
        <v>145</v>
      </c>
      <c r="H76" s="65" t="s">
        <v>20</v>
      </c>
      <c r="I76" s="66"/>
      <c r="J76" s="67"/>
      <c r="K76" s="68" t="e">
        <f>IF(I76/J76*100&gt;100,100,I76/J76*100)</f>
        <v>#DIV/0!</v>
      </c>
      <c r="L76" s="69" t="e">
        <f>(K76+K77+K78)/3</f>
        <v>#DIV/0!</v>
      </c>
      <c r="M76" s="70" t="e">
        <f>(L76+L79)/2</f>
        <v>#DIV/0!</v>
      </c>
      <c r="N76" s="238"/>
      <c r="O76" s="253"/>
    </row>
    <row r="77" spans="2:15" ht="42" hidden="1" customHeight="1" x14ac:dyDescent="0.25">
      <c r="B77" s="56"/>
      <c r="C77" s="56"/>
      <c r="D77" s="56"/>
      <c r="E77" s="89"/>
      <c r="F77" s="65" t="s">
        <v>18</v>
      </c>
      <c r="G77" s="88" t="s">
        <v>146</v>
      </c>
      <c r="H77" s="65" t="s">
        <v>20</v>
      </c>
      <c r="I77" s="66"/>
      <c r="J77" s="67"/>
      <c r="K77" s="68" t="e">
        <f>IF(J77/I77*100&gt;100,100,J77/I77*100)</f>
        <v>#DIV/0!</v>
      </c>
      <c r="L77" s="73"/>
      <c r="M77" s="74"/>
      <c r="N77" s="238"/>
      <c r="O77" s="253"/>
    </row>
    <row r="78" spans="2:15" ht="36" hidden="1" customHeight="1" x14ac:dyDescent="0.25">
      <c r="B78" s="56"/>
      <c r="C78" s="56"/>
      <c r="D78" s="56"/>
      <c r="E78" s="89"/>
      <c r="F78" s="65" t="s">
        <v>18</v>
      </c>
      <c r="G78" s="88" t="s">
        <v>147</v>
      </c>
      <c r="H78" s="65" t="s">
        <v>20</v>
      </c>
      <c r="I78" s="66"/>
      <c r="J78" s="66"/>
      <c r="K78" s="68" t="e">
        <f>IF(J78/I78*100&gt;100,100,J78/I78*100)</f>
        <v>#DIV/0!</v>
      </c>
      <c r="L78" s="73"/>
      <c r="M78" s="74"/>
      <c r="N78" s="238"/>
      <c r="O78" s="253"/>
    </row>
    <row r="79" spans="2:15" ht="30.75" hidden="1" customHeight="1" x14ac:dyDescent="0.25">
      <c r="B79" s="56"/>
      <c r="C79" s="57"/>
      <c r="D79" s="57"/>
      <c r="E79" s="90"/>
      <c r="F79" s="65" t="s">
        <v>24</v>
      </c>
      <c r="G79" s="91" t="s">
        <v>25</v>
      </c>
      <c r="H79" s="65" t="s">
        <v>26</v>
      </c>
      <c r="I79" s="81"/>
      <c r="J79" s="78"/>
      <c r="K79" s="68" t="e">
        <f>IF(J79/I79*100&gt;100,100,J79/I79*100)</f>
        <v>#DIV/0!</v>
      </c>
      <c r="L79" s="79" t="e">
        <f>K79</f>
        <v>#DIV/0!</v>
      </c>
      <c r="M79" s="74"/>
      <c r="N79" s="238"/>
      <c r="O79" s="253"/>
    </row>
    <row r="80" spans="2:15" ht="42" hidden="1" customHeight="1" x14ac:dyDescent="0.25">
      <c r="B80" s="56"/>
      <c r="C80" s="61" t="s">
        <v>194</v>
      </c>
      <c r="D80" s="61" t="s">
        <v>160</v>
      </c>
      <c r="E80" s="87" t="s">
        <v>117</v>
      </c>
      <c r="F80" s="65" t="s">
        <v>18</v>
      </c>
      <c r="G80" s="88" t="s">
        <v>145</v>
      </c>
      <c r="H80" s="65" t="s">
        <v>20</v>
      </c>
      <c r="I80" s="66"/>
      <c r="J80" s="67"/>
      <c r="K80" s="68" t="e">
        <f>IF(I80/J80*100&gt;100,100,I80/J80*100)</f>
        <v>#DIV/0!</v>
      </c>
      <c r="L80" s="69" t="e">
        <f>(K80+K81+K82)/3</f>
        <v>#DIV/0!</v>
      </c>
      <c r="M80" s="70" t="e">
        <f>(L80+L83)/2</f>
        <v>#DIV/0!</v>
      </c>
      <c r="N80" s="238"/>
      <c r="O80" s="253"/>
    </row>
    <row r="81" spans="2:15" ht="42" hidden="1" customHeight="1" x14ac:dyDescent="0.25">
      <c r="B81" s="56"/>
      <c r="C81" s="56"/>
      <c r="D81" s="56"/>
      <c r="E81" s="89"/>
      <c r="F81" s="65" t="s">
        <v>18</v>
      </c>
      <c r="G81" s="88" t="s">
        <v>146</v>
      </c>
      <c r="H81" s="65" t="s">
        <v>20</v>
      </c>
      <c r="I81" s="66"/>
      <c r="J81" s="67"/>
      <c r="K81" s="68" t="e">
        <f>IF(J81/I81*100&gt;100,100,J81/I81*100)</f>
        <v>#DIV/0!</v>
      </c>
      <c r="L81" s="73"/>
      <c r="M81" s="74"/>
      <c r="N81" s="238"/>
      <c r="O81" s="253"/>
    </row>
    <row r="82" spans="2:15" ht="36" hidden="1" customHeight="1" x14ac:dyDescent="0.25">
      <c r="B82" s="56"/>
      <c r="C82" s="56"/>
      <c r="D82" s="56"/>
      <c r="E82" s="89"/>
      <c r="F82" s="65" t="s">
        <v>18</v>
      </c>
      <c r="G82" s="88" t="s">
        <v>147</v>
      </c>
      <c r="H82" s="65" t="s">
        <v>20</v>
      </c>
      <c r="I82" s="66"/>
      <c r="J82" s="66"/>
      <c r="K82" s="68" t="e">
        <f>IF(J82/I82*100&gt;100,100,J82/I82*100)</f>
        <v>#DIV/0!</v>
      </c>
      <c r="L82" s="73"/>
      <c r="M82" s="74"/>
      <c r="N82" s="238"/>
      <c r="O82" s="253"/>
    </row>
    <row r="83" spans="2:15" ht="30.75" hidden="1" customHeight="1" x14ac:dyDescent="0.25">
      <c r="B83" s="56"/>
      <c r="C83" s="57"/>
      <c r="D83" s="57"/>
      <c r="E83" s="90"/>
      <c r="F83" s="65" t="s">
        <v>24</v>
      </c>
      <c r="G83" s="91" t="s">
        <v>25</v>
      </c>
      <c r="H83" s="65" t="s">
        <v>26</v>
      </c>
      <c r="I83" s="81"/>
      <c r="J83" s="78"/>
      <c r="K83" s="68" t="e">
        <f>IF(J83/I83*100&gt;100,100,J83/I83*100)</f>
        <v>#DIV/0!</v>
      </c>
      <c r="L83" s="79" t="e">
        <f>K83</f>
        <v>#DIV/0!</v>
      </c>
      <c r="M83" s="74"/>
      <c r="N83" s="238"/>
      <c r="O83" s="253"/>
    </row>
    <row r="84" spans="2:15" ht="42" hidden="1" customHeight="1" x14ac:dyDescent="0.25">
      <c r="B84" s="56"/>
      <c r="C84" s="61" t="s">
        <v>200</v>
      </c>
      <c r="D84" s="61" t="s">
        <v>244</v>
      </c>
      <c r="E84" s="87" t="s">
        <v>117</v>
      </c>
      <c r="F84" s="65" t="s">
        <v>18</v>
      </c>
      <c r="G84" s="88" t="s">
        <v>145</v>
      </c>
      <c r="H84" s="65" t="s">
        <v>20</v>
      </c>
      <c r="I84" s="66"/>
      <c r="J84" s="67"/>
      <c r="K84" s="68" t="e">
        <f>IF(J84/I84*100&gt;100,100,J84/I84*100)</f>
        <v>#DIV/0!</v>
      </c>
      <c r="L84" s="69" t="e">
        <f>(K84+K85+K86)/3</f>
        <v>#DIV/0!</v>
      </c>
      <c r="M84" s="70" t="e">
        <f>(L84+L87)/2</f>
        <v>#DIV/0!</v>
      </c>
      <c r="N84" s="238"/>
      <c r="O84" s="253"/>
    </row>
    <row r="85" spans="2:15" ht="42" hidden="1" customHeight="1" x14ac:dyDescent="0.25">
      <c r="B85" s="56"/>
      <c r="C85" s="56"/>
      <c r="D85" s="56"/>
      <c r="E85" s="89"/>
      <c r="F85" s="65" t="s">
        <v>18</v>
      </c>
      <c r="G85" s="88" t="s">
        <v>146</v>
      </c>
      <c r="H85" s="65" t="s">
        <v>20</v>
      </c>
      <c r="I85" s="66"/>
      <c r="J85" s="67"/>
      <c r="K85" s="68" t="e">
        <f>IF(I85/J85*100&gt;100,100,I85/J85*100)</f>
        <v>#DIV/0!</v>
      </c>
      <c r="L85" s="73"/>
      <c r="M85" s="74"/>
      <c r="N85" s="238"/>
      <c r="O85" s="253"/>
    </row>
    <row r="86" spans="2:15" ht="36" hidden="1" customHeight="1" x14ac:dyDescent="0.25">
      <c r="B86" s="56"/>
      <c r="C86" s="56"/>
      <c r="D86" s="56"/>
      <c r="E86" s="89"/>
      <c r="F86" s="65" t="s">
        <v>18</v>
      </c>
      <c r="G86" s="88" t="s">
        <v>147</v>
      </c>
      <c r="H86" s="65" t="s">
        <v>20</v>
      </c>
      <c r="I86" s="66"/>
      <c r="J86" s="66"/>
      <c r="K86" s="68" t="e">
        <f>IF(J86/I86*100&gt;100,100,J86/I86*100)</f>
        <v>#DIV/0!</v>
      </c>
      <c r="L86" s="73"/>
      <c r="M86" s="74"/>
      <c r="N86" s="238"/>
      <c r="O86" s="253"/>
    </row>
    <row r="87" spans="2:15" ht="30.75" hidden="1" customHeight="1" x14ac:dyDescent="0.25">
      <c r="B87" s="57"/>
      <c r="C87" s="57"/>
      <c r="D87" s="57"/>
      <c r="E87" s="90"/>
      <c r="F87" s="65" t="s">
        <v>24</v>
      </c>
      <c r="G87" s="91" t="s">
        <v>25</v>
      </c>
      <c r="H87" s="65" t="s">
        <v>26</v>
      </c>
      <c r="I87" s="81"/>
      <c r="J87" s="78"/>
      <c r="K87" s="68" t="e">
        <f>IF(J87/I87*100&gt;100,100,J87/I87*100)</f>
        <v>#DIV/0!</v>
      </c>
      <c r="L87" s="79" t="e">
        <f>K87</f>
        <v>#DIV/0!</v>
      </c>
      <c r="M87" s="74"/>
      <c r="N87" s="243"/>
      <c r="O87" s="253"/>
    </row>
    <row r="89" spans="2:15" x14ac:dyDescent="0.25">
      <c r="I89" s="261">
        <f>I7+I11+I15+I19+I23+I27+I31+I35+I39+I43+I47+I51</f>
        <v>97.7</v>
      </c>
      <c r="J89" s="94">
        <f>J7+J11+J15+J19+J23+J27+J31+J35+J39+J43+J47+J51</f>
        <v>96.7</v>
      </c>
      <c r="K89" s="94">
        <f>(98*8+97)/9</f>
        <v>97.888888888888886</v>
      </c>
      <c r="L89" s="4">
        <v>97</v>
      </c>
    </row>
    <row r="90" spans="2:15" x14ac:dyDescent="0.25">
      <c r="I90" s="261">
        <f>I55+I59+I63+I67+I71+I75+I79+I83+I87</f>
        <v>97.7</v>
      </c>
      <c r="J90" s="94">
        <f>J55+J59+J63+J67+J71+J75+J79+J83+J87</f>
        <v>96.7</v>
      </c>
      <c r="K90" s="94">
        <f>(98*8+97)/9</f>
        <v>97.888888888888886</v>
      </c>
      <c r="L90" s="4">
        <v>97</v>
      </c>
    </row>
    <row r="91" spans="2:15" ht="30.75" customHeight="1" x14ac:dyDescent="0.25">
      <c r="B91" s="175" t="s">
        <v>215</v>
      </c>
      <c r="H91" s="175" t="s">
        <v>216</v>
      </c>
      <c r="J91" s="125"/>
    </row>
    <row r="92" spans="2:15" x14ac:dyDescent="0.25">
      <c r="B92" s="257" t="s">
        <v>217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8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Q273"/>
  <sheetViews>
    <sheetView view="pageBreakPreview" zoomScale="70" zoomScaleNormal="70" zoomScaleSheetLayoutView="70" workbookViewId="0">
      <selection activeCell="B3" sqref="B3"/>
    </sheetView>
  </sheetViews>
  <sheetFormatPr defaultColWidth="9.140625" defaultRowHeight="15.75" x14ac:dyDescent="0.25"/>
  <cols>
    <col min="1" max="1" width="2.7109375" style="1" customWidth="1"/>
    <col min="2" max="2" width="21" style="1" customWidth="1"/>
    <col min="3" max="4" width="23.85546875" style="1" customWidth="1"/>
    <col min="5" max="5" width="14.140625" style="1" customWidth="1"/>
    <col min="6" max="6" width="23.85546875" style="96" customWidth="1"/>
    <col min="7" max="7" width="23.85546875" style="1" customWidth="1"/>
    <col min="8" max="8" width="14.85546875" style="1" customWidth="1"/>
    <col min="9" max="9" width="19.85546875" style="1" customWidth="1"/>
    <col min="10" max="10" width="17.85546875" style="1" customWidth="1"/>
    <col min="11" max="12" width="23.85546875" style="1" customWidth="1"/>
    <col min="13" max="13" width="14.85546875" style="1" customWidth="1"/>
    <col min="14" max="14" width="16.5703125" style="1" customWidth="1"/>
    <col min="15" max="15" width="12.140625" style="1" customWidth="1"/>
    <col min="16" max="16384" width="9.140625" style="4"/>
  </cols>
  <sheetData>
    <row r="2" spans="1:1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3" customHeight="1" x14ac:dyDescent="0.25">
      <c r="B3" s="5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5" t="s">
        <v>6</v>
      </c>
      <c r="H3" s="5" t="s">
        <v>7</v>
      </c>
      <c r="I3" s="5" t="s">
        <v>8</v>
      </c>
      <c r="J3" s="8" t="s">
        <v>9</v>
      </c>
      <c r="K3" s="5" t="s">
        <v>10</v>
      </c>
      <c r="L3" s="5" t="s">
        <v>11</v>
      </c>
      <c r="M3" s="9" t="s">
        <v>12</v>
      </c>
      <c r="N3" s="5" t="s">
        <v>13</v>
      </c>
      <c r="O3" s="5"/>
    </row>
    <row r="4" spans="1:15" s="14" customFormat="1" ht="20.25" customHeight="1" x14ac:dyDescent="0.25">
      <c r="A4" s="10"/>
      <c r="B4" s="11">
        <v>1</v>
      </c>
      <c r="C4" s="11">
        <v>2</v>
      </c>
      <c r="D4" s="11">
        <v>2</v>
      </c>
      <c r="E4" s="12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13">
        <v>11</v>
      </c>
      <c r="N4" s="11">
        <v>12</v>
      </c>
      <c r="O4" s="8">
        <v>13</v>
      </c>
    </row>
    <row r="5" spans="1:15" ht="58.5" customHeight="1" x14ac:dyDescent="0.25">
      <c r="B5" s="15" t="s">
        <v>171</v>
      </c>
      <c r="C5" s="16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5" t="s">
        <v>20</v>
      </c>
      <c r="I5" s="20">
        <v>100</v>
      </c>
      <c r="J5" s="21">
        <v>100</v>
      </c>
      <c r="K5" s="22">
        <f>IF(J5/I5*100&gt;100,100,J5/I5*100)</f>
        <v>100</v>
      </c>
      <c r="L5" s="23">
        <f>(K5+K6+K7)/3</f>
        <v>99.5</v>
      </c>
      <c r="M5" s="24">
        <f>(L5+L8)/2</f>
        <v>99.75</v>
      </c>
      <c r="N5" s="25" t="s">
        <v>21</v>
      </c>
      <c r="O5" s="26"/>
    </row>
    <row r="6" spans="1:15" ht="58.5" customHeight="1" x14ac:dyDescent="0.25">
      <c r="B6" s="27"/>
      <c r="C6" s="27"/>
      <c r="D6" s="27"/>
      <c r="E6" s="28"/>
      <c r="F6" s="18" t="s">
        <v>18</v>
      </c>
      <c r="G6" s="19" t="s">
        <v>22</v>
      </c>
      <c r="H6" s="5" t="s">
        <v>20</v>
      </c>
      <c r="I6" s="20">
        <v>80</v>
      </c>
      <c r="J6" s="21">
        <v>78.8</v>
      </c>
      <c r="K6" s="22">
        <f t="shared" ref="K6:K121" si="0">IF(J6/I6*100&gt;100,100,J6/I6*100)</f>
        <v>98.5</v>
      </c>
      <c r="L6" s="29"/>
      <c r="M6" s="30"/>
      <c r="N6" s="27"/>
      <c r="O6" s="31"/>
    </row>
    <row r="7" spans="1:15" ht="58.5" customHeight="1" x14ac:dyDescent="0.25">
      <c r="B7" s="27"/>
      <c r="C7" s="27"/>
      <c r="D7" s="27"/>
      <c r="E7" s="28"/>
      <c r="F7" s="18" t="s">
        <v>18</v>
      </c>
      <c r="G7" s="19" t="s">
        <v>23</v>
      </c>
      <c r="H7" s="5" t="s">
        <v>20</v>
      </c>
      <c r="I7" s="20">
        <v>100</v>
      </c>
      <c r="J7" s="20">
        <v>100</v>
      </c>
      <c r="K7" s="22">
        <f t="shared" si="0"/>
        <v>100</v>
      </c>
      <c r="L7" s="29"/>
      <c r="M7" s="30"/>
      <c r="N7" s="27"/>
      <c r="O7" s="31"/>
    </row>
    <row r="8" spans="1:15" ht="30.75" customHeight="1" x14ac:dyDescent="0.25">
      <c r="B8" s="27"/>
      <c r="C8" s="32"/>
      <c r="D8" s="32"/>
      <c r="E8" s="33"/>
      <c r="F8" s="18" t="s">
        <v>24</v>
      </c>
      <c r="G8" s="34" t="s">
        <v>25</v>
      </c>
      <c r="H8" s="5" t="s">
        <v>26</v>
      </c>
      <c r="I8" s="35">
        <f>(26*5+29*4)/9</f>
        <v>27.333333333333332</v>
      </c>
      <c r="J8" s="35">
        <v>31</v>
      </c>
      <c r="K8" s="22">
        <f t="shared" si="0"/>
        <v>100</v>
      </c>
      <c r="L8" s="36">
        <f>K8</f>
        <v>100</v>
      </c>
      <c r="M8" s="30"/>
      <c r="N8" s="27"/>
      <c r="O8" s="31"/>
    </row>
    <row r="9" spans="1:15" ht="30.75" customHeight="1" x14ac:dyDescent="0.25">
      <c r="B9" s="27"/>
      <c r="C9" s="16" t="s">
        <v>27</v>
      </c>
      <c r="D9" s="16" t="s">
        <v>28</v>
      </c>
      <c r="E9" s="17" t="s">
        <v>17</v>
      </c>
      <c r="F9" s="18" t="s">
        <v>18</v>
      </c>
      <c r="G9" s="19" t="s">
        <v>19</v>
      </c>
      <c r="H9" s="5" t="s">
        <v>20</v>
      </c>
      <c r="I9" s="20">
        <v>100</v>
      </c>
      <c r="J9" s="21">
        <v>100</v>
      </c>
      <c r="K9" s="22">
        <f t="shared" si="0"/>
        <v>100</v>
      </c>
      <c r="L9" s="23">
        <f>(K9+K10+K11)/3</f>
        <v>100</v>
      </c>
      <c r="M9" s="24">
        <f>(L9+L12)/2</f>
        <v>98.214285714285722</v>
      </c>
      <c r="N9" s="27"/>
      <c r="O9" s="31"/>
    </row>
    <row r="10" spans="1:15" ht="30.75" customHeight="1" x14ac:dyDescent="0.25">
      <c r="B10" s="27"/>
      <c r="C10" s="27"/>
      <c r="D10" s="27"/>
      <c r="E10" s="28"/>
      <c r="F10" s="18" t="s">
        <v>18</v>
      </c>
      <c r="G10" s="19" t="s">
        <v>22</v>
      </c>
      <c r="H10" s="5" t="s">
        <v>20</v>
      </c>
      <c r="I10" s="20">
        <v>80</v>
      </c>
      <c r="J10" s="21">
        <v>100</v>
      </c>
      <c r="K10" s="22">
        <f t="shared" si="0"/>
        <v>100</v>
      </c>
      <c r="L10" s="29"/>
      <c r="M10" s="30"/>
      <c r="N10" s="27"/>
      <c r="O10" s="31"/>
    </row>
    <row r="11" spans="1:15" ht="30.75" customHeight="1" x14ac:dyDescent="0.25">
      <c r="B11" s="27"/>
      <c r="C11" s="27"/>
      <c r="D11" s="27"/>
      <c r="E11" s="28"/>
      <c r="F11" s="18" t="s">
        <v>18</v>
      </c>
      <c r="G11" s="19" t="s">
        <v>23</v>
      </c>
      <c r="H11" s="5" t="s">
        <v>20</v>
      </c>
      <c r="I11" s="20">
        <v>100</v>
      </c>
      <c r="J11" s="20">
        <v>100</v>
      </c>
      <c r="K11" s="22">
        <f t="shared" si="0"/>
        <v>100</v>
      </c>
      <c r="L11" s="29"/>
      <c r="M11" s="30"/>
      <c r="N11" s="27"/>
      <c r="O11" s="31"/>
    </row>
    <row r="12" spans="1:15" ht="59.25" customHeight="1" x14ac:dyDescent="0.25">
      <c r="B12" s="27"/>
      <c r="C12" s="32"/>
      <c r="D12" s="32"/>
      <c r="E12" s="33"/>
      <c r="F12" s="18" t="s">
        <v>24</v>
      </c>
      <c r="G12" s="34" t="s">
        <v>25</v>
      </c>
      <c r="H12" s="5" t="s">
        <v>26</v>
      </c>
      <c r="I12" s="35">
        <f>(2*5+1*4)/9</f>
        <v>1.5555555555555556</v>
      </c>
      <c r="J12" s="35">
        <v>1.5</v>
      </c>
      <c r="K12" s="22">
        <f t="shared" si="0"/>
        <v>96.428571428571431</v>
      </c>
      <c r="L12" s="36">
        <f>K12</f>
        <v>96.428571428571431</v>
      </c>
      <c r="M12" s="30"/>
      <c r="N12" s="27"/>
      <c r="O12" s="31"/>
    </row>
    <row r="13" spans="1:15" ht="30.75" hidden="1" customHeight="1" x14ac:dyDescent="0.25">
      <c r="B13" s="27"/>
      <c r="C13" s="16" t="s">
        <v>29</v>
      </c>
      <c r="D13" s="16" t="s">
        <v>30</v>
      </c>
      <c r="E13" s="17" t="s">
        <v>17</v>
      </c>
      <c r="F13" s="18" t="s">
        <v>18</v>
      </c>
      <c r="G13" s="19" t="s">
        <v>19</v>
      </c>
      <c r="H13" s="5" t="s">
        <v>20</v>
      </c>
      <c r="I13" s="20"/>
      <c r="J13" s="21"/>
      <c r="K13" s="22" t="e">
        <f t="shared" si="0"/>
        <v>#DIV/0!</v>
      </c>
      <c r="L13" s="23" t="e">
        <f>(K13+K14+K15)/2</f>
        <v>#DIV/0!</v>
      </c>
      <c r="M13" s="24" t="e">
        <f>(L13+L16)/2</f>
        <v>#DIV/0!</v>
      </c>
      <c r="N13" s="27"/>
      <c r="O13" s="31"/>
    </row>
    <row r="14" spans="1:15" ht="30.75" hidden="1" customHeight="1" x14ac:dyDescent="0.25">
      <c r="B14" s="27"/>
      <c r="C14" s="27"/>
      <c r="D14" s="27"/>
      <c r="E14" s="28"/>
      <c r="F14" s="18" t="s">
        <v>18</v>
      </c>
      <c r="G14" s="19" t="s">
        <v>22</v>
      </c>
      <c r="H14" s="5" t="s">
        <v>20</v>
      </c>
      <c r="I14" s="20"/>
      <c r="J14" s="21"/>
      <c r="K14" s="22" t="e">
        <f t="shared" si="0"/>
        <v>#DIV/0!</v>
      </c>
      <c r="L14" s="29"/>
      <c r="M14" s="30"/>
      <c r="N14" s="27"/>
      <c r="O14" s="31"/>
    </row>
    <row r="15" spans="1:15" ht="30.75" hidden="1" customHeight="1" x14ac:dyDescent="0.25">
      <c r="B15" s="27"/>
      <c r="C15" s="27"/>
      <c r="D15" s="27"/>
      <c r="E15" s="28"/>
      <c r="F15" s="18" t="s">
        <v>18</v>
      </c>
      <c r="G15" s="19" t="s">
        <v>23</v>
      </c>
      <c r="H15" s="5" t="s">
        <v>20</v>
      </c>
      <c r="I15" s="20"/>
      <c r="J15" s="20"/>
      <c r="K15" s="22"/>
      <c r="L15" s="29"/>
      <c r="M15" s="30"/>
      <c r="N15" s="27"/>
      <c r="O15" s="31"/>
    </row>
    <row r="16" spans="1:15" ht="104.25" hidden="1" customHeight="1" x14ac:dyDescent="0.25">
      <c r="B16" s="27"/>
      <c r="C16" s="32"/>
      <c r="D16" s="32"/>
      <c r="E16" s="33"/>
      <c r="F16" s="18" t="s">
        <v>24</v>
      </c>
      <c r="G16" s="34" t="s">
        <v>25</v>
      </c>
      <c r="H16" s="5" t="s">
        <v>26</v>
      </c>
      <c r="I16" s="37"/>
      <c r="J16" s="38"/>
      <c r="K16" s="22" t="e">
        <f>IF(J16/I16*100&gt;100,100,J16/I16*100)</f>
        <v>#DIV/0!</v>
      </c>
      <c r="L16" s="36" t="e">
        <f>K16</f>
        <v>#DIV/0!</v>
      </c>
      <c r="M16" s="30"/>
      <c r="N16" s="27"/>
      <c r="O16" s="31"/>
    </row>
    <row r="17" spans="2:15" ht="30.75" hidden="1" customHeight="1" x14ac:dyDescent="0.25">
      <c r="B17" s="27"/>
      <c r="C17" s="16" t="s">
        <v>31</v>
      </c>
      <c r="D17" s="16" t="s">
        <v>32</v>
      </c>
      <c r="E17" s="17" t="s">
        <v>17</v>
      </c>
      <c r="F17" s="18" t="s">
        <v>18</v>
      </c>
      <c r="G17" s="19" t="s">
        <v>19</v>
      </c>
      <c r="H17" s="5" t="s">
        <v>20</v>
      </c>
      <c r="I17" s="20"/>
      <c r="J17" s="21"/>
      <c r="K17" s="22" t="e">
        <f>IF(J17/I17*100&gt;100,100,J17/I17*100)</f>
        <v>#DIV/0!</v>
      </c>
      <c r="L17" s="23" t="e">
        <f>(K17+K18+K19)/2</f>
        <v>#DIV/0!</v>
      </c>
      <c r="M17" s="24" t="e">
        <f>(L17+L20)/2</f>
        <v>#DIV/0!</v>
      </c>
      <c r="N17" s="27"/>
      <c r="O17" s="31"/>
    </row>
    <row r="18" spans="2:15" ht="30.75" hidden="1" customHeight="1" x14ac:dyDescent="0.25">
      <c r="B18" s="27"/>
      <c r="C18" s="27"/>
      <c r="D18" s="27"/>
      <c r="E18" s="28"/>
      <c r="F18" s="18" t="s">
        <v>18</v>
      </c>
      <c r="G18" s="19" t="s">
        <v>22</v>
      </c>
      <c r="H18" s="5" t="s">
        <v>20</v>
      </c>
      <c r="I18" s="20"/>
      <c r="J18" s="21"/>
      <c r="K18" s="22" t="e">
        <f>IF(J18/I18*100&gt;100,100,J18/I18*100)</f>
        <v>#DIV/0!</v>
      </c>
      <c r="L18" s="29"/>
      <c r="M18" s="30"/>
      <c r="N18" s="27"/>
      <c r="O18" s="31"/>
    </row>
    <row r="19" spans="2:15" ht="30.75" hidden="1" customHeight="1" x14ac:dyDescent="0.25">
      <c r="B19" s="27"/>
      <c r="C19" s="27"/>
      <c r="D19" s="27"/>
      <c r="E19" s="28"/>
      <c r="F19" s="18" t="s">
        <v>18</v>
      </c>
      <c r="G19" s="19" t="s">
        <v>23</v>
      </c>
      <c r="H19" s="5" t="s">
        <v>20</v>
      </c>
      <c r="I19" s="20"/>
      <c r="J19" s="20"/>
      <c r="K19" s="22"/>
      <c r="L19" s="29"/>
      <c r="M19" s="30"/>
      <c r="N19" s="27"/>
      <c r="O19" s="31"/>
    </row>
    <row r="20" spans="2:15" ht="93" hidden="1" customHeight="1" x14ac:dyDescent="0.25">
      <c r="B20" s="27"/>
      <c r="C20" s="32"/>
      <c r="D20" s="32"/>
      <c r="E20" s="33"/>
      <c r="F20" s="18" t="s">
        <v>24</v>
      </c>
      <c r="G20" s="34" t="s">
        <v>25</v>
      </c>
      <c r="H20" s="5" t="s">
        <v>26</v>
      </c>
      <c r="I20" s="37"/>
      <c r="J20" s="38"/>
      <c r="K20" s="22" t="e">
        <f>IF(J20/I20*100&gt;100,100,J20/I20*100)</f>
        <v>#DIV/0!</v>
      </c>
      <c r="L20" s="36" t="e">
        <f>K20</f>
        <v>#DIV/0!</v>
      </c>
      <c r="M20" s="30"/>
      <c r="N20" s="27"/>
      <c r="O20" s="31"/>
    </row>
    <row r="21" spans="2:15" ht="58.5" hidden="1" customHeight="1" x14ac:dyDescent="0.25">
      <c r="B21" s="27"/>
      <c r="C21" s="16" t="s">
        <v>33</v>
      </c>
      <c r="D21" s="16" t="s">
        <v>34</v>
      </c>
      <c r="E21" s="17" t="s">
        <v>17</v>
      </c>
      <c r="F21" s="18" t="s">
        <v>18</v>
      </c>
      <c r="G21" s="19" t="s">
        <v>19</v>
      </c>
      <c r="H21" s="5" t="s">
        <v>20</v>
      </c>
      <c r="I21" s="20"/>
      <c r="J21" s="21"/>
      <c r="K21" s="22" t="e">
        <f t="shared" si="0"/>
        <v>#DIV/0!</v>
      </c>
      <c r="L21" s="23" t="e">
        <f>(K21+K22+K23)/3</f>
        <v>#DIV/0!</v>
      </c>
      <c r="M21" s="24" t="e">
        <f>(L21+L24)/2</f>
        <v>#DIV/0!</v>
      </c>
      <c r="N21" s="27"/>
      <c r="O21" s="31"/>
    </row>
    <row r="22" spans="2:15" ht="58.5" hidden="1" customHeight="1" x14ac:dyDescent="0.25">
      <c r="B22" s="27"/>
      <c r="C22" s="27"/>
      <c r="D22" s="27"/>
      <c r="E22" s="28"/>
      <c r="F22" s="18" t="s">
        <v>18</v>
      </c>
      <c r="G22" s="19" t="s">
        <v>22</v>
      </c>
      <c r="H22" s="5" t="s">
        <v>20</v>
      </c>
      <c r="I22" s="20"/>
      <c r="J22" s="21"/>
      <c r="K22" s="22" t="e">
        <f t="shared" si="0"/>
        <v>#DIV/0!</v>
      </c>
      <c r="L22" s="29"/>
      <c r="M22" s="30"/>
      <c r="N22" s="27"/>
      <c r="O22" s="31"/>
    </row>
    <row r="23" spans="2:15" ht="58.5" hidden="1" customHeight="1" x14ac:dyDescent="0.25">
      <c r="B23" s="27"/>
      <c r="C23" s="27"/>
      <c r="D23" s="27"/>
      <c r="E23" s="28"/>
      <c r="F23" s="18" t="s">
        <v>18</v>
      </c>
      <c r="G23" s="19" t="s">
        <v>23</v>
      </c>
      <c r="H23" s="5" t="s">
        <v>20</v>
      </c>
      <c r="I23" s="20"/>
      <c r="J23" s="20"/>
      <c r="K23" s="22" t="e">
        <f t="shared" si="0"/>
        <v>#DIV/0!</v>
      </c>
      <c r="L23" s="29"/>
      <c r="M23" s="30"/>
      <c r="N23" s="27"/>
      <c r="O23" s="31"/>
    </row>
    <row r="24" spans="2:15" ht="31.5" hidden="1" customHeight="1" x14ac:dyDescent="0.25">
      <c r="B24" s="27"/>
      <c r="C24" s="32"/>
      <c r="D24" s="32"/>
      <c r="E24" s="33"/>
      <c r="F24" s="18" t="s">
        <v>24</v>
      </c>
      <c r="G24" s="34" t="s">
        <v>25</v>
      </c>
      <c r="H24" s="5" t="s">
        <v>26</v>
      </c>
      <c r="I24" s="37"/>
      <c r="J24" s="38"/>
      <c r="K24" s="22" t="e">
        <f t="shared" si="0"/>
        <v>#DIV/0!</v>
      </c>
      <c r="L24" s="36" t="e">
        <f>K24</f>
        <v>#DIV/0!</v>
      </c>
      <c r="M24" s="30"/>
      <c r="N24" s="27"/>
      <c r="O24" s="31"/>
    </row>
    <row r="25" spans="2:15" ht="58.5" hidden="1" customHeight="1" x14ac:dyDescent="0.25">
      <c r="B25" s="27"/>
      <c r="C25" s="16"/>
      <c r="D25" s="16" t="s">
        <v>35</v>
      </c>
      <c r="E25" s="17" t="s">
        <v>17</v>
      </c>
      <c r="F25" s="18" t="s">
        <v>18</v>
      </c>
      <c r="G25" s="19" t="s">
        <v>19</v>
      </c>
      <c r="H25" s="5" t="s">
        <v>20</v>
      </c>
      <c r="I25" s="20"/>
      <c r="J25" s="21"/>
      <c r="K25" s="22" t="e">
        <f t="shared" si="0"/>
        <v>#DIV/0!</v>
      </c>
      <c r="L25" s="23" t="e">
        <f>(K25+K26+K27)/3</f>
        <v>#DIV/0!</v>
      </c>
      <c r="M25" s="24" t="e">
        <f>(L25+L28)/2</f>
        <v>#DIV/0!</v>
      </c>
      <c r="N25" s="27"/>
      <c r="O25" s="31"/>
    </row>
    <row r="26" spans="2:15" ht="58.5" hidden="1" customHeight="1" x14ac:dyDescent="0.25">
      <c r="B26" s="27"/>
      <c r="C26" s="27"/>
      <c r="D26" s="27"/>
      <c r="E26" s="28"/>
      <c r="F26" s="18" t="s">
        <v>18</v>
      </c>
      <c r="G26" s="19" t="s">
        <v>22</v>
      </c>
      <c r="H26" s="5" t="s">
        <v>20</v>
      </c>
      <c r="I26" s="20"/>
      <c r="J26" s="21"/>
      <c r="K26" s="22" t="e">
        <f t="shared" si="0"/>
        <v>#DIV/0!</v>
      </c>
      <c r="L26" s="29"/>
      <c r="M26" s="30"/>
      <c r="N26" s="27"/>
      <c r="O26" s="31"/>
    </row>
    <row r="27" spans="2:15" ht="58.5" hidden="1" customHeight="1" x14ac:dyDescent="0.25">
      <c r="B27" s="27"/>
      <c r="C27" s="27"/>
      <c r="D27" s="27"/>
      <c r="E27" s="28"/>
      <c r="F27" s="18" t="s">
        <v>18</v>
      </c>
      <c r="G27" s="19" t="s">
        <v>23</v>
      </c>
      <c r="H27" s="5" t="s">
        <v>20</v>
      </c>
      <c r="I27" s="20"/>
      <c r="J27" s="20"/>
      <c r="K27" s="22" t="e">
        <f t="shared" si="0"/>
        <v>#DIV/0!</v>
      </c>
      <c r="L27" s="29"/>
      <c r="M27" s="30"/>
      <c r="N27" s="27"/>
      <c r="O27" s="31"/>
    </row>
    <row r="28" spans="2:15" ht="31.5" hidden="1" customHeight="1" x14ac:dyDescent="0.25">
      <c r="B28" s="27"/>
      <c r="C28" s="32"/>
      <c r="D28" s="32"/>
      <c r="E28" s="33"/>
      <c r="F28" s="18" t="s">
        <v>24</v>
      </c>
      <c r="G28" s="34" t="s">
        <v>25</v>
      </c>
      <c r="H28" s="5" t="s">
        <v>26</v>
      </c>
      <c r="I28" s="37"/>
      <c r="J28" s="38"/>
      <c r="K28" s="22" t="e">
        <f t="shared" si="0"/>
        <v>#DIV/0!</v>
      </c>
      <c r="L28" s="36" t="e">
        <f>K28</f>
        <v>#DIV/0!</v>
      </c>
      <c r="M28" s="30"/>
      <c r="N28" s="27"/>
      <c r="O28" s="31"/>
    </row>
    <row r="29" spans="2:15" ht="58.5" customHeight="1" x14ac:dyDescent="0.25">
      <c r="B29" s="27"/>
      <c r="C29" s="16" t="s">
        <v>36</v>
      </c>
      <c r="D29" s="16" t="s">
        <v>37</v>
      </c>
      <c r="E29" s="39" t="s">
        <v>17</v>
      </c>
      <c r="F29" s="5" t="s">
        <v>18</v>
      </c>
      <c r="G29" s="19" t="s">
        <v>19</v>
      </c>
      <c r="H29" s="5" t="s">
        <v>20</v>
      </c>
      <c r="I29" s="20">
        <v>100</v>
      </c>
      <c r="J29" s="21">
        <v>100</v>
      </c>
      <c r="K29" s="22">
        <f t="shared" si="0"/>
        <v>100</v>
      </c>
      <c r="L29" s="23">
        <f>(K29+K30+K31)/3</f>
        <v>100</v>
      </c>
      <c r="M29" s="24">
        <f>(L29+L32)/2</f>
        <v>99.596774193548384</v>
      </c>
      <c r="N29" s="27"/>
      <c r="O29" s="31"/>
    </row>
    <row r="30" spans="2:15" ht="58.5" customHeight="1" x14ac:dyDescent="0.25">
      <c r="B30" s="27"/>
      <c r="C30" s="27"/>
      <c r="D30" s="27"/>
      <c r="E30" s="40"/>
      <c r="F30" s="5" t="s">
        <v>18</v>
      </c>
      <c r="G30" s="19" t="s">
        <v>22</v>
      </c>
      <c r="H30" s="5" t="s">
        <v>20</v>
      </c>
      <c r="I30" s="20">
        <v>80</v>
      </c>
      <c r="J30" s="21">
        <v>82.4</v>
      </c>
      <c r="K30" s="22">
        <f t="shared" si="0"/>
        <v>100</v>
      </c>
      <c r="L30" s="29"/>
      <c r="M30" s="30"/>
      <c r="N30" s="27"/>
      <c r="O30" s="31"/>
    </row>
    <row r="31" spans="2:15" ht="58.5" customHeight="1" x14ac:dyDescent="0.25">
      <c r="B31" s="27"/>
      <c r="C31" s="27"/>
      <c r="D31" s="27"/>
      <c r="E31" s="40"/>
      <c r="F31" s="5" t="s">
        <v>18</v>
      </c>
      <c r="G31" s="19" t="s">
        <v>23</v>
      </c>
      <c r="H31" s="5" t="s">
        <v>20</v>
      </c>
      <c r="I31" s="20">
        <v>100</v>
      </c>
      <c r="J31" s="20">
        <v>100</v>
      </c>
      <c r="K31" s="22">
        <f t="shared" si="0"/>
        <v>100</v>
      </c>
      <c r="L31" s="29"/>
      <c r="M31" s="30"/>
      <c r="N31" s="27"/>
      <c r="O31" s="31"/>
    </row>
    <row r="32" spans="2:15" ht="31.5" customHeight="1" x14ac:dyDescent="0.25">
      <c r="B32" s="27"/>
      <c r="C32" s="32"/>
      <c r="D32" s="32"/>
      <c r="E32" s="41"/>
      <c r="F32" s="5" t="s">
        <v>24</v>
      </c>
      <c r="G32" s="34" t="s">
        <v>25</v>
      </c>
      <c r="H32" s="5" t="s">
        <v>26</v>
      </c>
      <c r="I32" s="35">
        <f>(346*5+358*4)/9</f>
        <v>351.33333333333331</v>
      </c>
      <c r="J32" s="35">
        <v>348.5</v>
      </c>
      <c r="K32" s="22">
        <f t="shared" si="0"/>
        <v>99.193548387096769</v>
      </c>
      <c r="L32" s="36">
        <f>K32</f>
        <v>99.193548387096769</v>
      </c>
      <c r="M32" s="30"/>
      <c r="N32" s="27"/>
      <c r="O32" s="31"/>
    </row>
    <row r="33" spans="2:15" ht="58.5" hidden="1" customHeight="1" x14ac:dyDescent="0.25">
      <c r="B33" s="27"/>
      <c r="C33" s="16" t="s">
        <v>38</v>
      </c>
      <c r="D33" s="16" t="s">
        <v>39</v>
      </c>
      <c r="E33" s="39" t="s">
        <v>17</v>
      </c>
      <c r="F33" s="5" t="s">
        <v>18</v>
      </c>
      <c r="G33" s="19" t="s">
        <v>19</v>
      </c>
      <c r="H33" s="5" t="s">
        <v>20</v>
      </c>
      <c r="I33" s="20"/>
      <c r="J33" s="21"/>
      <c r="K33" s="22" t="e">
        <f t="shared" si="0"/>
        <v>#DIV/0!</v>
      </c>
      <c r="L33" s="23" t="e">
        <f>(K33+K34+K35)/3</f>
        <v>#DIV/0!</v>
      </c>
      <c r="M33" s="24" t="e">
        <f>(L33+L36)/2</f>
        <v>#DIV/0!</v>
      </c>
      <c r="N33" s="42"/>
      <c r="O33" s="31"/>
    </row>
    <row r="34" spans="2:15" ht="58.5" hidden="1" customHeight="1" x14ac:dyDescent="0.25">
      <c r="B34" s="27"/>
      <c r="C34" s="27"/>
      <c r="D34" s="27"/>
      <c r="E34" s="40"/>
      <c r="F34" s="5" t="s">
        <v>18</v>
      </c>
      <c r="G34" s="19" t="s">
        <v>22</v>
      </c>
      <c r="H34" s="5" t="s">
        <v>20</v>
      </c>
      <c r="I34" s="20"/>
      <c r="J34" s="21"/>
      <c r="K34" s="22" t="e">
        <f t="shared" si="0"/>
        <v>#DIV/0!</v>
      </c>
      <c r="L34" s="29"/>
      <c r="M34" s="30"/>
      <c r="N34" s="42"/>
      <c r="O34" s="31"/>
    </row>
    <row r="35" spans="2:15" ht="58.5" hidden="1" customHeight="1" x14ac:dyDescent="0.25">
      <c r="B35" s="27"/>
      <c r="C35" s="27"/>
      <c r="D35" s="27"/>
      <c r="E35" s="40"/>
      <c r="F35" s="5" t="s">
        <v>18</v>
      </c>
      <c r="G35" s="19" t="s">
        <v>23</v>
      </c>
      <c r="H35" s="5" t="s">
        <v>20</v>
      </c>
      <c r="I35" s="20"/>
      <c r="J35" s="20"/>
      <c r="K35" s="22" t="e">
        <f t="shared" si="0"/>
        <v>#DIV/0!</v>
      </c>
      <c r="L35" s="29"/>
      <c r="M35" s="30"/>
      <c r="N35" s="42"/>
      <c r="O35" s="31"/>
    </row>
    <row r="36" spans="2:15" ht="33.75" hidden="1" customHeight="1" x14ac:dyDescent="0.25">
      <c r="B36" s="27"/>
      <c r="C36" s="32"/>
      <c r="D36" s="32"/>
      <c r="E36" s="41"/>
      <c r="F36" s="5" t="s">
        <v>24</v>
      </c>
      <c r="G36" s="34" t="s">
        <v>25</v>
      </c>
      <c r="H36" s="5" t="s">
        <v>26</v>
      </c>
      <c r="I36" s="43"/>
      <c r="J36" s="38"/>
      <c r="K36" s="22" t="e">
        <f t="shared" si="0"/>
        <v>#DIV/0!</v>
      </c>
      <c r="L36" s="36" t="e">
        <f>K36</f>
        <v>#DIV/0!</v>
      </c>
      <c r="M36" s="30"/>
      <c r="N36" s="42"/>
      <c r="O36" s="31"/>
    </row>
    <row r="37" spans="2:15" ht="33.75" hidden="1" customHeight="1" x14ac:dyDescent="0.25">
      <c r="B37" s="27"/>
      <c r="C37" s="44" t="s">
        <v>40</v>
      </c>
      <c r="D37" s="44"/>
      <c r="E37" s="45"/>
      <c r="F37" s="5"/>
      <c r="G37" s="34"/>
      <c r="H37" s="5"/>
      <c r="I37" s="43"/>
      <c r="J37" s="38"/>
      <c r="K37" s="22"/>
      <c r="L37" s="36"/>
      <c r="M37" s="46"/>
      <c r="N37" s="42"/>
      <c r="O37" s="31"/>
    </row>
    <row r="38" spans="2:15" ht="33.75" hidden="1" customHeight="1" x14ac:dyDescent="0.25">
      <c r="B38" s="27"/>
      <c r="C38" s="44"/>
      <c r="D38" s="44"/>
      <c r="E38" s="45"/>
      <c r="F38" s="5"/>
      <c r="G38" s="34"/>
      <c r="H38" s="5"/>
      <c r="I38" s="43"/>
      <c r="J38" s="38"/>
      <c r="K38" s="22"/>
      <c r="L38" s="36"/>
      <c r="M38" s="46"/>
      <c r="N38" s="42"/>
      <c r="O38" s="31"/>
    </row>
    <row r="39" spans="2:15" ht="33.75" hidden="1" customHeight="1" x14ac:dyDescent="0.25">
      <c r="B39" s="27"/>
      <c r="C39" s="44"/>
      <c r="D39" s="44"/>
      <c r="E39" s="45"/>
      <c r="F39" s="5"/>
      <c r="G39" s="34"/>
      <c r="H39" s="5"/>
      <c r="I39" s="43"/>
      <c r="J39" s="38"/>
      <c r="K39" s="22"/>
      <c r="L39" s="36"/>
      <c r="M39" s="46"/>
      <c r="N39" s="42"/>
      <c r="O39" s="31"/>
    </row>
    <row r="40" spans="2:15" ht="33.75" hidden="1" customHeight="1" x14ac:dyDescent="0.25">
      <c r="B40" s="27"/>
      <c r="C40" s="44"/>
      <c r="D40" s="44"/>
      <c r="E40" s="45"/>
      <c r="F40" s="5"/>
      <c r="G40" s="34"/>
      <c r="H40" s="5"/>
      <c r="I40" s="43"/>
      <c r="J40" s="38"/>
      <c r="K40" s="22"/>
      <c r="L40" s="36"/>
      <c r="M40" s="46"/>
      <c r="N40" s="42"/>
      <c r="O40" s="31"/>
    </row>
    <row r="41" spans="2:15" ht="58.5" customHeight="1" x14ac:dyDescent="0.25">
      <c r="B41" s="47"/>
      <c r="C41" s="16" t="s">
        <v>41</v>
      </c>
      <c r="D41" s="16" t="s">
        <v>42</v>
      </c>
      <c r="E41" s="39" t="s">
        <v>17</v>
      </c>
      <c r="F41" s="5" t="s">
        <v>18</v>
      </c>
      <c r="G41" s="19" t="s">
        <v>19</v>
      </c>
      <c r="H41" s="5" t="s">
        <v>20</v>
      </c>
      <c r="I41" s="20">
        <v>100</v>
      </c>
      <c r="J41" s="21">
        <v>100</v>
      </c>
      <c r="K41" s="22">
        <f t="shared" si="0"/>
        <v>100</v>
      </c>
      <c r="L41" s="23">
        <f>(K41+K42+K43)/3</f>
        <v>100</v>
      </c>
      <c r="M41" s="24">
        <f>(L41+L44)/2</f>
        <v>96.551724137931032</v>
      </c>
      <c r="N41" s="27"/>
      <c r="O41" s="31"/>
    </row>
    <row r="42" spans="2:15" ht="58.5" customHeight="1" x14ac:dyDescent="0.25">
      <c r="B42" s="47"/>
      <c r="C42" s="27"/>
      <c r="D42" s="27"/>
      <c r="E42" s="48"/>
      <c r="F42" s="5" t="s">
        <v>18</v>
      </c>
      <c r="G42" s="19" t="s">
        <v>22</v>
      </c>
      <c r="H42" s="5" t="s">
        <v>20</v>
      </c>
      <c r="I42" s="20">
        <v>85</v>
      </c>
      <c r="J42" s="21">
        <v>100</v>
      </c>
      <c r="K42" s="22">
        <f t="shared" si="0"/>
        <v>100</v>
      </c>
      <c r="L42" s="29"/>
      <c r="M42" s="30"/>
      <c r="N42" s="27"/>
      <c r="O42" s="31"/>
    </row>
    <row r="43" spans="2:15" ht="58.5" customHeight="1" x14ac:dyDescent="0.25">
      <c r="B43" s="47"/>
      <c r="C43" s="27"/>
      <c r="D43" s="27"/>
      <c r="E43" s="48"/>
      <c r="F43" s="5" t="s">
        <v>18</v>
      </c>
      <c r="G43" s="19" t="s">
        <v>23</v>
      </c>
      <c r="H43" s="5" t="s">
        <v>20</v>
      </c>
      <c r="I43" s="20">
        <v>98</v>
      </c>
      <c r="J43" s="20">
        <v>100</v>
      </c>
      <c r="K43" s="22">
        <f t="shared" si="0"/>
        <v>100</v>
      </c>
      <c r="L43" s="29"/>
      <c r="M43" s="30"/>
      <c r="N43" s="27"/>
      <c r="O43" s="31"/>
    </row>
    <row r="44" spans="2:15" ht="33" customHeight="1" x14ac:dyDescent="0.25">
      <c r="B44" s="47"/>
      <c r="C44" s="32"/>
      <c r="D44" s="32"/>
      <c r="E44" s="49"/>
      <c r="F44" s="5" t="s">
        <v>24</v>
      </c>
      <c r="G44" s="34" t="s">
        <v>25</v>
      </c>
      <c r="H44" s="5" t="s">
        <v>26</v>
      </c>
      <c r="I44" s="35">
        <f>(6*5+7*4)/9</f>
        <v>6.4444444444444446</v>
      </c>
      <c r="J44" s="35">
        <v>6</v>
      </c>
      <c r="K44" s="22">
        <f t="shared" si="0"/>
        <v>93.103448275862064</v>
      </c>
      <c r="L44" s="36">
        <f>K44</f>
        <v>93.103448275862064</v>
      </c>
      <c r="M44" s="30"/>
      <c r="N44" s="27"/>
      <c r="O44" s="31"/>
    </row>
    <row r="45" spans="2:15" ht="57" hidden="1" customHeight="1" x14ac:dyDescent="0.25">
      <c r="B45" s="47"/>
      <c r="C45" s="16" t="s">
        <v>43</v>
      </c>
      <c r="D45" s="16" t="s">
        <v>44</v>
      </c>
      <c r="E45" s="39" t="s">
        <v>17</v>
      </c>
      <c r="F45" s="5" t="s">
        <v>18</v>
      </c>
      <c r="G45" s="19" t="s">
        <v>19</v>
      </c>
      <c r="H45" s="5" t="s">
        <v>20</v>
      </c>
      <c r="I45" s="20"/>
      <c r="J45" s="21"/>
      <c r="K45" s="22" t="e">
        <f t="shared" si="0"/>
        <v>#DIV/0!</v>
      </c>
      <c r="L45" s="23" t="e">
        <f>(K45+K46+K47)/3</f>
        <v>#DIV/0!</v>
      </c>
      <c r="M45" s="24" t="e">
        <f>(L45+L48)/2</f>
        <v>#DIV/0!</v>
      </c>
      <c r="N45" s="27"/>
      <c r="O45" s="31"/>
    </row>
    <row r="46" spans="2:15" ht="57" hidden="1" customHeight="1" x14ac:dyDescent="0.25">
      <c r="B46" s="47"/>
      <c r="C46" s="27"/>
      <c r="D46" s="27"/>
      <c r="E46" s="48"/>
      <c r="F46" s="5" t="s">
        <v>18</v>
      </c>
      <c r="G46" s="19" t="s">
        <v>22</v>
      </c>
      <c r="H46" s="5" t="s">
        <v>20</v>
      </c>
      <c r="I46" s="20"/>
      <c r="J46" s="21"/>
      <c r="K46" s="22" t="e">
        <f t="shared" si="0"/>
        <v>#DIV/0!</v>
      </c>
      <c r="L46" s="29"/>
      <c r="M46" s="30"/>
      <c r="N46" s="27"/>
      <c r="O46" s="31"/>
    </row>
    <row r="47" spans="2:15" ht="57" hidden="1" customHeight="1" x14ac:dyDescent="0.25">
      <c r="B47" s="47"/>
      <c r="C47" s="27"/>
      <c r="D47" s="27"/>
      <c r="E47" s="48"/>
      <c r="F47" s="5" t="s">
        <v>18</v>
      </c>
      <c r="G47" s="19" t="s">
        <v>23</v>
      </c>
      <c r="H47" s="5" t="s">
        <v>20</v>
      </c>
      <c r="I47" s="20"/>
      <c r="J47" s="20"/>
      <c r="K47" s="22" t="e">
        <f t="shared" si="0"/>
        <v>#DIV/0!</v>
      </c>
      <c r="L47" s="29"/>
      <c r="M47" s="30"/>
      <c r="N47" s="27"/>
      <c r="O47" s="31"/>
    </row>
    <row r="48" spans="2:15" ht="57" hidden="1" customHeight="1" x14ac:dyDescent="0.25">
      <c r="B48" s="47"/>
      <c r="C48" s="32"/>
      <c r="D48" s="32"/>
      <c r="E48" s="49"/>
      <c r="F48" s="5" t="s">
        <v>24</v>
      </c>
      <c r="G48" s="34" t="s">
        <v>25</v>
      </c>
      <c r="H48" s="5" t="s">
        <v>26</v>
      </c>
      <c r="I48" s="43"/>
      <c r="J48" s="38"/>
      <c r="K48" s="22" t="e">
        <f t="shared" si="0"/>
        <v>#DIV/0!</v>
      </c>
      <c r="L48" s="36" t="e">
        <f>K48</f>
        <v>#DIV/0!</v>
      </c>
      <c r="M48" s="30"/>
      <c r="N48" s="27"/>
      <c r="O48" s="31"/>
    </row>
    <row r="49" spans="2:15" ht="33" hidden="1" customHeight="1" x14ac:dyDescent="0.25">
      <c r="B49" s="47"/>
      <c r="C49" s="16" t="s">
        <v>43</v>
      </c>
      <c r="D49" s="16" t="s">
        <v>45</v>
      </c>
      <c r="E49" s="39" t="s">
        <v>17</v>
      </c>
      <c r="F49" s="5" t="s">
        <v>18</v>
      </c>
      <c r="G49" s="19" t="s">
        <v>19</v>
      </c>
      <c r="H49" s="5" t="s">
        <v>20</v>
      </c>
      <c r="I49" s="20"/>
      <c r="J49" s="21"/>
      <c r="K49" s="22" t="e">
        <f t="shared" si="0"/>
        <v>#DIV/0!</v>
      </c>
      <c r="L49" s="23" t="e">
        <f>(K49+K50+K51)/3</f>
        <v>#DIV/0!</v>
      </c>
      <c r="M49" s="24" t="e">
        <f>(L49+L52)/2</f>
        <v>#DIV/0!</v>
      </c>
      <c r="N49" s="27"/>
      <c r="O49" s="31"/>
    </row>
    <row r="50" spans="2:15" ht="33" hidden="1" customHeight="1" x14ac:dyDescent="0.25">
      <c r="B50" s="47"/>
      <c r="C50" s="27"/>
      <c r="D50" s="27"/>
      <c r="E50" s="48"/>
      <c r="F50" s="5" t="s">
        <v>18</v>
      </c>
      <c r="G50" s="19" t="s">
        <v>22</v>
      </c>
      <c r="H50" s="5" t="s">
        <v>20</v>
      </c>
      <c r="I50" s="20"/>
      <c r="J50" s="21"/>
      <c r="K50" s="22" t="e">
        <f t="shared" si="0"/>
        <v>#DIV/0!</v>
      </c>
      <c r="L50" s="29"/>
      <c r="M50" s="30"/>
      <c r="N50" s="27"/>
      <c r="O50" s="31"/>
    </row>
    <row r="51" spans="2:15" ht="33" hidden="1" customHeight="1" x14ac:dyDescent="0.25">
      <c r="B51" s="47"/>
      <c r="C51" s="27"/>
      <c r="D51" s="27"/>
      <c r="E51" s="48"/>
      <c r="F51" s="5" t="s">
        <v>18</v>
      </c>
      <c r="G51" s="19" t="s">
        <v>23</v>
      </c>
      <c r="H51" s="5" t="s">
        <v>20</v>
      </c>
      <c r="I51" s="20"/>
      <c r="J51" s="20"/>
      <c r="K51" s="22" t="e">
        <f t="shared" si="0"/>
        <v>#DIV/0!</v>
      </c>
      <c r="L51" s="29"/>
      <c r="M51" s="30"/>
      <c r="N51" s="27"/>
      <c r="O51" s="31"/>
    </row>
    <row r="52" spans="2:15" ht="33" hidden="1" customHeight="1" x14ac:dyDescent="0.25">
      <c r="B52" s="47"/>
      <c r="C52" s="32"/>
      <c r="D52" s="32"/>
      <c r="E52" s="49"/>
      <c r="F52" s="5" t="s">
        <v>24</v>
      </c>
      <c r="G52" s="34" t="s">
        <v>25</v>
      </c>
      <c r="H52" s="5" t="s">
        <v>26</v>
      </c>
      <c r="I52" s="43"/>
      <c r="J52" s="38"/>
      <c r="K52" s="22" t="e">
        <f t="shared" si="0"/>
        <v>#DIV/0!</v>
      </c>
      <c r="L52" s="36" t="e">
        <f>K52</f>
        <v>#DIV/0!</v>
      </c>
      <c r="M52" s="30"/>
      <c r="N52" s="27"/>
      <c r="O52" s="31"/>
    </row>
    <row r="53" spans="2:15" ht="33" hidden="1" customHeight="1" x14ac:dyDescent="0.25">
      <c r="B53" s="47"/>
      <c r="C53" s="16" t="s">
        <v>46</v>
      </c>
      <c r="D53" s="16" t="s">
        <v>47</v>
      </c>
      <c r="E53" s="39" t="s">
        <v>17</v>
      </c>
      <c r="F53" s="5" t="s">
        <v>18</v>
      </c>
      <c r="G53" s="19" t="s">
        <v>19</v>
      </c>
      <c r="H53" s="5" t="s">
        <v>20</v>
      </c>
      <c r="I53" s="20"/>
      <c r="J53" s="21"/>
      <c r="K53" s="22" t="e">
        <f t="shared" si="0"/>
        <v>#DIV/0!</v>
      </c>
      <c r="L53" s="23" t="e">
        <f>(K53+K54+K55)/3</f>
        <v>#DIV/0!</v>
      </c>
      <c r="M53" s="24" t="e">
        <f>(L53+L56)/2</f>
        <v>#DIV/0!</v>
      </c>
      <c r="N53" s="27"/>
      <c r="O53" s="31"/>
    </row>
    <row r="54" spans="2:15" ht="33" hidden="1" customHeight="1" x14ac:dyDescent="0.25">
      <c r="B54" s="47"/>
      <c r="C54" s="27"/>
      <c r="D54" s="27"/>
      <c r="E54" s="48"/>
      <c r="F54" s="5" t="s">
        <v>18</v>
      </c>
      <c r="G54" s="19" t="s">
        <v>22</v>
      </c>
      <c r="H54" s="5" t="s">
        <v>20</v>
      </c>
      <c r="I54" s="20"/>
      <c r="J54" s="21"/>
      <c r="K54" s="22" t="e">
        <f t="shared" si="0"/>
        <v>#DIV/0!</v>
      </c>
      <c r="L54" s="29"/>
      <c r="M54" s="30"/>
      <c r="N54" s="27"/>
      <c r="O54" s="31"/>
    </row>
    <row r="55" spans="2:15" ht="33" hidden="1" customHeight="1" x14ac:dyDescent="0.25">
      <c r="B55" s="47"/>
      <c r="C55" s="27"/>
      <c r="D55" s="27"/>
      <c r="E55" s="48"/>
      <c r="F55" s="5" t="s">
        <v>18</v>
      </c>
      <c r="G55" s="19" t="s">
        <v>23</v>
      </c>
      <c r="H55" s="5" t="s">
        <v>20</v>
      </c>
      <c r="I55" s="20"/>
      <c r="J55" s="20"/>
      <c r="K55" s="22" t="e">
        <f t="shared" si="0"/>
        <v>#DIV/0!</v>
      </c>
      <c r="L55" s="29"/>
      <c r="M55" s="30"/>
      <c r="N55" s="27"/>
      <c r="O55" s="31"/>
    </row>
    <row r="56" spans="2:15" ht="69" hidden="1" customHeight="1" x14ac:dyDescent="0.25">
      <c r="B56" s="47"/>
      <c r="C56" s="32"/>
      <c r="D56" s="32"/>
      <c r="E56" s="49"/>
      <c r="F56" s="5" t="s">
        <v>24</v>
      </c>
      <c r="G56" s="34" t="s">
        <v>25</v>
      </c>
      <c r="H56" s="5" t="s">
        <v>26</v>
      </c>
      <c r="I56" s="43"/>
      <c r="J56" s="38"/>
      <c r="K56" s="22" t="e">
        <f t="shared" si="0"/>
        <v>#DIV/0!</v>
      </c>
      <c r="L56" s="36" t="e">
        <f>K56</f>
        <v>#DIV/0!</v>
      </c>
      <c r="M56" s="30"/>
      <c r="N56" s="27"/>
      <c r="O56" s="31"/>
    </row>
    <row r="57" spans="2:15" ht="58.5" hidden="1" customHeight="1" x14ac:dyDescent="0.25">
      <c r="B57" s="47"/>
      <c r="C57" s="16" t="s">
        <v>48</v>
      </c>
      <c r="D57" s="16" t="s">
        <v>49</v>
      </c>
      <c r="E57" s="39" t="s">
        <v>17</v>
      </c>
      <c r="F57" s="5" t="s">
        <v>18</v>
      </c>
      <c r="G57" s="19" t="s">
        <v>19</v>
      </c>
      <c r="H57" s="5" t="s">
        <v>20</v>
      </c>
      <c r="I57" s="20"/>
      <c r="J57" s="21"/>
      <c r="K57" s="22" t="e">
        <f t="shared" si="0"/>
        <v>#DIV/0!</v>
      </c>
      <c r="L57" s="23" t="e">
        <f>(K57+K58+K59)/3</f>
        <v>#DIV/0!</v>
      </c>
      <c r="M57" s="24" t="e">
        <f>(L57+L60)/2</f>
        <v>#DIV/0!</v>
      </c>
      <c r="N57" s="27"/>
      <c r="O57" s="31"/>
    </row>
    <row r="58" spans="2:15" ht="58.5" hidden="1" customHeight="1" x14ac:dyDescent="0.25">
      <c r="B58" s="47"/>
      <c r="C58" s="27"/>
      <c r="D58" s="27"/>
      <c r="E58" s="48"/>
      <c r="F58" s="5" t="s">
        <v>18</v>
      </c>
      <c r="G58" s="19" t="s">
        <v>50</v>
      </c>
      <c r="H58" s="5" t="s">
        <v>20</v>
      </c>
      <c r="I58" s="20"/>
      <c r="J58" s="21"/>
      <c r="K58" s="22" t="e">
        <f t="shared" si="0"/>
        <v>#DIV/0!</v>
      </c>
      <c r="L58" s="29"/>
      <c r="M58" s="30"/>
      <c r="N58" s="27"/>
      <c r="O58" s="31"/>
    </row>
    <row r="59" spans="2:15" ht="58.5" hidden="1" customHeight="1" x14ac:dyDescent="0.25">
      <c r="B59" s="47"/>
      <c r="C59" s="27"/>
      <c r="D59" s="27"/>
      <c r="E59" s="48"/>
      <c r="F59" s="5" t="s">
        <v>18</v>
      </c>
      <c r="G59" s="19" t="s">
        <v>51</v>
      </c>
      <c r="H59" s="5" t="s">
        <v>20</v>
      </c>
      <c r="I59" s="20"/>
      <c r="J59" s="20"/>
      <c r="K59" s="22" t="e">
        <f t="shared" si="0"/>
        <v>#DIV/0!</v>
      </c>
      <c r="L59" s="29"/>
      <c r="M59" s="30"/>
      <c r="N59" s="27"/>
      <c r="O59" s="31"/>
    </row>
    <row r="60" spans="2:15" ht="57.75" hidden="1" customHeight="1" x14ac:dyDescent="0.25">
      <c r="B60" s="47"/>
      <c r="C60" s="32"/>
      <c r="D60" s="32"/>
      <c r="E60" s="49"/>
      <c r="F60" s="5" t="s">
        <v>24</v>
      </c>
      <c r="G60" s="34" t="s">
        <v>25</v>
      </c>
      <c r="H60" s="5" t="s">
        <v>26</v>
      </c>
      <c r="I60" s="38"/>
      <c r="J60" s="43"/>
      <c r="K60" s="22" t="e">
        <f t="shared" si="0"/>
        <v>#DIV/0!</v>
      </c>
      <c r="L60" s="36" t="e">
        <f>K60</f>
        <v>#DIV/0!</v>
      </c>
      <c r="M60" s="30"/>
      <c r="N60" s="27"/>
      <c r="O60" s="31"/>
    </row>
    <row r="61" spans="2:15" ht="58.5" customHeight="1" x14ac:dyDescent="0.25">
      <c r="B61" s="47"/>
      <c r="C61" s="16" t="s">
        <v>52</v>
      </c>
      <c r="D61" s="16" t="s">
        <v>53</v>
      </c>
      <c r="E61" s="39" t="s">
        <v>17</v>
      </c>
      <c r="F61" s="5" t="s">
        <v>18</v>
      </c>
      <c r="G61" s="19" t="s">
        <v>19</v>
      </c>
      <c r="H61" s="5" t="s">
        <v>20</v>
      </c>
      <c r="I61" s="50">
        <v>100</v>
      </c>
      <c r="J61" s="21">
        <v>100</v>
      </c>
      <c r="K61" s="22">
        <f t="shared" si="0"/>
        <v>100</v>
      </c>
      <c r="L61" s="23">
        <f>(K61+K62+K63)/2</f>
        <v>100</v>
      </c>
      <c r="M61" s="24">
        <f>(L61+L64)/2</f>
        <v>98.214285714285722</v>
      </c>
      <c r="N61" s="27"/>
      <c r="O61" s="31"/>
    </row>
    <row r="62" spans="2:15" ht="58.5" customHeight="1" x14ac:dyDescent="0.25">
      <c r="B62" s="47"/>
      <c r="C62" s="27"/>
      <c r="D62" s="27"/>
      <c r="E62" s="48"/>
      <c r="F62" s="5" t="s">
        <v>18</v>
      </c>
      <c r="G62" s="19" t="s">
        <v>50</v>
      </c>
      <c r="H62" s="5" t="s">
        <v>20</v>
      </c>
      <c r="I62" s="50">
        <v>85</v>
      </c>
      <c r="J62" s="21">
        <v>100</v>
      </c>
      <c r="K62" s="22">
        <f t="shared" si="0"/>
        <v>100</v>
      </c>
      <c r="L62" s="29"/>
      <c r="M62" s="30"/>
      <c r="N62" s="27"/>
      <c r="O62" s="31"/>
    </row>
    <row r="63" spans="2:15" ht="58.5" customHeight="1" x14ac:dyDescent="0.25">
      <c r="B63" s="47"/>
      <c r="C63" s="27"/>
      <c r="D63" s="27"/>
      <c r="E63" s="48"/>
      <c r="F63" s="5" t="s">
        <v>18</v>
      </c>
      <c r="G63" s="19" t="s">
        <v>51</v>
      </c>
      <c r="H63" s="5" t="s">
        <v>20</v>
      </c>
      <c r="I63" s="50"/>
      <c r="J63" s="20"/>
      <c r="K63" s="22"/>
      <c r="L63" s="29"/>
      <c r="M63" s="30"/>
      <c r="N63" s="27"/>
      <c r="O63" s="31"/>
    </row>
    <row r="64" spans="2:15" ht="41.25" customHeight="1" x14ac:dyDescent="0.25">
      <c r="B64" s="47"/>
      <c r="C64" s="32"/>
      <c r="D64" s="32"/>
      <c r="E64" s="49"/>
      <c r="F64" s="5" t="s">
        <v>24</v>
      </c>
      <c r="G64" s="34" t="s">
        <v>25</v>
      </c>
      <c r="H64" s="5" t="s">
        <v>26</v>
      </c>
      <c r="I64" s="35">
        <f>(2*5+1*4)/9</f>
        <v>1.5555555555555556</v>
      </c>
      <c r="J64" s="35">
        <v>1.5</v>
      </c>
      <c r="K64" s="22">
        <f t="shared" si="0"/>
        <v>96.428571428571431</v>
      </c>
      <c r="L64" s="36">
        <f>K64</f>
        <v>96.428571428571431</v>
      </c>
      <c r="M64" s="30"/>
      <c r="N64" s="27"/>
      <c r="O64" s="31"/>
    </row>
    <row r="65" spans="2:15" ht="58.5" hidden="1" customHeight="1" x14ac:dyDescent="0.25">
      <c r="B65" s="47"/>
      <c r="C65" s="16" t="s">
        <v>54</v>
      </c>
      <c r="D65" s="16" t="s">
        <v>55</v>
      </c>
      <c r="E65" s="39" t="s">
        <v>17</v>
      </c>
      <c r="F65" s="5" t="s">
        <v>18</v>
      </c>
      <c r="G65" s="19" t="s">
        <v>19</v>
      </c>
      <c r="H65" s="5" t="s">
        <v>20</v>
      </c>
      <c r="I65" s="50"/>
      <c r="J65" s="21"/>
      <c r="K65" s="22" t="e">
        <f t="shared" si="0"/>
        <v>#DIV/0!</v>
      </c>
      <c r="L65" s="23" t="e">
        <f>(K65+K66+K67)/3</f>
        <v>#DIV/0!</v>
      </c>
      <c r="M65" s="24" t="e">
        <f>(L65+L68)/2</f>
        <v>#DIV/0!</v>
      </c>
      <c r="N65" s="27"/>
      <c r="O65" s="31"/>
    </row>
    <row r="66" spans="2:15" ht="58.5" hidden="1" customHeight="1" x14ac:dyDescent="0.25">
      <c r="B66" s="47"/>
      <c r="C66" s="27"/>
      <c r="D66" s="27"/>
      <c r="E66" s="48"/>
      <c r="F66" s="5" t="s">
        <v>18</v>
      </c>
      <c r="G66" s="19" t="s">
        <v>50</v>
      </c>
      <c r="H66" s="5" t="s">
        <v>20</v>
      </c>
      <c r="I66" s="50"/>
      <c r="J66" s="21"/>
      <c r="K66" s="22" t="e">
        <f t="shared" si="0"/>
        <v>#DIV/0!</v>
      </c>
      <c r="L66" s="29"/>
      <c r="M66" s="30"/>
      <c r="N66" s="27"/>
      <c r="O66" s="31"/>
    </row>
    <row r="67" spans="2:15" ht="58.5" hidden="1" customHeight="1" x14ac:dyDescent="0.25">
      <c r="B67" s="47"/>
      <c r="C67" s="27"/>
      <c r="D67" s="27"/>
      <c r="E67" s="48"/>
      <c r="F67" s="5" t="s">
        <v>18</v>
      </c>
      <c r="G67" s="19" t="s">
        <v>51</v>
      </c>
      <c r="H67" s="5" t="s">
        <v>20</v>
      </c>
      <c r="I67" s="50"/>
      <c r="J67" s="20"/>
      <c r="K67" s="22" t="e">
        <f t="shared" si="0"/>
        <v>#DIV/0!</v>
      </c>
      <c r="L67" s="29"/>
      <c r="M67" s="30"/>
      <c r="N67" s="27"/>
      <c r="O67" s="31"/>
    </row>
    <row r="68" spans="2:15" ht="41.25" hidden="1" customHeight="1" x14ac:dyDescent="0.25">
      <c r="B68" s="47"/>
      <c r="C68" s="32"/>
      <c r="D68" s="32"/>
      <c r="E68" s="49"/>
      <c r="F68" s="5" t="s">
        <v>24</v>
      </c>
      <c r="G68" s="34" t="s">
        <v>25</v>
      </c>
      <c r="H68" s="5" t="s">
        <v>26</v>
      </c>
      <c r="I68" s="43"/>
      <c r="J68" s="38"/>
      <c r="K68" s="22" t="e">
        <f t="shared" si="0"/>
        <v>#DIV/0!</v>
      </c>
      <c r="L68" s="36" t="e">
        <f>K68</f>
        <v>#DIV/0!</v>
      </c>
      <c r="M68" s="30"/>
      <c r="N68" s="27"/>
      <c r="O68" s="31"/>
    </row>
    <row r="69" spans="2:15" ht="58.5" customHeight="1" x14ac:dyDescent="0.25">
      <c r="B69" s="47"/>
      <c r="C69" s="16" t="s">
        <v>56</v>
      </c>
      <c r="D69" s="16" t="s">
        <v>57</v>
      </c>
      <c r="E69" s="39" t="s">
        <v>17</v>
      </c>
      <c r="F69" s="5" t="s">
        <v>18</v>
      </c>
      <c r="G69" s="19" t="s">
        <v>19</v>
      </c>
      <c r="H69" s="5" t="s">
        <v>20</v>
      </c>
      <c r="I69" s="20">
        <v>100</v>
      </c>
      <c r="J69" s="21">
        <v>100</v>
      </c>
      <c r="K69" s="22">
        <f t="shared" si="0"/>
        <v>100</v>
      </c>
      <c r="L69" s="23">
        <f>(K69+K70+K71)/3</f>
        <v>97.346938775510196</v>
      </c>
      <c r="M69" s="24">
        <f>(L69+L72)/2</f>
        <v>98.615058172801824</v>
      </c>
      <c r="N69" s="27"/>
      <c r="O69" s="31"/>
    </row>
    <row r="70" spans="2:15" ht="58.5" customHeight="1" x14ac:dyDescent="0.25">
      <c r="B70" s="47"/>
      <c r="C70" s="27"/>
      <c r="D70" s="27"/>
      <c r="E70" s="48"/>
      <c r="F70" s="5" t="s">
        <v>18</v>
      </c>
      <c r="G70" s="19" t="s">
        <v>50</v>
      </c>
      <c r="H70" s="5" t="s">
        <v>20</v>
      </c>
      <c r="I70" s="20">
        <v>85</v>
      </c>
      <c r="J70" s="21">
        <v>100</v>
      </c>
      <c r="K70" s="22">
        <f t="shared" si="0"/>
        <v>100</v>
      </c>
      <c r="L70" s="29"/>
      <c r="M70" s="30"/>
      <c r="N70" s="27"/>
      <c r="O70" s="31"/>
    </row>
    <row r="71" spans="2:15" ht="58.5" customHeight="1" x14ac:dyDescent="0.25">
      <c r="B71" s="47"/>
      <c r="C71" s="27"/>
      <c r="D71" s="27"/>
      <c r="E71" s="48"/>
      <c r="F71" s="5" t="s">
        <v>18</v>
      </c>
      <c r="G71" s="19" t="s">
        <v>51</v>
      </c>
      <c r="H71" s="5" t="s">
        <v>20</v>
      </c>
      <c r="I71" s="20">
        <v>98</v>
      </c>
      <c r="J71" s="20">
        <v>90.2</v>
      </c>
      <c r="K71" s="22">
        <f t="shared" si="0"/>
        <v>92.040816326530617</v>
      </c>
      <c r="L71" s="29"/>
      <c r="M71" s="30"/>
      <c r="N71" s="27"/>
      <c r="O71" s="31"/>
    </row>
    <row r="72" spans="2:15" ht="31.5" customHeight="1" x14ac:dyDescent="0.25">
      <c r="B72" s="47"/>
      <c r="C72" s="32"/>
      <c r="D72" s="32"/>
      <c r="E72" s="49"/>
      <c r="F72" s="5" t="s">
        <v>24</v>
      </c>
      <c r="G72" s="34" t="s">
        <v>25</v>
      </c>
      <c r="H72" s="5" t="s">
        <v>26</v>
      </c>
      <c r="I72" s="35">
        <f>(320*5+349*4)/9</f>
        <v>332.88888888888891</v>
      </c>
      <c r="J72" s="35">
        <v>332.5</v>
      </c>
      <c r="K72" s="22">
        <f t="shared" si="0"/>
        <v>99.883177570093451</v>
      </c>
      <c r="L72" s="36">
        <f>K72</f>
        <v>99.883177570093451</v>
      </c>
      <c r="M72" s="30"/>
      <c r="N72" s="27"/>
      <c r="O72" s="31"/>
    </row>
    <row r="73" spans="2:15" ht="58.5" hidden="1" customHeight="1" x14ac:dyDescent="0.25">
      <c r="B73" s="47"/>
      <c r="C73" s="16" t="s">
        <v>58</v>
      </c>
      <c r="D73" s="16" t="s">
        <v>59</v>
      </c>
      <c r="E73" s="39" t="s">
        <v>17</v>
      </c>
      <c r="F73" s="5" t="s">
        <v>18</v>
      </c>
      <c r="G73" s="19" t="s">
        <v>19</v>
      </c>
      <c r="H73" s="5" t="s">
        <v>20</v>
      </c>
      <c r="I73" s="50"/>
      <c r="J73" s="21"/>
      <c r="K73" s="22" t="e">
        <f t="shared" si="0"/>
        <v>#DIV/0!</v>
      </c>
      <c r="L73" s="23" t="e">
        <f>(K73+K74+K75)/2</f>
        <v>#DIV/0!</v>
      </c>
      <c r="M73" s="24" t="e">
        <f>(L73+L76)/2</f>
        <v>#DIV/0!</v>
      </c>
      <c r="N73" s="27"/>
      <c r="O73" s="31"/>
    </row>
    <row r="74" spans="2:15" ht="58.5" hidden="1" customHeight="1" x14ac:dyDescent="0.25">
      <c r="B74" s="47"/>
      <c r="C74" s="27"/>
      <c r="D74" s="27"/>
      <c r="E74" s="48"/>
      <c r="F74" s="5" t="s">
        <v>18</v>
      </c>
      <c r="G74" s="19" t="s">
        <v>50</v>
      </c>
      <c r="H74" s="5" t="s">
        <v>20</v>
      </c>
      <c r="I74" s="50"/>
      <c r="J74" s="21"/>
      <c r="K74" s="22" t="e">
        <f t="shared" si="0"/>
        <v>#DIV/0!</v>
      </c>
      <c r="L74" s="29"/>
      <c r="M74" s="30"/>
      <c r="N74" s="27"/>
      <c r="O74" s="31"/>
    </row>
    <row r="75" spans="2:15" ht="58.5" hidden="1" customHeight="1" x14ac:dyDescent="0.25">
      <c r="B75" s="47"/>
      <c r="C75" s="27"/>
      <c r="D75" s="27"/>
      <c r="E75" s="48"/>
      <c r="F75" s="5" t="s">
        <v>18</v>
      </c>
      <c r="G75" s="19" t="s">
        <v>51</v>
      </c>
      <c r="H75" s="5" t="s">
        <v>20</v>
      </c>
      <c r="I75" s="50"/>
      <c r="J75" s="20"/>
      <c r="K75" s="22"/>
      <c r="L75" s="29"/>
      <c r="M75" s="30"/>
      <c r="N75" s="27"/>
      <c r="O75" s="31"/>
    </row>
    <row r="76" spans="2:15" ht="31.5" hidden="1" customHeight="1" x14ac:dyDescent="0.25">
      <c r="B76" s="47"/>
      <c r="C76" s="32"/>
      <c r="D76" s="32"/>
      <c r="E76" s="49"/>
      <c r="F76" s="5" t="s">
        <v>24</v>
      </c>
      <c r="G76" s="34" t="s">
        <v>25</v>
      </c>
      <c r="H76" s="5" t="s">
        <v>26</v>
      </c>
      <c r="I76" s="38"/>
      <c r="J76" s="43"/>
      <c r="K76" s="22" t="e">
        <f t="shared" si="0"/>
        <v>#DIV/0!</v>
      </c>
      <c r="L76" s="36" t="e">
        <f>K76</f>
        <v>#DIV/0!</v>
      </c>
      <c r="M76" s="30"/>
      <c r="N76" s="27"/>
      <c r="O76" s="31"/>
    </row>
    <row r="77" spans="2:15" ht="58.5" customHeight="1" x14ac:dyDescent="0.25">
      <c r="B77" s="47"/>
      <c r="C77" s="16" t="s">
        <v>60</v>
      </c>
      <c r="D77" s="16" t="s">
        <v>61</v>
      </c>
      <c r="E77" s="39" t="s">
        <v>17</v>
      </c>
      <c r="F77" s="5" t="s">
        <v>18</v>
      </c>
      <c r="G77" s="19" t="s">
        <v>19</v>
      </c>
      <c r="H77" s="5" t="s">
        <v>20</v>
      </c>
      <c r="I77" s="20">
        <v>100</v>
      </c>
      <c r="J77" s="21">
        <v>100</v>
      </c>
      <c r="K77" s="22">
        <f t="shared" si="0"/>
        <v>100</v>
      </c>
      <c r="L77" s="23">
        <f>(K77+K78+K79)/2</f>
        <v>100</v>
      </c>
      <c r="M77" s="24">
        <f>(L77+L80)/2</f>
        <v>95</v>
      </c>
      <c r="N77" s="42"/>
      <c r="O77" s="31"/>
    </row>
    <row r="78" spans="2:15" ht="58.5" customHeight="1" x14ac:dyDescent="0.25">
      <c r="B78" s="47"/>
      <c r="C78" s="27"/>
      <c r="D78" s="27"/>
      <c r="E78" s="48"/>
      <c r="F78" s="5" t="s">
        <v>18</v>
      </c>
      <c r="G78" s="19" t="s">
        <v>22</v>
      </c>
      <c r="H78" s="5" t="s">
        <v>20</v>
      </c>
      <c r="I78" s="20">
        <v>98</v>
      </c>
      <c r="J78" s="21">
        <v>98</v>
      </c>
      <c r="K78" s="22">
        <f t="shared" si="0"/>
        <v>100</v>
      </c>
      <c r="L78" s="29"/>
      <c r="M78" s="30"/>
      <c r="N78" s="42"/>
      <c r="O78" s="31"/>
    </row>
    <row r="79" spans="2:15" ht="58.5" customHeight="1" x14ac:dyDescent="0.25">
      <c r="B79" s="47"/>
      <c r="C79" s="27"/>
      <c r="D79" s="27"/>
      <c r="E79" s="48"/>
      <c r="F79" s="5" t="s">
        <v>18</v>
      </c>
      <c r="G79" s="19" t="s">
        <v>62</v>
      </c>
      <c r="H79" s="5" t="s">
        <v>20</v>
      </c>
      <c r="I79" s="20"/>
      <c r="J79" s="20"/>
      <c r="K79" s="22"/>
      <c r="L79" s="29"/>
      <c r="M79" s="30"/>
      <c r="N79" s="42"/>
      <c r="O79" s="31"/>
    </row>
    <row r="80" spans="2:15" ht="40.5" customHeight="1" x14ac:dyDescent="0.25">
      <c r="B80" s="47"/>
      <c r="C80" s="32"/>
      <c r="D80" s="32"/>
      <c r="E80" s="49"/>
      <c r="F80" s="5" t="s">
        <v>24</v>
      </c>
      <c r="G80" s="34" t="s">
        <v>25</v>
      </c>
      <c r="H80" s="5" t="s">
        <v>26</v>
      </c>
      <c r="I80" s="37">
        <f>1*4/9</f>
        <v>0.44444444444444442</v>
      </c>
      <c r="J80" s="37">
        <v>0.4</v>
      </c>
      <c r="K80" s="22">
        <f t="shared" si="0"/>
        <v>90.000000000000014</v>
      </c>
      <c r="L80" s="36">
        <f>K80</f>
        <v>90.000000000000014</v>
      </c>
      <c r="M80" s="30"/>
      <c r="N80" s="42"/>
      <c r="O80" s="31"/>
    </row>
    <row r="81" spans="2:15" ht="58.5" hidden="1" customHeight="1" x14ac:dyDescent="0.25">
      <c r="B81" s="47"/>
      <c r="C81" s="16" t="s">
        <v>63</v>
      </c>
      <c r="D81" s="16" t="s">
        <v>64</v>
      </c>
      <c r="E81" s="39" t="s">
        <v>17</v>
      </c>
      <c r="F81" s="5" t="s">
        <v>18</v>
      </c>
      <c r="G81" s="19" t="s">
        <v>19</v>
      </c>
      <c r="H81" s="5" t="s">
        <v>20</v>
      </c>
      <c r="I81" s="20"/>
      <c r="J81" s="21"/>
      <c r="K81" s="22" t="e">
        <f t="shared" si="0"/>
        <v>#DIV/0!</v>
      </c>
      <c r="L81" s="23" t="e">
        <f>(K81+K82+K83)/3</f>
        <v>#DIV/0!</v>
      </c>
      <c r="M81" s="24" t="e">
        <f>(L81+L84)/2</f>
        <v>#DIV/0!</v>
      </c>
      <c r="N81" s="42"/>
      <c r="O81" s="31"/>
    </row>
    <row r="82" spans="2:15" ht="58.5" hidden="1" customHeight="1" x14ac:dyDescent="0.25">
      <c r="B82" s="47"/>
      <c r="C82" s="27"/>
      <c r="D82" s="27"/>
      <c r="E82" s="48"/>
      <c r="F82" s="5" t="s">
        <v>18</v>
      </c>
      <c r="G82" s="19" t="s">
        <v>22</v>
      </c>
      <c r="H82" s="5" t="s">
        <v>20</v>
      </c>
      <c r="I82" s="20"/>
      <c r="J82" s="21"/>
      <c r="K82" s="22" t="e">
        <f t="shared" si="0"/>
        <v>#DIV/0!</v>
      </c>
      <c r="L82" s="29"/>
      <c r="M82" s="30"/>
      <c r="N82" s="42"/>
      <c r="O82" s="31"/>
    </row>
    <row r="83" spans="2:15" ht="58.5" hidden="1" customHeight="1" x14ac:dyDescent="0.25">
      <c r="B83" s="47"/>
      <c r="C83" s="27"/>
      <c r="D83" s="27"/>
      <c r="E83" s="48"/>
      <c r="F83" s="5" t="s">
        <v>18</v>
      </c>
      <c r="G83" s="19" t="s">
        <v>62</v>
      </c>
      <c r="H83" s="5" t="s">
        <v>20</v>
      </c>
      <c r="I83" s="20"/>
      <c r="J83" s="20"/>
      <c r="K83" s="22" t="e">
        <f t="shared" si="0"/>
        <v>#DIV/0!</v>
      </c>
      <c r="L83" s="29"/>
      <c r="M83" s="30"/>
      <c r="N83" s="42"/>
      <c r="O83" s="31"/>
    </row>
    <row r="84" spans="2:15" ht="40.5" hidden="1" customHeight="1" x14ac:dyDescent="0.25">
      <c r="B84" s="47"/>
      <c r="C84" s="32"/>
      <c r="D84" s="32"/>
      <c r="E84" s="49"/>
      <c r="F84" s="5" t="s">
        <v>24</v>
      </c>
      <c r="G84" s="34" t="s">
        <v>25</v>
      </c>
      <c r="H84" s="5" t="s">
        <v>26</v>
      </c>
      <c r="I84" s="43"/>
      <c r="J84" s="38"/>
      <c r="K84" s="22" t="e">
        <f t="shared" si="0"/>
        <v>#DIV/0!</v>
      </c>
      <c r="L84" s="36" t="e">
        <f>K84</f>
        <v>#DIV/0!</v>
      </c>
      <c r="M84" s="30"/>
      <c r="N84" s="42"/>
      <c r="O84" s="31"/>
    </row>
    <row r="85" spans="2:15" ht="58.5" hidden="1" customHeight="1" x14ac:dyDescent="0.25">
      <c r="B85" s="47"/>
      <c r="C85" s="16" t="s">
        <v>65</v>
      </c>
      <c r="D85" s="16" t="s">
        <v>66</v>
      </c>
      <c r="E85" s="39" t="s">
        <v>17</v>
      </c>
      <c r="F85" s="5" t="s">
        <v>18</v>
      </c>
      <c r="G85" s="19" t="s">
        <v>19</v>
      </c>
      <c r="H85" s="5" t="s">
        <v>20</v>
      </c>
      <c r="I85" s="20"/>
      <c r="J85" s="21"/>
      <c r="K85" s="22" t="e">
        <f t="shared" si="0"/>
        <v>#DIV/0!</v>
      </c>
      <c r="L85" s="23" t="e">
        <f>(K85+K86+K87)/3</f>
        <v>#DIV/0!</v>
      </c>
      <c r="M85" s="24" t="e">
        <f>(L85+L88)/2</f>
        <v>#DIV/0!</v>
      </c>
      <c r="N85" s="42"/>
      <c r="O85" s="31"/>
    </row>
    <row r="86" spans="2:15" ht="58.5" hidden="1" customHeight="1" x14ac:dyDescent="0.25">
      <c r="B86" s="47"/>
      <c r="C86" s="27"/>
      <c r="D86" s="27"/>
      <c r="E86" s="48"/>
      <c r="F86" s="5" t="s">
        <v>18</v>
      </c>
      <c r="G86" s="19" t="s">
        <v>22</v>
      </c>
      <c r="H86" s="5" t="s">
        <v>20</v>
      </c>
      <c r="I86" s="20"/>
      <c r="J86" s="21"/>
      <c r="K86" s="22" t="e">
        <f t="shared" si="0"/>
        <v>#DIV/0!</v>
      </c>
      <c r="L86" s="29"/>
      <c r="M86" s="30"/>
      <c r="N86" s="42"/>
      <c r="O86" s="31"/>
    </row>
    <row r="87" spans="2:15" ht="58.5" hidden="1" customHeight="1" x14ac:dyDescent="0.25">
      <c r="B87" s="47"/>
      <c r="C87" s="27"/>
      <c r="D87" s="27"/>
      <c r="E87" s="48"/>
      <c r="F87" s="5" t="s">
        <v>18</v>
      </c>
      <c r="G87" s="19" t="s">
        <v>62</v>
      </c>
      <c r="H87" s="5" t="s">
        <v>20</v>
      </c>
      <c r="I87" s="20"/>
      <c r="J87" s="20"/>
      <c r="K87" s="22" t="e">
        <f t="shared" si="0"/>
        <v>#DIV/0!</v>
      </c>
      <c r="L87" s="29"/>
      <c r="M87" s="30"/>
      <c r="N87" s="42"/>
      <c r="O87" s="31"/>
    </row>
    <row r="88" spans="2:15" ht="40.5" hidden="1" customHeight="1" x14ac:dyDescent="0.25">
      <c r="B88" s="47"/>
      <c r="C88" s="32"/>
      <c r="D88" s="32"/>
      <c r="E88" s="49"/>
      <c r="F88" s="5" t="s">
        <v>24</v>
      </c>
      <c r="G88" s="34" t="s">
        <v>25</v>
      </c>
      <c r="H88" s="5" t="s">
        <v>26</v>
      </c>
      <c r="I88" s="43"/>
      <c r="J88" s="38"/>
      <c r="K88" s="22" t="e">
        <f t="shared" si="0"/>
        <v>#DIV/0!</v>
      </c>
      <c r="L88" s="36" t="e">
        <f>K88</f>
        <v>#DIV/0!</v>
      </c>
      <c r="M88" s="30"/>
      <c r="N88" s="42"/>
      <c r="O88" s="31"/>
    </row>
    <row r="89" spans="2:15" ht="40.5" customHeight="1" x14ac:dyDescent="0.25">
      <c r="B89" s="47"/>
      <c r="C89" s="16" t="s">
        <v>67</v>
      </c>
      <c r="D89" s="16" t="s">
        <v>68</v>
      </c>
      <c r="E89" s="39" t="s">
        <v>17</v>
      </c>
      <c r="F89" s="5" t="s">
        <v>18</v>
      </c>
      <c r="G89" s="19" t="s">
        <v>19</v>
      </c>
      <c r="H89" s="5" t="s">
        <v>20</v>
      </c>
      <c r="I89" s="20">
        <v>100</v>
      </c>
      <c r="J89" s="20">
        <v>100</v>
      </c>
      <c r="K89" s="22">
        <f t="shared" si="0"/>
        <v>100</v>
      </c>
      <c r="L89" s="23">
        <f>(K89+K90+K91)/2</f>
        <v>100</v>
      </c>
      <c r="M89" s="24">
        <f>(L89+L92)/2</f>
        <v>100</v>
      </c>
      <c r="N89" s="42"/>
      <c r="O89" s="31"/>
    </row>
    <row r="90" spans="2:15" ht="40.5" customHeight="1" x14ac:dyDescent="0.25">
      <c r="B90" s="47"/>
      <c r="C90" s="27"/>
      <c r="D90" s="27"/>
      <c r="E90" s="48"/>
      <c r="F90" s="5" t="s">
        <v>18</v>
      </c>
      <c r="G90" s="19" t="s">
        <v>22</v>
      </c>
      <c r="H90" s="5" t="s">
        <v>20</v>
      </c>
      <c r="I90" s="20">
        <v>98</v>
      </c>
      <c r="J90" s="20">
        <v>100</v>
      </c>
      <c r="K90" s="22">
        <f t="shared" si="0"/>
        <v>100</v>
      </c>
      <c r="L90" s="29"/>
      <c r="M90" s="30"/>
      <c r="N90" s="42"/>
      <c r="O90" s="31"/>
    </row>
    <row r="91" spans="2:15" ht="40.5" customHeight="1" x14ac:dyDescent="0.25">
      <c r="B91" s="47"/>
      <c r="C91" s="27"/>
      <c r="D91" s="27"/>
      <c r="E91" s="48"/>
      <c r="F91" s="5" t="s">
        <v>18</v>
      </c>
      <c r="G91" s="19" t="s">
        <v>62</v>
      </c>
      <c r="H91" s="5" t="s">
        <v>20</v>
      </c>
      <c r="I91" s="20"/>
      <c r="J91" s="20"/>
      <c r="K91" s="22"/>
      <c r="L91" s="29"/>
      <c r="M91" s="30"/>
      <c r="N91" s="42"/>
      <c r="O91" s="31"/>
    </row>
    <row r="92" spans="2:15" ht="60.75" customHeight="1" x14ac:dyDescent="0.25">
      <c r="B92" s="47"/>
      <c r="C92" s="32"/>
      <c r="D92" s="32"/>
      <c r="E92" s="49"/>
      <c r="F92" s="5" t="s">
        <v>24</v>
      </c>
      <c r="G92" s="34" t="s">
        <v>25</v>
      </c>
      <c r="H92" s="5" t="s">
        <v>26</v>
      </c>
      <c r="I92" s="37">
        <v>1</v>
      </c>
      <c r="J92" s="37">
        <v>1</v>
      </c>
      <c r="K92" s="22">
        <f>IF(J92/I92*100&gt;100,100,J92/I92*100)</f>
        <v>100</v>
      </c>
      <c r="L92" s="36">
        <f>K92</f>
        <v>100</v>
      </c>
      <c r="M92" s="30"/>
      <c r="N92" s="42"/>
      <c r="O92" s="31"/>
    </row>
    <row r="93" spans="2:15" ht="58.5" customHeight="1" x14ac:dyDescent="0.25">
      <c r="B93" s="47"/>
      <c r="C93" s="16" t="s">
        <v>69</v>
      </c>
      <c r="D93" s="16" t="s">
        <v>70</v>
      </c>
      <c r="E93" s="39" t="s">
        <v>17</v>
      </c>
      <c r="F93" s="5" t="s">
        <v>18</v>
      </c>
      <c r="G93" s="19" t="s">
        <v>19</v>
      </c>
      <c r="H93" s="5" t="s">
        <v>20</v>
      </c>
      <c r="I93" s="20">
        <v>100</v>
      </c>
      <c r="J93" s="20">
        <v>100</v>
      </c>
      <c r="K93" s="22">
        <f t="shared" si="0"/>
        <v>100</v>
      </c>
      <c r="L93" s="23">
        <f>(K93+K94+K95)/2</f>
        <v>100</v>
      </c>
      <c r="M93" s="24">
        <f>(L93+L96)/2</f>
        <v>95</v>
      </c>
      <c r="N93" s="27"/>
      <c r="O93" s="31"/>
    </row>
    <row r="94" spans="2:15" ht="58.5" customHeight="1" x14ac:dyDescent="0.25">
      <c r="B94" s="47"/>
      <c r="C94" s="27"/>
      <c r="D94" s="27"/>
      <c r="E94" s="48"/>
      <c r="F94" s="5" t="s">
        <v>18</v>
      </c>
      <c r="G94" s="19" t="s">
        <v>22</v>
      </c>
      <c r="H94" s="5" t="s">
        <v>20</v>
      </c>
      <c r="I94" s="20">
        <v>98</v>
      </c>
      <c r="J94" s="20">
        <v>98</v>
      </c>
      <c r="K94" s="22">
        <f t="shared" si="0"/>
        <v>100</v>
      </c>
      <c r="L94" s="29"/>
      <c r="M94" s="30"/>
      <c r="N94" s="27"/>
      <c r="O94" s="31"/>
    </row>
    <row r="95" spans="2:15" ht="58.5" customHeight="1" x14ac:dyDescent="0.25">
      <c r="B95" s="47"/>
      <c r="C95" s="27"/>
      <c r="D95" s="27"/>
      <c r="E95" s="48"/>
      <c r="F95" s="5" t="s">
        <v>18</v>
      </c>
      <c r="G95" s="19" t="s">
        <v>62</v>
      </c>
      <c r="H95" s="5" t="s">
        <v>20</v>
      </c>
      <c r="I95" s="20"/>
      <c r="J95" s="20"/>
      <c r="K95" s="22"/>
      <c r="L95" s="29"/>
      <c r="M95" s="30"/>
      <c r="N95" s="27"/>
      <c r="O95" s="31"/>
    </row>
    <row r="96" spans="2:15" ht="64.5" customHeight="1" x14ac:dyDescent="0.25">
      <c r="B96" s="47"/>
      <c r="C96" s="32"/>
      <c r="D96" s="32"/>
      <c r="E96" s="49"/>
      <c r="F96" s="5" t="s">
        <v>24</v>
      </c>
      <c r="G96" s="34" t="s">
        <v>25</v>
      </c>
      <c r="H96" s="5" t="s">
        <v>26</v>
      </c>
      <c r="I96" s="37">
        <f>45*4/9</f>
        <v>20</v>
      </c>
      <c r="J96" s="35">
        <v>18</v>
      </c>
      <c r="K96" s="22">
        <f t="shared" si="0"/>
        <v>90</v>
      </c>
      <c r="L96" s="36">
        <f>K96</f>
        <v>90</v>
      </c>
      <c r="M96" s="30"/>
      <c r="N96" s="27"/>
      <c r="O96" s="31"/>
    </row>
    <row r="97" spans="2:15" ht="58.5" customHeight="1" x14ac:dyDescent="0.25">
      <c r="B97" s="47"/>
      <c r="C97" s="16" t="s">
        <v>71</v>
      </c>
      <c r="D97" s="16" t="s">
        <v>72</v>
      </c>
      <c r="E97" s="39" t="s">
        <v>17</v>
      </c>
      <c r="F97" s="5" t="s">
        <v>18</v>
      </c>
      <c r="G97" s="19" t="s">
        <v>19</v>
      </c>
      <c r="H97" s="5" t="s">
        <v>20</v>
      </c>
      <c r="I97" s="20">
        <v>100</v>
      </c>
      <c r="J97" s="21">
        <v>100</v>
      </c>
      <c r="K97" s="22">
        <f t="shared" si="0"/>
        <v>100</v>
      </c>
      <c r="L97" s="23">
        <f>(K97+K98+K99)/3</f>
        <v>100</v>
      </c>
      <c r="M97" s="24">
        <f>(L97+L100)/2</f>
        <v>100</v>
      </c>
      <c r="N97" s="42"/>
      <c r="O97" s="31"/>
    </row>
    <row r="98" spans="2:15" ht="58.5" customHeight="1" x14ac:dyDescent="0.25">
      <c r="B98" s="47"/>
      <c r="C98" s="27"/>
      <c r="D98" s="27"/>
      <c r="E98" s="40"/>
      <c r="F98" s="5" t="s">
        <v>18</v>
      </c>
      <c r="G98" s="19" t="s">
        <v>22</v>
      </c>
      <c r="H98" s="5" t="s">
        <v>20</v>
      </c>
      <c r="I98" s="20">
        <v>98</v>
      </c>
      <c r="J98" s="21">
        <v>100</v>
      </c>
      <c r="K98" s="22">
        <f t="shared" si="0"/>
        <v>100</v>
      </c>
      <c r="L98" s="29"/>
      <c r="M98" s="30"/>
      <c r="N98" s="42"/>
      <c r="O98" s="31"/>
    </row>
    <row r="99" spans="2:15" ht="58.5" customHeight="1" x14ac:dyDescent="0.25">
      <c r="B99" s="47"/>
      <c r="C99" s="27"/>
      <c r="D99" s="27"/>
      <c r="E99" s="40"/>
      <c r="F99" s="5" t="s">
        <v>18</v>
      </c>
      <c r="G99" s="19" t="s">
        <v>62</v>
      </c>
      <c r="H99" s="5" t="s">
        <v>20</v>
      </c>
      <c r="I99" s="20">
        <v>98</v>
      </c>
      <c r="J99" s="20">
        <v>100</v>
      </c>
      <c r="K99" s="22">
        <f t="shared" si="0"/>
        <v>100</v>
      </c>
      <c r="L99" s="29"/>
      <c r="M99" s="30"/>
      <c r="N99" s="42"/>
      <c r="O99" s="31"/>
    </row>
    <row r="100" spans="2:15" ht="43.5" customHeight="1" x14ac:dyDescent="0.25">
      <c r="B100" s="47"/>
      <c r="C100" s="32"/>
      <c r="D100" s="32"/>
      <c r="E100" s="41"/>
      <c r="F100" s="5" t="s">
        <v>24</v>
      </c>
      <c r="G100" s="34" t="s">
        <v>25</v>
      </c>
      <c r="H100" s="5" t="s">
        <v>26</v>
      </c>
      <c r="I100" s="35">
        <f>3*4/9</f>
        <v>1.3333333333333333</v>
      </c>
      <c r="J100" s="35">
        <f>3*4/9</f>
        <v>1.3333333333333333</v>
      </c>
      <c r="K100" s="22">
        <f t="shared" si="0"/>
        <v>100</v>
      </c>
      <c r="L100" s="36">
        <f>K100</f>
        <v>100</v>
      </c>
      <c r="M100" s="30"/>
      <c r="N100" s="42"/>
      <c r="O100" s="31"/>
    </row>
    <row r="101" spans="2:15" ht="58.5" customHeight="1" x14ac:dyDescent="0.25">
      <c r="B101" s="47"/>
      <c r="C101" s="16" t="s">
        <v>73</v>
      </c>
      <c r="D101" s="16" t="s">
        <v>74</v>
      </c>
      <c r="E101" s="39" t="s">
        <v>17</v>
      </c>
      <c r="F101" s="5" t="s">
        <v>18</v>
      </c>
      <c r="G101" s="19" t="s">
        <v>19</v>
      </c>
      <c r="H101" s="5" t="s">
        <v>20</v>
      </c>
      <c r="I101" s="20">
        <v>100</v>
      </c>
      <c r="J101" s="21">
        <v>100</v>
      </c>
      <c r="K101" s="22">
        <f t="shared" si="0"/>
        <v>100</v>
      </c>
      <c r="L101" s="23">
        <f>(K101+K102+K103)/3</f>
        <v>100</v>
      </c>
      <c r="M101" s="24">
        <f>(L101+L104)/2</f>
        <v>98.084677419354847</v>
      </c>
      <c r="N101" s="27"/>
      <c r="O101" s="31"/>
    </row>
    <row r="102" spans="2:15" ht="58.5" customHeight="1" x14ac:dyDescent="0.25">
      <c r="B102" s="47"/>
      <c r="C102" s="27"/>
      <c r="D102" s="27"/>
      <c r="E102" s="40"/>
      <c r="F102" s="5" t="s">
        <v>18</v>
      </c>
      <c r="G102" s="19" t="s">
        <v>22</v>
      </c>
      <c r="H102" s="5" t="s">
        <v>20</v>
      </c>
      <c r="I102" s="20">
        <v>98</v>
      </c>
      <c r="J102" s="51">
        <v>100</v>
      </c>
      <c r="K102" s="22">
        <f t="shared" si="0"/>
        <v>100</v>
      </c>
      <c r="L102" s="29"/>
      <c r="M102" s="30"/>
      <c r="N102" s="27"/>
      <c r="O102" s="31"/>
    </row>
    <row r="103" spans="2:15" ht="58.5" customHeight="1" x14ac:dyDescent="0.25">
      <c r="B103" s="47"/>
      <c r="C103" s="27"/>
      <c r="D103" s="27"/>
      <c r="E103" s="40"/>
      <c r="F103" s="5" t="s">
        <v>18</v>
      </c>
      <c r="G103" s="19" t="s">
        <v>62</v>
      </c>
      <c r="H103" s="5" t="s">
        <v>20</v>
      </c>
      <c r="I103" s="20">
        <v>98</v>
      </c>
      <c r="J103" s="51">
        <v>100</v>
      </c>
      <c r="K103" s="22">
        <f t="shared" si="0"/>
        <v>100</v>
      </c>
      <c r="L103" s="29"/>
      <c r="M103" s="30"/>
      <c r="N103" s="27"/>
      <c r="O103" s="31"/>
    </row>
    <row r="104" spans="2:15" ht="22.5" customHeight="1" x14ac:dyDescent="0.25">
      <c r="B104" s="47"/>
      <c r="C104" s="32"/>
      <c r="D104" s="32"/>
      <c r="E104" s="41"/>
      <c r="F104" s="5" t="s">
        <v>24</v>
      </c>
      <c r="G104" s="34" t="s">
        <v>25</v>
      </c>
      <c r="H104" s="5" t="s">
        <v>26</v>
      </c>
      <c r="I104" s="35">
        <f>(64*5+44*4)/9</f>
        <v>55.111111111111114</v>
      </c>
      <c r="J104" s="35">
        <v>53</v>
      </c>
      <c r="K104" s="22">
        <f t="shared" si="0"/>
        <v>96.16935483870968</v>
      </c>
      <c r="L104" s="36">
        <f>K104</f>
        <v>96.16935483870968</v>
      </c>
      <c r="M104" s="30"/>
      <c r="N104" s="27"/>
      <c r="O104" s="31"/>
    </row>
    <row r="105" spans="2:15" ht="58.5" hidden="1" customHeight="1" x14ac:dyDescent="0.25">
      <c r="B105" s="47"/>
      <c r="C105" s="16" t="s">
        <v>75</v>
      </c>
      <c r="D105" s="16" t="s">
        <v>76</v>
      </c>
      <c r="E105" s="39" t="s">
        <v>17</v>
      </c>
      <c r="F105" s="5" t="s">
        <v>18</v>
      </c>
      <c r="G105" s="19" t="s">
        <v>19</v>
      </c>
      <c r="H105" s="5" t="s">
        <v>20</v>
      </c>
      <c r="I105" s="20"/>
      <c r="J105" s="21"/>
      <c r="K105" s="22" t="e">
        <f t="shared" si="0"/>
        <v>#DIV/0!</v>
      </c>
      <c r="L105" s="23" t="e">
        <f>(K105+K106+K107)/3</f>
        <v>#DIV/0!</v>
      </c>
      <c r="M105" s="24" t="e">
        <f>(L105+L108)/2</f>
        <v>#DIV/0!</v>
      </c>
      <c r="N105" s="42"/>
      <c r="O105" s="31"/>
    </row>
    <row r="106" spans="2:15" ht="58.5" hidden="1" customHeight="1" x14ac:dyDescent="0.25">
      <c r="B106" s="47"/>
      <c r="C106" s="27"/>
      <c r="D106" s="27"/>
      <c r="E106" s="40"/>
      <c r="F106" s="5" t="s">
        <v>18</v>
      </c>
      <c r="G106" s="19" t="s">
        <v>22</v>
      </c>
      <c r="H106" s="5" t="s">
        <v>20</v>
      </c>
      <c r="I106" s="8"/>
      <c r="J106" s="21"/>
      <c r="K106" s="22" t="e">
        <f t="shared" si="0"/>
        <v>#DIV/0!</v>
      </c>
      <c r="L106" s="29"/>
      <c r="M106" s="30"/>
      <c r="N106" s="42"/>
      <c r="O106" s="31"/>
    </row>
    <row r="107" spans="2:15" ht="58.5" hidden="1" customHeight="1" x14ac:dyDescent="0.25">
      <c r="B107" s="47"/>
      <c r="C107" s="27"/>
      <c r="D107" s="27"/>
      <c r="E107" s="40"/>
      <c r="F107" s="5" t="s">
        <v>18</v>
      </c>
      <c r="G107" s="19" t="s">
        <v>62</v>
      </c>
      <c r="H107" s="5" t="s">
        <v>20</v>
      </c>
      <c r="I107" s="52"/>
      <c r="J107" s="20"/>
      <c r="K107" s="22" t="e">
        <f t="shared" si="0"/>
        <v>#DIV/0!</v>
      </c>
      <c r="L107" s="29"/>
      <c r="M107" s="30"/>
      <c r="N107" s="42"/>
      <c r="O107" s="31"/>
    </row>
    <row r="108" spans="2:15" ht="48.75" hidden="1" customHeight="1" x14ac:dyDescent="0.25">
      <c r="B108" s="47"/>
      <c r="C108" s="32"/>
      <c r="D108" s="32"/>
      <c r="E108" s="41"/>
      <c r="F108" s="5" t="s">
        <v>24</v>
      </c>
      <c r="G108" s="34" t="s">
        <v>25</v>
      </c>
      <c r="H108" s="5" t="s">
        <v>26</v>
      </c>
      <c r="I108" s="43"/>
      <c r="J108" s="38"/>
      <c r="K108" s="22" t="e">
        <f t="shared" si="0"/>
        <v>#DIV/0!</v>
      </c>
      <c r="L108" s="36" t="e">
        <f>K108</f>
        <v>#DIV/0!</v>
      </c>
      <c r="M108" s="30"/>
      <c r="N108" s="42"/>
      <c r="O108" s="31"/>
    </row>
    <row r="109" spans="2:15" ht="58.5" hidden="1" customHeight="1" x14ac:dyDescent="0.25">
      <c r="B109" s="47"/>
      <c r="C109" s="16" t="s">
        <v>77</v>
      </c>
      <c r="D109" s="16" t="s">
        <v>78</v>
      </c>
      <c r="E109" s="39" t="s">
        <v>17</v>
      </c>
      <c r="F109" s="5" t="s">
        <v>18</v>
      </c>
      <c r="G109" s="19" t="s">
        <v>19</v>
      </c>
      <c r="H109" s="5" t="s">
        <v>20</v>
      </c>
      <c r="I109" s="20"/>
      <c r="J109" s="21"/>
      <c r="K109" s="22" t="e">
        <f t="shared" si="0"/>
        <v>#DIV/0!</v>
      </c>
      <c r="L109" s="23" t="e">
        <f>(K109+K110+K111)/3</f>
        <v>#DIV/0!</v>
      </c>
      <c r="M109" s="24" t="e">
        <f>(L109+L112)/2</f>
        <v>#DIV/0!</v>
      </c>
      <c r="N109" s="42"/>
      <c r="O109" s="31"/>
    </row>
    <row r="110" spans="2:15" ht="58.5" hidden="1" customHeight="1" x14ac:dyDescent="0.25">
      <c r="B110" s="47"/>
      <c r="C110" s="27"/>
      <c r="D110" s="27"/>
      <c r="E110" s="40"/>
      <c r="F110" s="5" t="s">
        <v>18</v>
      </c>
      <c r="G110" s="19" t="s">
        <v>22</v>
      </c>
      <c r="H110" s="5" t="s">
        <v>20</v>
      </c>
      <c r="I110" s="20"/>
      <c r="J110" s="21"/>
      <c r="K110" s="22" t="e">
        <f t="shared" si="0"/>
        <v>#DIV/0!</v>
      </c>
      <c r="L110" s="29"/>
      <c r="M110" s="30"/>
      <c r="N110" s="42"/>
      <c r="O110" s="31"/>
    </row>
    <row r="111" spans="2:15" ht="58.5" hidden="1" customHeight="1" x14ac:dyDescent="0.25">
      <c r="B111" s="47"/>
      <c r="C111" s="27"/>
      <c r="D111" s="27"/>
      <c r="E111" s="40"/>
      <c r="F111" s="5" t="s">
        <v>18</v>
      </c>
      <c r="G111" s="19" t="s">
        <v>62</v>
      </c>
      <c r="H111" s="5" t="s">
        <v>20</v>
      </c>
      <c r="I111" s="20"/>
      <c r="J111" s="20"/>
      <c r="K111" s="22" t="e">
        <f t="shared" si="0"/>
        <v>#DIV/0!</v>
      </c>
      <c r="L111" s="29"/>
      <c r="M111" s="30"/>
      <c r="N111" s="42"/>
      <c r="O111" s="31"/>
    </row>
    <row r="112" spans="2:15" ht="44.25" hidden="1" customHeight="1" x14ac:dyDescent="0.25">
      <c r="B112" s="47"/>
      <c r="C112" s="32"/>
      <c r="D112" s="32"/>
      <c r="E112" s="41"/>
      <c r="F112" s="5" t="s">
        <v>24</v>
      </c>
      <c r="G112" s="34" t="s">
        <v>25</v>
      </c>
      <c r="H112" s="5" t="s">
        <v>26</v>
      </c>
      <c r="I112" s="43"/>
      <c r="J112" s="38"/>
      <c r="K112" s="22" t="e">
        <f t="shared" si="0"/>
        <v>#DIV/0!</v>
      </c>
      <c r="L112" s="36" t="e">
        <f>K112</f>
        <v>#DIV/0!</v>
      </c>
      <c r="M112" s="30"/>
      <c r="N112" s="42"/>
      <c r="O112" s="31"/>
    </row>
    <row r="113" spans="2:15" ht="58.5" hidden="1" customHeight="1" x14ac:dyDescent="0.25">
      <c r="B113" s="47"/>
      <c r="C113" s="16" t="s">
        <v>79</v>
      </c>
      <c r="D113" s="16" t="s">
        <v>80</v>
      </c>
      <c r="E113" s="39" t="s">
        <v>17</v>
      </c>
      <c r="F113" s="5" t="s">
        <v>18</v>
      </c>
      <c r="G113" s="19" t="s">
        <v>81</v>
      </c>
      <c r="H113" s="5" t="s">
        <v>20</v>
      </c>
      <c r="I113" s="20"/>
      <c r="J113" s="20"/>
      <c r="K113" s="22" t="e">
        <f t="shared" si="0"/>
        <v>#DIV/0!</v>
      </c>
      <c r="L113" s="23" t="e">
        <f>(K113+K114+K115)/3</f>
        <v>#DIV/0!</v>
      </c>
      <c r="M113" s="24" t="e">
        <f>(L113+L116)/2</f>
        <v>#DIV/0!</v>
      </c>
      <c r="N113" s="42"/>
      <c r="O113" s="31"/>
    </row>
    <row r="114" spans="2:15" ht="58.5" hidden="1" customHeight="1" x14ac:dyDescent="0.25">
      <c r="B114" s="47"/>
      <c r="C114" s="27"/>
      <c r="D114" s="27"/>
      <c r="E114" s="40"/>
      <c r="F114" s="5" t="s">
        <v>18</v>
      </c>
      <c r="G114" s="19" t="s">
        <v>82</v>
      </c>
      <c r="H114" s="5" t="s">
        <v>20</v>
      </c>
      <c r="I114" s="20"/>
      <c r="J114" s="20"/>
      <c r="K114" s="22" t="e">
        <f t="shared" si="0"/>
        <v>#DIV/0!</v>
      </c>
      <c r="L114" s="29"/>
      <c r="M114" s="30"/>
      <c r="N114" s="42"/>
      <c r="O114" s="31"/>
    </row>
    <row r="115" spans="2:15" ht="58.5" hidden="1" customHeight="1" x14ac:dyDescent="0.25">
      <c r="B115" s="47"/>
      <c r="C115" s="27"/>
      <c r="D115" s="27"/>
      <c r="E115" s="40"/>
      <c r="F115" s="5" t="s">
        <v>18</v>
      </c>
      <c r="G115" s="19" t="s">
        <v>50</v>
      </c>
      <c r="H115" s="5" t="s">
        <v>20</v>
      </c>
      <c r="I115" s="20"/>
      <c r="J115" s="20"/>
      <c r="K115" s="22" t="e">
        <f t="shared" si="0"/>
        <v>#DIV/0!</v>
      </c>
      <c r="L115" s="29"/>
      <c r="M115" s="30"/>
      <c r="N115" s="42"/>
      <c r="O115" s="31"/>
    </row>
    <row r="116" spans="2:15" ht="42.75" hidden="1" customHeight="1" x14ac:dyDescent="0.25">
      <c r="B116" s="47"/>
      <c r="C116" s="32"/>
      <c r="D116" s="32"/>
      <c r="E116" s="41"/>
      <c r="F116" s="5" t="s">
        <v>24</v>
      </c>
      <c r="G116" s="34" t="s">
        <v>25</v>
      </c>
      <c r="H116" s="5" t="s">
        <v>83</v>
      </c>
      <c r="I116" s="43"/>
      <c r="J116" s="43"/>
      <c r="K116" s="22" t="e">
        <f t="shared" si="0"/>
        <v>#DIV/0!</v>
      </c>
      <c r="L116" s="36" t="e">
        <f>K116</f>
        <v>#DIV/0!</v>
      </c>
      <c r="M116" s="30"/>
      <c r="N116" s="42"/>
      <c r="O116" s="31"/>
    </row>
    <row r="117" spans="2:15" ht="58.5" hidden="1" customHeight="1" x14ac:dyDescent="0.25">
      <c r="B117" s="47"/>
      <c r="C117" s="16" t="s">
        <v>84</v>
      </c>
      <c r="D117" s="16" t="s">
        <v>85</v>
      </c>
      <c r="E117" s="39" t="s">
        <v>17</v>
      </c>
      <c r="F117" s="5" t="s">
        <v>18</v>
      </c>
      <c r="G117" s="19" t="s">
        <v>81</v>
      </c>
      <c r="H117" s="5" t="s">
        <v>20</v>
      </c>
      <c r="I117" s="20"/>
      <c r="J117" s="21"/>
      <c r="K117" s="22" t="e">
        <f t="shared" si="0"/>
        <v>#DIV/0!</v>
      </c>
      <c r="L117" s="23" t="e">
        <f>(K117+K118+K119)/3</f>
        <v>#DIV/0!</v>
      </c>
      <c r="M117" s="24" t="e">
        <f>(L117+L120)/2</f>
        <v>#DIV/0!</v>
      </c>
      <c r="N117" s="42"/>
      <c r="O117" s="31"/>
    </row>
    <row r="118" spans="2:15" ht="58.5" hidden="1" customHeight="1" x14ac:dyDescent="0.25">
      <c r="B118" s="47"/>
      <c r="C118" s="27"/>
      <c r="D118" s="27"/>
      <c r="E118" s="40"/>
      <c r="F118" s="5" t="s">
        <v>18</v>
      </c>
      <c r="G118" s="19" t="s">
        <v>82</v>
      </c>
      <c r="H118" s="5" t="s">
        <v>20</v>
      </c>
      <c r="I118" s="20"/>
      <c r="J118" s="21"/>
      <c r="K118" s="22" t="e">
        <f t="shared" si="0"/>
        <v>#DIV/0!</v>
      </c>
      <c r="L118" s="29"/>
      <c r="M118" s="30"/>
      <c r="N118" s="42"/>
      <c r="O118" s="31"/>
    </row>
    <row r="119" spans="2:15" ht="58.5" hidden="1" customHeight="1" x14ac:dyDescent="0.25">
      <c r="B119" s="47"/>
      <c r="C119" s="27"/>
      <c r="D119" s="27"/>
      <c r="E119" s="40"/>
      <c r="F119" s="5" t="s">
        <v>18</v>
      </c>
      <c r="G119" s="19" t="s">
        <v>50</v>
      </c>
      <c r="H119" s="5" t="s">
        <v>20</v>
      </c>
      <c r="I119" s="20"/>
      <c r="J119" s="20"/>
      <c r="K119" s="22" t="e">
        <f t="shared" si="0"/>
        <v>#DIV/0!</v>
      </c>
      <c r="L119" s="29"/>
      <c r="M119" s="30"/>
      <c r="N119" s="42"/>
      <c r="O119" s="31"/>
    </row>
    <row r="120" spans="2:15" ht="42.75" hidden="1" customHeight="1" x14ac:dyDescent="0.25">
      <c r="B120" s="47"/>
      <c r="C120" s="32"/>
      <c r="D120" s="32"/>
      <c r="E120" s="41"/>
      <c r="F120" s="5" t="s">
        <v>24</v>
      </c>
      <c r="G120" s="34" t="s">
        <v>25</v>
      </c>
      <c r="H120" s="5" t="s">
        <v>83</v>
      </c>
      <c r="I120" s="43"/>
      <c r="J120" s="35"/>
      <c r="K120" s="22" t="e">
        <f t="shared" si="0"/>
        <v>#DIV/0!</v>
      </c>
      <c r="L120" s="36" t="e">
        <f>K120</f>
        <v>#DIV/0!</v>
      </c>
      <c r="M120" s="30"/>
      <c r="N120" s="42"/>
      <c r="O120" s="31"/>
    </row>
    <row r="121" spans="2:15" ht="58.5" hidden="1" customHeight="1" x14ac:dyDescent="0.25">
      <c r="B121" s="47"/>
      <c r="C121" s="16" t="s">
        <v>86</v>
      </c>
      <c r="D121" s="16" t="s">
        <v>87</v>
      </c>
      <c r="E121" s="39" t="s">
        <v>17</v>
      </c>
      <c r="F121" s="5" t="s">
        <v>18</v>
      </c>
      <c r="G121" s="19" t="s">
        <v>81</v>
      </c>
      <c r="H121" s="5" t="s">
        <v>20</v>
      </c>
      <c r="I121" s="20"/>
      <c r="J121" s="21"/>
      <c r="K121" s="22" t="e">
        <f t="shared" si="0"/>
        <v>#DIV/0!</v>
      </c>
      <c r="L121" s="23" t="e">
        <f>(K121+K122+K123)/3</f>
        <v>#DIV/0!</v>
      </c>
      <c r="M121" s="24" t="e">
        <f>(L121+L124)/2</f>
        <v>#DIV/0!</v>
      </c>
      <c r="N121" s="42"/>
      <c r="O121" s="31"/>
    </row>
    <row r="122" spans="2:15" ht="58.5" hidden="1" customHeight="1" x14ac:dyDescent="0.25">
      <c r="B122" s="47"/>
      <c r="C122" s="27"/>
      <c r="D122" s="27"/>
      <c r="E122" s="40"/>
      <c r="F122" s="5" t="s">
        <v>18</v>
      </c>
      <c r="G122" s="19" t="s">
        <v>82</v>
      </c>
      <c r="H122" s="5" t="s">
        <v>20</v>
      </c>
      <c r="I122" s="20"/>
      <c r="J122" s="21"/>
      <c r="K122" s="22" t="e">
        <f t="shared" ref="K122:K180" si="1">IF(J122/I122*100&gt;100,100,J122/I122*100)</f>
        <v>#DIV/0!</v>
      </c>
      <c r="L122" s="29"/>
      <c r="M122" s="30"/>
      <c r="N122" s="42"/>
      <c r="O122" s="31"/>
    </row>
    <row r="123" spans="2:15" ht="58.5" hidden="1" customHeight="1" x14ac:dyDescent="0.25">
      <c r="B123" s="47"/>
      <c r="C123" s="27"/>
      <c r="D123" s="27"/>
      <c r="E123" s="40"/>
      <c r="F123" s="5" t="s">
        <v>18</v>
      </c>
      <c r="G123" s="19" t="s">
        <v>50</v>
      </c>
      <c r="H123" s="5" t="s">
        <v>20</v>
      </c>
      <c r="I123" s="20"/>
      <c r="J123" s="20"/>
      <c r="K123" s="22" t="e">
        <f t="shared" si="1"/>
        <v>#DIV/0!</v>
      </c>
      <c r="L123" s="29"/>
      <c r="M123" s="30"/>
      <c r="N123" s="42"/>
      <c r="O123" s="31"/>
    </row>
    <row r="124" spans="2:15" ht="40.5" hidden="1" customHeight="1" x14ac:dyDescent="0.25">
      <c r="B124" s="47"/>
      <c r="C124" s="32"/>
      <c r="D124" s="32"/>
      <c r="E124" s="41"/>
      <c r="F124" s="5" t="s">
        <v>24</v>
      </c>
      <c r="G124" s="34" t="s">
        <v>25</v>
      </c>
      <c r="H124" s="5" t="s">
        <v>83</v>
      </c>
      <c r="I124" s="35"/>
      <c r="J124" s="35"/>
      <c r="K124" s="22" t="e">
        <f t="shared" si="1"/>
        <v>#DIV/0!</v>
      </c>
      <c r="L124" s="36" t="e">
        <f>K124</f>
        <v>#DIV/0!</v>
      </c>
      <c r="M124" s="30"/>
      <c r="N124" s="42"/>
      <c r="O124" s="31"/>
    </row>
    <row r="125" spans="2:15" ht="58.5" hidden="1" customHeight="1" x14ac:dyDescent="0.25">
      <c r="B125" s="47"/>
      <c r="C125" s="16" t="s">
        <v>88</v>
      </c>
      <c r="D125" s="16" t="s">
        <v>89</v>
      </c>
      <c r="E125" s="39" t="s">
        <v>17</v>
      </c>
      <c r="F125" s="5" t="s">
        <v>18</v>
      </c>
      <c r="G125" s="19" t="s">
        <v>81</v>
      </c>
      <c r="H125" s="5" t="s">
        <v>20</v>
      </c>
      <c r="I125" s="20"/>
      <c r="J125" s="21"/>
      <c r="K125" s="22" t="e">
        <f t="shared" si="1"/>
        <v>#DIV/0!</v>
      </c>
      <c r="L125" s="23" t="e">
        <f>(K125+K126+K127)/3</f>
        <v>#DIV/0!</v>
      </c>
      <c r="M125" s="24" t="e">
        <f>(L125+L128)/2</f>
        <v>#DIV/0!</v>
      </c>
      <c r="N125" s="42"/>
      <c r="O125" s="31"/>
    </row>
    <row r="126" spans="2:15" ht="58.5" hidden="1" customHeight="1" x14ac:dyDescent="0.25">
      <c r="B126" s="47"/>
      <c r="C126" s="27"/>
      <c r="D126" s="27"/>
      <c r="E126" s="40"/>
      <c r="F126" s="5" t="s">
        <v>18</v>
      </c>
      <c r="G126" s="19" t="s">
        <v>82</v>
      </c>
      <c r="H126" s="5" t="s">
        <v>20</v>
      </c>
      <c r="I126" s="20"/>
      <c r="J126" s="21"/>
      <c r="K126" s="22" t="e">
        <f t="shared" si="1"/>
        <v>#DIV/0!</v>
      </c>
      <c r="L126" s="29"/>
      <c r="M126" s="30"/>
      <c r="N126" s="42"/>
      <c r="O126" s="31"/>
    </row>
    <row r="127" spans="2:15" ht="58.5" hidden="1" customHeight="1" x14ac:dyDescent="0.25">
      <c r="B127" s="47"/>
      <c r="C127" s="27"/>
      <c r="D127" s="27"/>
      <c r="E127" s="40"/>
      <c r="F127" s="5" t="s">
        <v>18</v>
      </c>
      <c r="G127" s="19" t="s">
        <v>50</v>
      </c>
      <c r="H127" s="5" t="s">
        <v>20</v>
      </c>
      <c r="I127" s="20"/>
      <c r="J127" s="20"/>
      <c r="K127" s="22" t="e">
        <f t="shared" si="1"/>
        <v>#DIV/0!</v>
      </c>
      <c r="L127" s="29"/>
      <c r="M127" s="30"/>
      <c r="N127" s="42"/>
      <c r="O127" s="31"/>
    </row>
    <row r="128" spans="2:15" ht="38.25" hidden="1" customHeight="1" x14ac:dyDescent="0.25">
      <c r="B128" s="47"/>
      <c r="C128" s="32"/>
      <c r="D128" s="32"/>
      <c r="E128" s="41"/>
      <c r="F128" s="5" t="s">
        <v>24</v>
      </c>
      <c r="G128" s="34" t="s">
        <v>25</v>
      </c>
      <c r="H128" s="5" t="s">
        <v>83</v>
      </c>
      <c r="I128" s="35"/>
      <c r="J128" s="35"/>
      <c r="K128" s="22" t="e">
        <f t="shared" si="1"/>
        <v>#DIV/0!</v>
      </c>
      <c r="L128" s="36" t="e">
        <f>K128</f>
        <v>#DIV/0!</v>
      </c>
      <c r="M128" s="30"/>
      <c r="N128" s="42"/>
      <c r="O128" s="31"/>
    </row>
    <row r="129" spans="2:15" ht="58.5" hidden="1" customHeight="1" x14ac:dyDescent="0.25">
      <c r="B129" s="47"/>
      <c r="C129" s="16" t="s">
        <v>90</v>
      </c>
      <c r="D129" s="16" t="s">
        <v>91</v>
      </c>
      <c r="E129" s="39" t="s">
        <v>17</v>
      </c>
      <c r="F129" s="5" t="s">
        <v>18</v>
      </c>
      <c r="G129" s="19" t="s">
        <v>81</v>
      </c>
      <c r="H129" s="5" t="s">
        <v>20</v>
      </c>
      <c r="I129" s="20"/>
      <c r="J129" s="20"/>
      <c r="K129" s="22" t="e">
        <f t="shared" si="1"/>
        <v>#DIV/0!</v>
      </c>
      <c r="L129" s="23" t="e">
        <f>(K129+K130+K131)/3</f>
        <v>#DIV/0!</v>
      </c>
      <c r="M129" s="24" t="e">
        <f>(L129+L132)/2</f>
        <v>#DIV/0!</v>
      </c>
      <c r="N129" s="42"/>
      <c r="O129" s="31"/>
    </row>
    <row r="130" spans="2:15" ht="58.5" hidden="1" customHeight="1" x14ac:dyDescent="0.25">
      <c r="B130" s="47"/>
      <c r="C130" s="27"/>
      <c r="D130" s="27"/>
      <c r="E130" s="40"/>
      <c r="F130" s="5" t="s">
        <v>18</v>
      </c>
      <c r="G130" s="19" t="s">
        <v>82</v>
      </c>
      <c r="H130" s="5" t="s">
        <v>20</v>
      </c>
      <c r="I130" s="20"/>
      <c r="J130" s="20"/>
      <c r="K130" s="22" t="e">
        <f t="shared" si="1"/>
        <v>#DIV/0!</v>
      </c>
      <c r="L130" s="29"/>
      <c r="M130" s="30"/>
      <c r="N130" s="42"/>
      <c r="O130" s="31"/>
    </row>
    <row r="131" spans="2:15" ht="58.5" hidden="1" customHeight="1" x14ac:dyDescent="0.25">
      <c r="B131" s="47"/>
      <c r="C131" s="27"/>
      <c r="D131" s="27"/>
      <c r="E131" s="40"/>
      <c r="F131" s="5" t="s">
        <v>18</v>
      </c>
      <c r="G131" s="19" t="s">
        <v>50</v>
      </c>
      <c r="H131" s="5" t="s">
        <v>20</v>
      </c>
      <c r="I131" s="20"/>
      <c r="J131" s="20"/>
      <c r="K131" s="22" t="e">
        <f t="shared" si="1"/>
        <v>#DIV/0!</v>
      </c>
      <c r="L131" s="29"/>
      <c r="M131" s="30"/>
      <c r="N131" s="42"/>
      <c r="O131" s="31"/>
    </row>
    <row r="132" spans="2:15" ht="36.75" hidden="1" customHeight="1" x14ac:dyDescent="0.25">
      <c r="B132" s="47"/>
      <c r="C132" s="32"/>
      <c r="D132" s="32"/>
      <c r="E132" s="41"/>
      <c r="F132" s="5" t="s">
        <v>24</v>
      </c>
      <c r="G132" s="34" t="s">
        <v>25</v>
      </c>
      <c r="H132" s="5" t="s">
        <v>83</v>
      </c>
      <c r="I132" s="35"/>
      <c r="J132" s="35"/>
      <c r="K132" s="22" t="e">
        <f t="shared" si="1"/>
        <v>#DIV/0!</v>
      </c>
      <c r="L132" s="36" t="e">
        <f>K132</f>
        <v>#DIV/0!</v>
      </c>
      <c r="M132" s="30"/>
      <c r="N132" s="42"/>
      <c r="O132" s="31"/>
    </row>
    <row r="133" spans="2:15" ht="58.5" hidden="1" customHeight="1" x14ac:dyDescent="0.25">
      <c r="B133" s="47"/>
      <c r="C133" s="16" t="s">
        <v>92</v>
      </c>
      <c r="D133" s="16" t="s">
        <v>93</v>
      </c>
      <c r="E133" s="39" t="s">
        <v>17</v>
      </c>
      <c r="F133" s="5" t="s">
        <v>18</v>
      </c>
      <c r="G133" s="19" t="s">
        <v>81</v>
      </c>
      <c r="H133" s="5" t="s">
        <v>20</v>
      </c>
      <c r="I133" s="20"/>
      <c r="J133" s="21"/>
      <c r="K133" s="22" t="e">
        <f t="shared" si="1"/>
        <v>#DIV/0!</v>
      </c>
      <c r="L133" s="23" t="e">
        <f>(K133+K134+K135)/3</f>
        <v>#DIV/0!</v>
      </c>
      <c r="M133" s="24" t="e">
        <f>(L133+L136)/2</f>
        <v>#DIV/0!</v>
      </c>
      <c r="N133" s="42"/>
      <c r="O133" s="31"/>
    </row>
    <row r="134" spans="2:15" ht="58.5" hidden="1" customHeight="1" x14ac:dyDescent="0.25">
      <c r="B134" s="47"/>
      <c r="C134" s="27"/>
      <c r="D134" s="27"/>
      <c r="E134" s="40"/>
      <c r="F134" s="5" t="s">
        <v>18</v>
      </c>
      <c r="G134" s="19" t="s">
        <v>82</v>
      </c>
      <c r="H134" s="5" t="s">
        <v>20</v>
      </c>
      <c r="I134" s="20"/>
      <c r="J134" s="21"/>
      <c r="K134" s="22" t="e">
        <f t="shared" si="1"/>
        <v>#DIV/0!</v>
      </c>
      <c r="L134" s="29"/>
      <c r="M134" s="30"/>
      <c r="N134" s="42"/>
      <c r="O134" s="31"/>
    </row>
    <row r="135" spans="2:15" ht="58.5" hidden="1" customHeight="1" x14ac:dyDescent="0.25">
      <c r="B135" s="47"/>
      <c r="C135" s="27"/>
      <c r="D135" s="27"/>
      <c r="E135" s="40"/>
      <c r="F135" s="5" t="s">
        <v>18</v>
      </c>
      <c r="G135" s="19" t="s">
        <v>50</v>
      </c>
      <c r="H135" s="5" t="s">
        <v>20</v>
      </c>
      <c r="I135" s="20"/>
      <c r="J135" s="20"/>
      <c r="K135" s="22" t="e">
        <f t="shared" si="1"/>
        <v>#DIV/0!</v>
      </c>
      <c r="L135" s="29"/>
      <c r="M135" s="30"/>
      <c r="N135" s="42"/>
      <c r="O135" s="31"/>
    </row>
    <row r="136" spans="2:15" ht="36.75" hidden="1" customHeight="1" x14ac:dyDescent="0.25">
      <c r="B136" s="47"/>
      <c r="C136" s="32"/>
      <c r="D136" s="32"/>
      <c r="E136" s="41"/>
      <c r="F136" s="5" t="s">
        <v>24</v>
      </c>
      <c r="G136" s="34" t="s">
        <v>25</v>
      </c>
      <c r="H136" s="5" t="s">
        <v>83</v>
      </c>
      <c r="I136" s="43"/>
      <c r="J136" s="38"/>
      <c r="K136" s="22" t="e">
        <f t="shared" si="1"/>
        <v>#DIV/0!</v>
      </c>
      <c r="L136" s="36" t="e">
        <f>K136</f>
        <v>#DIV/0!</v>
      </c>
      <c r="M136" s="30"/>
      <c r="N136" s="42"/>
      <c r="O136" s="31"/>
    </row>
    <row r="137" spans="2:15" ht="58.5" hidden="1" customHeight="1" x14ac:dyDescent="0.25">
      <c r="B137" s="47"/>
      <c r="C137" s="16" t="s">
        <v>94</v>
      </c>
      <c r="D137" s="16" t="s">
        <v>95</v>
      </c>
      <c r="E137" s="39" t="s">
        <v>17</v>
      </c>
      <c r="F137" s="5" t="s">
        <v>18</v>
      </c>
      <c r="G137" s="19" t="s">
        <v>81</v>
      </c>
      <c r="H137" s="5" t="s">
        <v>20</v>
      </c>
      <c r="I137" s="20"/>
      <c r="J137" s="21"/>
      <c r="K137" s="22" t="e">
        <f t="shared" si="1"/>
        <v>#DIV/0!</v>
      </c>
      <c r="L137" s="23" t="e">
        <f>(K137+K138+K139)/3</f>
        <v>#DIV/0!</v>
      </c>
      <c r="M137" s="24" t="e">
        <f>(L137+L140)/2</f>
        <v>#DIV/0!</v>
      </c>
      <c r="N137" s="42"/>
      <c r="O137" s="31"/>
    </row>
    <row r="138" spans="2:15" ht="58.5" hidden="1" customHeight="1" x14ac:dyDescent="0.25">
      <c r="B138" s="47"/>
      <c r="C138" s="27"/>
      <c r="D138" s="27"/>
      <c r="E138" s="40"/>
      <c r="F138" s="5" t="s">
        <v>18</v>
      </c>
      <c r="G138" s="19" t="s">
        <v>82</v>
      </c>
      <c r="H138" s="5" t="s">
        <v>20</v>
      </c>
      <c r="I138" s="20"/>
      <c r="J138" s="21"/>
      <c r="K138" s="22" t="e">
        <f t="shared" si="1"/>
        <v>#DIV/0!</v>
      </c>
      <c r="L138" s="29"/>
      <c r="M138" s="30"/>
      <c r="N138" s="42"/>
      <c r="O138" s="31"/>
    </row>
    <row r="139" spans="2:15" ht="58.5" hidden="1" customHeight="1" x14ac:dyDescent="0.25">
      <c r="B139" s="47"/>
      <c r="C139" s="27"/>
      <c r="D139" s="27"/>
      <c r="E139" s="40"/>
      <c r="F139" s="5" t="s">
        <v>18</v>
      </c>
      <c r="G139" s="19" t="s">
        <v>50</v>
      </c>
      <c r="H139" s="5" t="s">
        <v>20</v>
      </c>
      <c r="I139" s="20"/>
      <c r="J139" s="20"/>
      <c r="K139" s="22" t="e">
        <f t="shared" si="1"/>
        <v>#DIV/0!</v>
      </c>
      <c r="L139" s="29"/>
      <c r="M139" s="30"/>
      <c r="N139" s="42"/>
      <c r="O139" s="31"/>
    </row>
    <row r="140" spans="2:15" ht="39" hidden="1" customHeight="1" x14ac:dyDescent="0.25">
      <c r="B140" s="47"/>
      <c r="C140" s="32"/>
      <c r="D140" s="32"/>
      <c r="E140" s="41"/>
      <c r="F140" s="5" t="s">
        <v>24</v>
      </c>
      <c r="G140" s="34" t="s">
        <v>25</v>
      </c>
      <c r="H140" s="5" t="s">
        <v>83</v>
      </c>
      <c r="I140" s="43"/>
      <c r="J140" s="38"/>
      <c r="K140" s="22" t="e">
        <f t="shared" si="1"/>
        <v>#DIV/0!</v>
      </c>
      <c r="L140" s="36" t="e">
        <f>K140</f>
        <v>#DIV/0!</v>
      </c>
      <c r="M140" s="30"/>
      <c r="N140" s="42"/>
      <c r="O140" s="31"/>
    </row>
    <row r="141" spans="2:15" ht="58.5" hidden="1" customHeight="1" x14ac:dyDescent="0.25">
      <c r="B141" s="47"/>
      <c r="C141" s="16" t="s">
        <v>96</v>
      </c>
      <c r="D141" s="16" t="s">
        <v>97</v>
      </c>
      <c r="E141" s="39" t="s">
        <v>17</v>
      </c>
      <c r="F141" s="5" t="s">
        <v>18</v>
      </c>
      <c r="G141" s="19" t="s">
        <v>81</v>
      </c>
      <c r="H141" s="5" t="s">
        <v>20</v>
      </c>
      <c r="I141" s="20"/>
      <c r="J141" s="21"/>
      <c r="K141" s="22" t="e">
        <f t="shared" si="1"/>
        <v>#DIV/0!</v>
      </c>
      <c r="L141" s="23" t="e">
        <f>(K141+K142+K143)/3</f>
        <v>#DIV/0!</v>
      </c>
      <c r="M141" s="24" t="e">
        <f>(L141+L144)/2</f>
        <v>#DIV/0!</v>
      </c>
      <c r="N141" s="42"/>
      <c r="O141" s="31"/>
    </row>
    <row r="142" spans="2:15" ht="58.5" hidden="1" customHeight="1" x14ac:dyDescent="0.25">
      <c r="B142" s="47"/>
      <c r="C142" s="27"/>
      <c r="D142" s="27"/>
      <c r="E142" s="40"/>
      <c r="F142" s="5" t="s">
        <v>18</v>
      </c>
      <c r="G142" s="19" t="s">
        <v>82</v>
      </c>
      <c r="H142" s="5" t="s">
        <v>20</v>
      </c>
      <c r="I142" s="20"/>
      <c r="J142" s="21"/>
      <c r="K142" s="22" t="e">
        <f t="shared" si="1"/>
        <v>#DIV/0!</v>
      </c>
      <c r="L142" s="29"/>
      <c r="M142" s="30"/>
      <c r="N142" s="42"/>
      <c r="O142" s="31"/>
    </row>
    <row r="143" spans="2:15" ht="58.5" hidden="1" customHeight="1" x14ac:dyDescent="0.25">
      <c r="B143" s="47"/>
      <c r="C143" s="27"/>
      <c r="D143" s="27"/>
      <c r="E143" s="40"/>
      <c r="F143" s="5" t="s">
        <v>18</v>
      </c>
      <c r="G143" s="19" t="s">
        <v>50</v>
      </c>
      <c r="H143" s="5" t="s">
        <v>20</v>
      </c>
      <c r="I143" s="20"/>
      <c r="J143" s="20"/>
      <c r="K143" s="22" t="e">
        <f t="shared" si="1"/>
        <v>#DIV/0!</v>
      </c>
      <c r="L143" s="29"/>
      <c r="M143" s="30"/>
      <c r="N143" s="42"/>
      <c r="O143" s="31"/>
    </row>
    <row r="144" spans="2:15" ht="38.25" hidden="1" customHeight="1" x14ac:dyDescent="0.25">
      <c r="B144" s="47"/>
      <c r="C144" s="32"/>
      <c r="D144" s="32"/>
      <c r="E144" s="41"/>
      <c r="F144" s="5" t="s">
        <v>24</v>
      </c>
      <c r="G144" s="34" t="s">
        <v>25</v>
      </c>
      <c r="H144" s="5" t="s">
        <v>83</v>
      </c>
      <c r="I144" s="43"/>
      <c r="J144" s="38"/>
      <c r="K144" s="22" t="e">
        <f t="shared" si="1"/>
        <v>#DIV/0!</v>
      </c>
      <c r="L144" s="36" t="e">
        <f>K144</f>
        <v>#DIV/0!</v>
      </c>
      <c r="M144" s="30"/>
      <c r="N144" s="42"/>
      <c r="O144" s="31"/>
    </row>
    <row r="145" spans="2:15" ht="58.5" hidden="1" customHeight="1" x14ac:dyDescent="0.25">
      <c r="B145" s="47"/>
      <c r="C145" s="16" t="s">
        <v>98</v>
      </c>
      <c r="D145" s="16" t="s">
        <v>99</v>
      </c>
      <c r="E145" s="39" t="s">
        <v>17</v>
      </c>
      <c r="F145" s="5" t="s">
        <v>18</v>
      </c>
      <c r="G145" s="19" t="s">
        <v>81</v>
      </c>
      <c r="H145" s="5" t="s">
        <v>20</v>
      </c>
      <c r="I145" s="20"/>
      <c r="J145" s="21"/>
      <c r="K145" s="22" t="e">
        <f t="shared" si="1"/>
        <v>#DIV/0!</v>
      </c>
      <c r="L145" s="23" t="e">
        <f>(K145+K146+K147)/3</f>
        <v>#DIV/0!</v>
      </c>
      <c r="M145" s="24" t="e">
        <f>(L145+L148)/2</f>
        <v>#DIV/0!</v>
      </c>
      <c r="N145" s="42"/>
      <c r="O145" s="31"/>
    </row>
    <row r="146" spans="2:15" ht="58.5" hidden="1" customHeight="1" x14ac:dyDescent="0.25">
      <c r="B146" s="47"/>
      <c r="C146" s="27"/>
      <c r="D146" s="27"/>
      <c r="E146" s="40"/>
      <c r="F146" s="5" t="s">
        <v>18</v>
      </c>
      <c r="G146" s="19" t="s">
        <v>82</v>
      </c>
      <c r="H146" s="5" t="s">
        <v>20</v>
      </c>
      <c r="I146" s="20"/>
      <c r="J146" s="21"/>
      <c r="K146" s="22" t="e">
        <f t="shared" si="1"/>
        <v>#DIV/0!</v>
      </c>
      <c r="L146" s="29"/>
      <c r="M146" s="30"/>
      <c r="N146" s="42"/>
      <c r="O146" s="31"/>
    </row>
    <row r="147" spans="2:15" ht="58.5" hidden="1" customHeight="1" x14ac:dyDescent="0.25">
      <c r="B147" s="47"/>
      <c r="C147" s="27"/>
      <c r="D147" s="27"/>
      <c r="E147" s="40"/>
      <c r="F147" s="5" t="s">
        <v>18</v>
      </c>
      <c r="G147" s="19" t="s">
        <v>50</v>
      </c>
      <c r="H147" s="5" t="s">
        <v>20</v>
      </c>
      <c r="I147" s="20"/>
      <c r="J147" s="20"/>
      <c r="K147" s="22" t="e">
        <f t="shared" si="1"/>
        <v>#DIV/0!</v>
      </c>
      <c r="L147" s="29"/>
      <c r="M147" s="30"/>
      <c r="N147" s="42"/>
      <c r="O147" s="31"/>
    </row>
    <row r="148" spans="2:15" ht="42.75" hidden="1" customHeight="1" x14ac:dyDescent="0.25">
      <c r="B148" s="47"/>
      <c r="C148" s="32"/>
      <c r="D148" s="32"/>
      <c r="E148" s="41"/>
      <c r="F148" s="5" t="s">
        <v>24</v>
      </c>
      <c r="G148" s="34" t="s">
        <v>25</v>
      </c>
      <c r="H148" s="5" t="s">
        <v>83</v>
      </c>
      <c r="I148" s="43"/>
      <c r="J148" s="38"/>
      <c r="K148" s="22" t="e">
        <f t="shared" si="1"/>
        <v>#DIV/0!</v>
      </c>
      <c r="L148" s="36" t="e">
        <f>K148</f>
        <v>#DIV/0!</v>
      </c>
      <c r="M148" s="30"/>
      <c r="N148" s="42"/>
      <c r="O148" s="31"/>
    </row>
    <row r="149" spans="2:15" ht="58.5" hidden="1" customHeight="1" x14ac:dyDescent="0.25">
      <c r="B149" s="47"/>
      <c r="C149" s="16" t="s">
        <v>100</v>
      </c>
      <c r="D149" s="16" t="s">
        <v>101</v>
      </c>
      <c r="E149" s="39" t="s">
        <v>17</v>
      </c>
      <c r="F149" s="5" t="s">
        <v>18</v>
      </c>
      <c r="G149" s="19" t="s">
        <v>81</v>
      </c>
      <c r="H149" s="5" t="s">
        <v>20</v>
      </c>
      <c r="I149" s="20"/>
      <c r="J149" s="21"/>
      <c r="K149" s="22" t="e">
        <f t="shared" si="1"/>
        <v>#DIV/0!</v>
      </c>
      <c r="L149" s="23" t="e">
        <f>(K149+K150+K151)/3</f>
        <v>#DIV/0!</v>
      </c>
      <c r="M149" s="24" t="e">
        <f>(L149+L152)/2</f>
        <v>#DIV/0!</v>
      </c>
      <c r="N149" s="42"/>
      <c r="O149" s="31"/>
    </row>
    <row r="150" spans="2:15" ht="58.5" hidden="1" customHeight="1" x14ac:dyDescent="0.25">
      <c r="B150" s="47"/>
      <c r="C150" s="27"/>
      <c r="D150" s="27"/>
      <c r="E150" s="40"/>
      <c r="F150" s="5" t="s">
        <v>18</v>
      </c>
      <c r="G150" s="19" t="s">
        <v>82</v>
      </c>
      <c r="H150" s="5" t="s">
        <v>20</v>
      </c>
      <c r="I150" s="20"/>
      <c r="J150" s="21"/>
      <c r="K150" s="22" t="e">
        <f t="shared" si="1"/>
        <v>#DIV/0!</v>
      </c>
      <c r="L150" s="29"/>
      <c r="M150" s="30"/>
      <c r="N150" s="42"/>
      <c r="O150" s="31"/>
    </row>
    <row r="151" spans="2:15" ht="58.5" hidden="1" customHeight="1" x14ac:dyDescent="0.25">
      <c r="B151" s="47"/>
      <c r="C151" s="27"/>
      <c r="D151" s="27"/>
      <c r="E151" s="40"/>
      <c r="F151" s="5" t="s">
        <v>18</v>
      </c>
      <c r="G151" s="19" t="s">
        <v>50</v>
      </c>
      <c r="H151" s="5" t="s">
        <v>20</v>
      </c>
      <c r="I151" s="20"/>
      <c r="J151" s="20"/>
      <c r="K151" s="22" t="e">
        <f t="shared" si="1"/>
        <v>#DIV/0!</v>
      </c>
      <c r="L151" s="29"/>
      <c r="M151" s="30"/>
      <c r="N151" s="42"/>
      <c r="O151" s="31"/>
    </row>
    <row r="152" spans="2:15" ht="36.75" hidden="1" customHeight="1" x14ac:dyDescent="0.25">
      <c r="B152" s="47"/>
      <c r="C152" s="32"/>
      <c r="D152" s="32"/>
      <c r="E152" s="41"/>
      <c r="F152" s="5" t="s">
        <v>24</v>
      </c>
      <c r="G152" s="34" t="s">
        <v>25</v>
      </c>
      <c r="H152" s="5" t="s">
        <v>83</v>
      </c>
      <c r="I152" s="43"/>
      <c r="J152" s="38"/>
      <c r="K152" s="22" t="e">
        <f t="shared" si="1"/>
        <v>#DIV/0!</v>
      </c>
      <c r="L152" s="36" t="e">
        <f>K152</f>
        <v>#DIV/0!</v>
      </c>
      <c r="M152" s="30"/>
      <c r="N152" s="42"/>
      <c r="O152" s="31"/>
    </row>
    <row r="153" spans="2:15" ht="58.5" customHeight="1" x14ac:dyDescent="0.25">
      <c r="B153" s="47"/>
      <c r="C153" s="53" t="s">
        <v>102</v>
      </c>
      <c r="D153" s="16" t="s">
        <v>103</v>
      </c>
      <c r="E153" s="39" t="s">
        <v>17</v>
      </c>
      <c r="F153" s="5" t="s">
        <v>18</v>
      </c>
      <c r="G153" s="19" t="s">
        <v>81</v>
      </c>
      <c r="H153" s="5" t="s">
        <v>20</v>
      </c>
      <c r="I153" s="20">
        <v>2</v>
      </c>
      <c r="J153" s="21">
        <v>2</v>
      </c>
      <c r="K153" s="22">
        <f t="shared" si="1"/>
        <v>100</v>
      </c>
      <c r="L153" s="23">
        <f>(K153+K154+K155)/3</f>
        <v>100</v>
      </c>
      <c r="M153" s="24">
        <f>(L153+L156)/2</f>
        <v>99.819494584837543</v>
      </c>
      <c r="N153" s="42"/>
      <c r="O153" s="31"/>
    </row>
    <row r="154" spans="2:15" ht="58.5" customHeight="1" x14ac:dyDescent="0.25">
      <c r="B154" s="47"/>
      <c r="C154" s="54"/>
      <c r="D154" s="27"/>
      <c r="E154" s="40"/>
      <c r="F154" s="5" t="s">
        <v>18</v>
      </c>
      <c r="G154" s="19" t="s">
        <v>82</v>
      </c>
      <c r="H154" s="5" t="s">
        <v>20</v>
      </c>
      <c r="I154" s="20">
        <v>1</v>
      </c>
      <c r="J154" s="21">
        <v>1</v>
      </c>
      <c r="K154" s="22">
        <f t="shared" si="1"/>
        <v>100</v>
      </c>
      <c r="L154" s="29"/>
      <c r="M154" s="30"/>
      <c r="N154" s="42"/>
      <c r="O154" s="31"/>
    </row>
    <row r="155" spans="2:15" ht="58.5" customHeight="1" x14ac:dyDescent="0.25">
      <c r="B155" s="47"/>
      <c r="C155" s="54"/>
      <c r="D155" s="27"/>
      <c r="E155" s="40"/>
      <c r="F155" s="5" t="s">
        <v>18</v>
      </c>
      <c r="G155" s="19" t="s">
        <v>50</v>
      </c>
      <c r="H155" s="5" t="s">
        <v>20</v>
      </c>
      <c r="I155" s="20">
        <v>90</v>
      </c>
      <c r="J155" s="20">
        <v>100</v>
      </c>
      <c r="K155" s="22">
        <f t="shared" si="1"/>
        <v>100</v>
      </c>
      <c r="L155" s="29"/>
      <c r="M155" s="30"/>
      <c r="N155" s="42"/>
      <c r="O155" s="31"/>
    </row>
    <row r="156" spans="2:15" ht="39" customHeight="1" x14ac:dyDescent="0.25">
      <c r="B156" s="47"/>
      <c r="C156" s="55"/>
      <c r="D156" s="32"/>
      <c r="E156" s="41"/>
      <c r="F156" s="5" t="s">
        <v>24</v>
      </c>
      <c r="G156" s="34" t="s">
        <v>25</v>
      </c>
      <c r="H156" s="5" t="s">
        <v>83</v>
      </c>
      <c r="I156" s="35">
        <f>510/9*5+512+128</f>
        <v>923.33333333333326</v>
      </c>
      <c r="J156" s="35">
        <v>920</v>
      </c>
      <c r="K156" s="22">
        <f t="shared" si="1"/>
        <v>99.638989169675099</v>
      </c>
      <c r="L156" s="36">
        <f>K156</f>
        <v>99.638989169675099</v>
      </c>
      <c r="M156" s="30"/>
      <c r="N156" s="42"/>
      <c r="O156" s="31"/>
    </row>
    <row r="157" spans="2:15" ht="58.5" customHeight="1" x14ac:dyDescent="0.25">
      <c r="B157" s="47"/>
      <c r="C157" s="16" t="s">
        <v>104</v>
      </c>
      <c r="D157" s="16" t="s">
        <v>105</v>
      </c>
      <c r="E157" s="39" t="s">
        <v>17</v>
      </c>
      <c r="F157" s="5" t="s">
        <v>18</v>
      </c>
      <c r="G157" s="19" t="s">
        <v>81</v>
      </c>
      <c r="H157" s="5" t="s">
        <v>20</v>
      </c>
      <c r="I157" s="20">
        <v>2</v>
      </c>
      <c r="J157" s="21">
        <v>2</v>
      </c>
      <c r="K157" s="22">
        <f t="shared" si="1"/>
        <v>100</v>
      </c>
      <c r="L157" s="23">
        <f>(K157+K158+K159)/3</f>
        <v>100</v>
      </c>
      <c r="M157" s="24">
        <f>(L157+L160)/2</f>
        <v>99.941176470588232</v>
      </c>
      <c r="N157" s="27"/>
      <c r="O157" s="31"/>
    </row>
    <row r="158" spans="2:15" ht="58.5" customHeight="1" x14ac:dyDescent="0.25">
      <c r="B158" s="47"/>
      <c r="C158" s="56"/>
      <c r="D158" s="27"/>
      <c r="E158" s="40"/>
      <c r="F158" s="5" t="s">
        <v>18</v>
      </c>
      <c r="G158" s="19" t="s">
        <v>82</v>
      </c>
      <c r="H158" s="5" t="s">
        <v>20</v>
      </c>
      <c r="I158" s="20">
        <v>1</v>
      </c>
      <c r="J158" s="21">
        <v>1</v>
      </c>
      <c r="K158" s="22">
        <f t="shared" si="1"/>
        <v>100</v>
      </c>
      <c r="L158" s="29"/>
      <c r="M158" s="30"/>
      <c r="N158" s="27"/>
      <c r="O158" s="31"/>
    </row>
    <row r="159" spans="2:15" ht="58.5" customHeight="1" x14ac:dyDescent="0.25">
      <c r="B159" s="47"/>
      <c r="C159" s="56"/>
      <c r="D159" s="27"/>
      <c r="E159" s="40"/>
      <c r="F159" s="5" t="s">
        <v>18</v>
      </c>
      <c r="G159" s="19" t="s">
        <v>50</v>
      </c>
      <c r="H159" s="5" t="s">
        <v>20</v>
      </c>
      <c r="I159" s="20">
        <v>90</v>
      </c>
      <c r="J159" s="20">
        <v>100</v>
      </c>
      <c r="K159" s="22">
        <f t="shared" si="1"/>
        <v>100</v>
      </c>
      <c r="L159" s="29"/>
      <c r="M159" s="30"/>
      <c r="N159" s="27"/>
      <c r="O159" s="31"/>
    </row>
    <row r="160" spans="2:15" ht="38.25" customHeight="1" x14ac:dyDescent="0.25">
      <c r="B160" s="47"/>
      <c r="C160" s="57"/>
      <c r="D160" s="32"/>
      <c r="E160" s="41"/>
      <c r="F160" s="5" t="s">
        <v>24</v>
      </c>
      <c r="G160" s="34" t="s">
        <v>25</v>
      </c>
      <c r="H160" s="5" t="s">
        <v>83</v>
      </c>
      <c r="I160" s="35">
        <f>1020/9*5</f>
        <v>566.66666666666663</v>
      </c>
      <c r="J160" s="35">
        <v>566</v>
      </c>
      <c r="K160" s="22">
        <f t="shared" si="1"/>
        <v>99.882352941176478</v>
      </c>
      <c r="L160" s="36">
        <f>K160</f>
        <v>99.882352941176478</v>
      </c>
      <c r="M160" s="30"/>
      <c r="N160" s="27"/>
      <c r="O160" s="31"/>
    </row>
    <row r="161" spans="2:15" ht="58.5" customHeight="1" x14ac:dyDescent="0.25">
      <c r="B161" s="47"/>
      <c r="C161" s="16" t="s">
        <v>106</v>
      </c>
      <c r="D161" s="16" t="s">
        <v>107</v>
      </c>
      <c r="E161" s="39" t="s">
        <v>17</v>
      </c>
      <c r="F161" s="5" t="s">
        <v>18</v>
      </c>
      <c r="G161" s="19" t="s">
        <v>81</v>
      </c>
      <c r="H161" s="5" t="s">
        <v>20</v>
      </c>
      <c r="I161" s="20">
        <v>30</v>
      </c>
      <c r="J161" s="21">
        <v>30.7</v>
      </c>
      <c r="K161" s="22">
        <f t="shared" si="1"/>
        <v>100</v>
      </c>
      <c r="L161" s="23">
        <f>(K161+K162+K163)/3</f>
        <v>96.666666666666671</v>
      </c>
      <c r="M161" s="24">
        <f>(L161+L164)/2</f>
        <v>98.333333333333343</v>
      </c>
      <c r="N161" s="27"/>
      <c r="O161" s="31"/>
    </row>
    <row r="162" spans="2:15" ht="58.5" customHeight="1" x14ac:dyDescent="0.25">
      <c r="B162" s="47"/>
      <c r="C162" s="56"/>
      <c r="D162" s="27"/>
      <c r="E162" s="40"/>
      <c r="F162" s="5" t="s">
        <v>18</v>
      </c>
      <c r="G162" s="19" t="s">
        <v>82</v>
      </c>
      <c r="H162" s="5" t="s">
        <v>20</v>
      </c>
      <c r="I162" s="20">
        <v>1</v>
      </c>
      <c r="J162" s="21">
        <v>1.8</v>
      </c>
      <c r="K162" s="22">
        <f t="shared" si="1"/>
        <v>100</v>
      </c>
      <c r="L162" s="29"/>
      <c r="M162" s="30"/>
      <c r="N162" s="27"/>
      <c r="O162" s="31"/>
    </row>
    <row r="163" spans="2:15" ht="58.5" customHeight="1" x14ac:dyDescent="0.25">
      <c r="B163" s="47"/>
      <c r="C163" s="56"/>
      <c r="D163" s="27"/>
      <c r="E163" s="40"/>
      <c r="F163" s="5" t="s">
        <v>18</v>
      </c>
      <c r="G163" s="19" t="s">
        <v>50</v>
      </c>
      <c r="H163" s="5" t="s">
        <v>20</v>
      </c>
      <c r="I163" s="20">
        <v>90</v>
      </c>
      <c r="J163" s="20">
        <v>81</v>
      </c>
      <c r="K163" s="22">
        <f t="shared" si="1"/>
        <v>90</v>
      </c>
      <c r="L163" s="29"/>
      <c r="M163" s="30"/>
      <c r="N163" s="27"/>
      <c r="O163" s="31"/>
    </row>
    <row r="164" spans="2:15" ht="38.25" customHeight="1" x14ac:dyDescent="0.25">
      <c r="B164" s="47"/>
      <c r="C164" s="57"/>
      <c r="D164" s="32"/>
      <c r="E164" s="41"/>
      <c r="F164" s="5" t="s">
        <v>24</v>
      </c>
      <c r="G164" s="34" t="s">
        <v>25</v>
      </c>
      <c r="H164" s="5" t="s">
        <v>83</v>
      </c>
      <c r="I164" s="35">
        <f>15980/9*5+4352+978</f>
        <v>14207.777777777777</v>
      </c>
      <c r="J164" s="35">
        <f>15980/9*5+4352+978</f>
        <v>14207.777777777777</v>
      </c>
      <c r="K164" s="22">
        <f t="shared" si="1"/>
        <v>100</v>
      </c>
      <c r="L164" s="36">
        <f>K164</f>
        <v>100</v>
      </c>
      <c r="M164" s="30"/>
      <c r="N164" s="27"/>
      <c r="O164" s="31"/>
    </row>
    <row r="165" spans="2:15" ht="58.5" customHeight="1" x14ac:dyDescent="0.25">
      <c r="B165" s="47"/>
      <c r="C165" s="16" t="s">
        <v>108</v>
      </c>
      <c r="D165" s="16" t="s">
        <v>109</v>
      </c>
      <c r="E165" s="39" t="s">
        <v>17</v>
      </c>
      <c r="F165" s="5" t="s">
        <v>18</v>
      </c>
      <c r="G165" s="19" t="s">
        <v>81</v>
      </c>
      <c r="H165" s="5" t="s">
        <v>20</v>
      </c>
      <c r="I165" s="20">
        <v>9</v>
      </c>
      <c r="J165" s="21">
        <v>9</v>
      </c>
      <c r="K165" s="22">
        <f t="shared" si="1"/>
        <v>100</v>
      </c>
      <c r="L165" s="23">
        <f>(K165+K166+K167)/3</f>
        <v>100</v>
      </c>
      <c r="M165" s="24">
        <f>(L165+L168)/2</f>
        <v>99.916074425913365</v>
      </c>
      <c r="N165" s="27"/>
      <c r="O165" s="31"/>
    </row>
    <row r="166" spans="2:15" ht="58.5" customHeight="1" x14ac:dyDescent="0.25">
      <c r="B166" s="47"/>
      <c r="C166" s="56"/>
      <c r="D166" s="27"/>
      <c r="E166" s="40"/>
      <c r="F166" s="5" t="s">
        <v>18</v>
      </c>
      <c r="G166" s="19" t="s">
        <v>82</v>
      </c>
      <c r="H166" s="5" t="s">
        <v>20</v>
      </c>
      <c r="I166" s="20">
        <v>1</v>
      </c>
      <c r="J166" s="21">
        <v>1</v>
      </c>
      <c r="K166" s="22">
        <f t="shared" si="1"/>
        <v>100</v>
      </c>
      <c r="L166" s="29"/>
      <c r="M166" s="30"/>
      <c r="N166" s="27"/>
      <c r="O166" s="31"/>
    </row>
    <row r="167" spans="2:15" ht="58.5" customHeight="1" x14ac:dyDescent="0.25">
      <c r="B167" s="47"/>
      <c r="C167" s="56"/>
      <c r="D167" s="27"/>
      <c r="E167" s="40"/>
      <c r="F167" s="5" t="s">
        <v>18</v>
      </c>
      <c r="G167" s="19" t="s">
        <v>50</v>
      </c>
      <c r="H167" s="5" t="s">
        <v>20</v>
      </c>
      <c r="I167" s="20">
        <v>90</v>
      </c>
      <c r="J167" s="20">
        <v>100</v>
      </c>
      <c r="K167" s="22">
        <f t="shared" si="1"/>
        <v>100</v>
      </c>
      <c r="L167" s="29"/>
      <c r="M167" s="30"/>
      <c r="N167" s="27"/>
      <c r="O167" s="31"/>
    </row>
    <row r="168" spans="2:15" ht="38.25" customHeight="1" x14ac:dyDescent="0.25">
      <c r="B168" s="47"/>
      <c r="C168" s="57"/>
      <c r="D168" s="32"/>
      <c r="E168" s="41"/>
      <c r="F168" s="5" t="s">
        <v>24</v>
      </c>
      <c r="G168" s="34" t="s">
        <v>25</v>
      </c>
      <c r="H168" s="5" t="s">
        <v>83</v>
      </c>
      <c r="I168" s="35">
        <f>4760/9*5+3072+506</f>
        <v>6222.4444444444443</v>
      </c>
      <c r="J168" s="35">
        <v>6212</v>
      </c>
      <c r="K168" s="22">
        <f t="shared" si="1"/>
        <v>99.832148851826716</v>
      </c>
      <c r="L168" s="36">
        <f>K168</f>
        <v>99.832148851826716</v>
      </c>
      <c r="M168" s="30"/>
      <c r="N168" s="27"/>
      <c r="O168" s="31"/>
    </row>
    <row r="169" spans="2:15" ht="58.5" customHeight="1" x14ac:dyDescent="0.25">
      <c r="B169" s="47"/>
      <c r="C169" s="16" t="s">
        <v>110</v>
      </c>
      <c r="D169" s="16" t="s">
        <v>111</v>
      </c>
      <c r="E169" s="39" t="s">
        <v>17</v>
      </c>
      <c r="F169" s="5" t="s">
        <v>18</v>
      </c>
      <c r="G169" s="19" t="s">
        <v>81</v>
      </c>
      <c r="H169" s="5" t="s">
        <v>20</v>
      </c>
      <c r="I169" s="20">
        <v>2</v>
      </c>
      <c r="J169" s="21">
        <v>2</v>
      </c>
      <c r="K169" s="22">
        <f t="shared" si="1"/>
        <v>100</v>
      </c>
      <c r="L169" s="23">
        <f>(K169+K170+K171)/3</f>
        <v>100</v>
      </c>
      <c r="M169" s="24">
        <f>(L169+L172)/2</f>
        <v>100</v>
      </c>
      <c r="N169" s="27"/>
      <c r="O169" s="31"/>
    </row>
    <row r="170" spans="2:15" ht="58.5" customHeight="1" x14ac:dyDescent="0.25">
      <c r="B170" s="47"/>
      <c r="C170" s="56"/>
      <c r="D170" s="27"/>
      <c r="E170" s="40"/>
      <c r="F170" s="5" t="s">
        <v>18</v>
      </c>
      <c r="G170" s="19" t="s">
        <v>82</v>
      </c>
      <c r="H170" s="5" t="s">
        <v>20</v>
      </c>
      <c r="I170" s="20">
        <v>1</v>
      </c>
      <c r="J170" s="21">
        <v>1</v>
      </c>
      <c r="K170" s="22">
        <f t="shared" si="1"/>
        <v>100</v>
      </c>
      <c r="L170" s="29"/>
      <c r="M170" s="30"/>
      <c r="N170" s="27"/>
      <c r="O170" s="31"/>
    </row>
    <row r="171" spans="2:15" ht="58.5" customHeight="1" x14ac:dyDescent="0.25">
      <c r="B171" s="47"/>
      <c r="C171" s="56"/>
      <c r="D171" s="27"/>
      <c r="E171" s="40"/>
      <c r="F171" s="5" t="s">
        <v>18</v>
      </c>
      <c r="G171" s="19" t="s">
        <v>50</v>
      </c>
      <c r="H171" s="5" t="s">
        <v>20</v>
      </c>
      <c r="I171" s="20">
        <v>90</v>
      </c>
      <c r="J171" s="20">
        <v>100</v>
      </c>
      <c r="K171" s="22">
        <f t="shared" si="1"/>
        <v>100</v>
      </c>
      <c r="L171" s="29"/>
      <c r="M171" s="30"/>
      <c r="N171" s="27"/>
      <c r="O171" s="31"/>
    </row>
    <row r="172" spans="2:15" ht="36" customHeight="1" x14ac:dyDescent="0.25">
      <c r="B172" s="47"/>
      <c r="C172" s="57"/>
      <c r="D172" s="32"/>
      <c r="E172" s="41"/>
      <c r="F172" s="5" t="s">
        <v>24</v>
      </c>
      <c r="G172" s="34" t="s">
        <v>25</v>
      </c>
      <c r="H172" s="5" t="s">
        <v>83</v>
      </c>
      <c r="I172" s="43">
        <v>285</v>
      </c>
      <c r="J172" s="43">
        <v>285</v>
      </c>
      <c r="K172" s="22">
        <f t="shared" si="1"/>
        <v>100</v>
      </c>
      <c r="L172" s="36">
        <f>K172</f>
        <v>100</v>
      </c>
      <c r="M172" s="30"/>
      <c r="N172" s="27"/>
      <c r="O172" s="31"/>
    </row>
    <row r="173" spans="2:15" ht="58.5" customHeight="1" x14ac:dyDescent="0.25">
      <c r="B173" s="47"/>
      <c r="C173" s="16" t="s">
        <v>110</v>
      </c>
      <c r="D173" s="16" t="s">
        <v>112</v>
      </c>
      <c r="E173" s="39" t="s">
        <v>17</v>
      </c>
      <c r="F173" s="5" t="s">
        <v>18</v>
      </c>
      <c r="G173" s="19" t="s">
        <v>81</v>
      </c>
      <c r="H173" s="5" t="s">
        <v>20</v>
      </c>
      <c r="I173" s="20">
        <v>3</v>
      </c>
      <c r="J173" s="21">
        <v>3</v>
      </c>
      <c r="K173" s="22">
        <f t="shared" si="1"/>
        <v>100</v>
      </c>
      <c r="L173" s="23">
        <f>(K173+K174+K175)/3</f>
        <v>100</v>
      </c>
      <c r="M173" s="24">
        <f>(L173+L176)/2</f>
        <v>99.758784101097206</v>
      </c>
      <c r="N173" s="27"/>
      <c r="O173" s="31"/>
    </row>
    <row r="174" spans="2:15" ht="58.5" customHeight="1" x14ac:dyDescent="0.25">
      <c r="B174" s="47"/>
      <c r="C174" s="56"/>
      <c r="D174" s="27"/>
      <c r="E174" s="40"/>
      <c r="F174" s="5" t="s">
        <v>18</v>
      </c>
      <c r="G174" s="19" t="s">
        <v>82</v>
      </c>
      <c r="H174" s="5" t="s">
        <v>20</v>
      </c>
      <c r="I174" s="20">
        <v>1</v>
      </c>
      <c r="J174" s="21">
        <v>1</v>
      </c>
      <c r="K174" s="22">
        <f t="shared" si="1"/>
        <v>100</v>
      </c>
      <c r="L174" s="29"/>
      <c r="M174" s="30"/>
      <c r="N174" s="27"/>
      <c r="O174" s="31"/>
    </row>
    <row r="175" spans="2:15" ht="58.5" customHeight="1" x14ac:dyDescent="0.25">
      <c r="B175" s="47"/>
      <c r="C175" s="56"/>
      <c r="D175" s="27"/>
      <c r="E175" s="40"/>
      <c r="F175" s="5" t="s">
        <v>18</v>
      </c>
      <c r="G175" s="19" t="s">
        <v>50</v>
      </c>
      <c r="H175" s="5" t="s">
        <v>20</v>
      </c>
      <c r="I175" s="20">
        <v>90</v>
      </c>
      <c r="J175" s="20">
        <v>100</v>
      </c>
      <c r="K175" s="22">
        <f t="shared" si="1"/>
        <v>100</v>
      </c>
      <c r="L175" s="29"/>
      <c r="M175" s="30"/>
      <c r="N175" s="27"/>
      <c r="O175" s="31"/>
    </row>
    <row r="176" spans="2:15" ht="39" customHeight="1" x14ac:dyDescent="0.25">
      <c r="B176" s="47"/>
      <c r="C176" s="57"/>
      <c r="D176" s="32"/>
      <c r="E176" s="41"/>
      <c r="F176" s="5" t="s">
        <v>24</v>
      </c>
      <c r="G176" s="34" t="s">
        <v>25</v>
      </c>
      <c r="H176" s="5" t="s">
        <v>83</v>
      </c>
      <c r="I176" s="35">
        <f>1360/9*5+480+1367</f>
        <v>2602.5555555555557</v>
      </c>
      <c r="J176" s="35">
        <v>2590</v>
      </c>
      <c r="K176" s="22">
        <f t="shared" si="1"/>
        <v>99.517568202194411</v>
      </c>
      <c r="L176" s="36">
        <f>K176</f>
        <v>99.517568202194411</v>
      </c>
      <c r="M176" s="30"/>
      <c r="N176" s="27"/>
      <c r="O176" s="31"/>
    </row>
    <row r="177" spans="1:17" ht="58.5" customHeight="1" x14ac:dyDescent="0.25">
      <c r="B177" s="47"/>
      <c r="C177" s="16" t="s">
        <v>113</v>
      </c>
      <c r="D177" s="16" t="s">
        <v>114</v>
      </c>
      <c r="E177" s="39" t="s">
        <v>17</v>
      </c>
      <c r="F177" s="5" t="s">
        <v>18</v>
      </c>
      <c r="G177" s="19" t="s">
        <v>81</v>
      </c>
      <c r="H177" s="5" t="s">
        <v>20</v>
      </c>
      <c r="I177" s="20">
        <v>3</v>
      </c>
      <c r="J177" s="20">
        <v>3</v>
      </c>
      <c r="K177" s="22">
        <f t="shared" si="1"/>
        <v>100</v>
      </c>
      <c r="L177" s="23">
        <f>(K177+K178+K179)/3</f>
        <v>100</v>
      </c>
      <c r="M177" s="24">
        <f>(L177+L180)/2</f>
        <v>99.157303370786508</v>
      </c>
      <c r="N177" s="27"/>
      <c r="O177" s="31"/>
    </row>
    <row r="178" spans="1:17" ht="58.5" customHeight="1" x14ac:dyDescent="0.25">
      <c r="B178" s="47"/>
      <c r="C178" s="56"/>
      <c r="D178" s="27"/>
      <c r="E178" s="40"/>
      <c r="F178" s="5" t="s">
        <v>18</v>
      </c>
      <c r="G178" s="19" t="s">
        <v>82</v>
      </c>
      <c r="H178" s="5" t="s">
        <v>20</v>
      </c>
      <c r="I178" s="20">
        <v>1</v>
      </c>
      <c r="J178" s="20">
        <v>1</v>
      </c>
      <c r="K178" s="22">
        <f t="shared" si="1"/>
        <v>100</v>
      </c>
      <c r="L178" s="29"/>
      <c r="M178" s="30"/>
      <c r="N178" s="27"/>
      <c r="O178" s="31"/>
    </row>
    <row r="179" spans="1:17" ht="58.5" customHeight="1" x14ac:dyDescent="0.25">
      <c r="B179" s="47"/>
      <c r="C179" s="56"/>
      <c r="D179" s="27"/>
      <c r="E179" s="40"/>
      <c r="F179" s="5" t="s">
        <v>18</v>
      </c>
      <c r="G179" s="19" t="s">
        <v>50</v>
      </c>
      <c r="H179" s="5" t="s">
        <v>20</v>
      </c>
      <c r="I179" s="20">
        <v>90</v>
      </c>
      <c r="J179" s="20">
        <v>90</v>
      </c>
      <c r="K179" s="22">
        <f t="shared" si="1"/>
        <v>100</v>
      </c>
      <c r="L179" s="29"/>
      <c r="M179" s="30"/>
      <c r="N179" s="27"/>
      <c r="O179" s="31"/>
    </row>
    <row r="180" spans="1:17" ht="41.25" customHeight="1" x14ac:dyDescent="0.25">
      <c r="B180" s="58"/>
      <c r="C180" s="57"/>
      <c r="D180" s="32"/>
      <c r="E180" s="41"/>
      <c r="F180" s="5" t="s">
        <v>24</v>
      </c>
      <c r="G180" s="34" t="s">
        <v>25</v>
      </c>
      <c r="H180" s="5" t="s">
        <v>83</v>
      </c>
      <c r="I180" s="43">
        <f>2464/4+96</f>
        <v>712</v>
      </c>
      <c r="J180" s="43">
        <v>700</v>
      </c>
      <c r="K180" s="22">
        <f t="shared" si="1"/>
        <v>98.31460674157303</v>
      </c>
      <c r="L180" s="36">
        <f>K180</f>
        <v>98.31460674157303</v>
      </c>
      <c r="M180" s="30"/>
      <c r="N180" s="32"/>
      <c r="O180" s="31"/>
    </row>
    <row r="181" spans="1:17" ht="42" hidden="1" customHeight="1" x14ac:dyDescent="0.25">
      <c r="A181" s="4"/>
      <c r="B181" s="59"/>
      <c r="C181" s="60" t="s">
        <v>115</v>
      </c>
      <c r="D181" s="61" t="s">
        <v>116</v>
      </c>
      <c r="E181" s="62" t="s">
        <v>117</v>
      </c>
      <c r="F181" s="63" t="s">
        <v>18</v>
      </c>
      <c r="G181" s="64" t="s">
        <v>118</v>
      </c>
      <c r="H181" s="65" t="s">
        <v>20</v>
      </c>
      <c r="I181" s="66"/>
      <c r="J181" s="67"/>
      <c r="K181" s="68"/>
      <c r="L181" s="69"/>
      <c r="M181" s="70"/>
      <c r="N181" s="71" t="s">
        <v>170</v>
      </c>
      <c r="O181" s="31"/>
      <c r="P181" s="4">
        <f>I184+I188+I192+I196+I200+I204+I208+I212+I216+I220+I224+I228</f>
        <v>0</v>
      </c>
      <c r="Q181" s="4">
        <f>J184+J188+J192+J196+J200+J204+J208+J212+J216+J220+J224+J228</f>
        <v>0</v>
      </c>
    </row>
    <row r="182" spans="1:17" ht="42" hidden="1" customHeight="1" x14ac:dyDescent="0.25">
      <c r="A182" s="4"/>
      <c r="B182" s="56"/>
      <c r="C182" s="72"/>
      <c r="D182" s="56"/>
      <c r="E182" s="56"/>
      <c r="F182" s="63" t="s">
        <v>18</v>
      </c>
      <c r="G182" s="64" t="s">
        <v>119</v>
      </c>
      <c r="H182" s="65" t="s">
        <v>20</v>
      </c>
      <c r="I182" s="66"/>
      <c r="J182" s="67"/>
      <c r="K182" s="68"/>
      <c r="L182" s="73"/>
      <c r="M182" s="74"/>
      <c r="N182" s="75"/>
      <c r="O182" s="31"/>
    </row>
    <row r="183" spans="1:17" ht="36" hidden="1" customHeight="1" x14ac:dyDescent="0.25">
      <c r="A183" s="4"/>
      <c r="B183" s="56"/>
      <c r="C183" s="72"/>
      <c r="D183" s="56"/>
      <c r="E183" s="56"/>
      <c r="F183" s="63" t="s">
        <v>18</v>
      </c>
      <c r="G183" s="64" t="s">
        <v>120</v>
      </c>
      <c r="H183" s="65" t="s">
        <v>20</v>
      </c>
      <c r="I183" s="66"/>
      <c r="J183" s="66"/>
      <c r="K183" s="68"/>
      <c r="L183" s="73"/>
      <c r="M183" s="74"/>
      <c r="N183" s="75"/>
      <c r="O183" s="31"/>
    </row>
    <row r="184" spans="1:17" ht="30.75" hidden="1" customHeight="1" x14ac:dyDescent="0.25">
      <c r="A184" s="4"/>
      <c r="B184" s="56"/>
      <c r="C184" s="76"/>
      <c r="D184" s="57"/>
      <c r="E184" s="57"/>
      <c r="F184" s="63" t="s">
        <v>24</v>
      </c>
      <c r="G184" s="77" t="s">
        <v>25</v>
      </c>
      <c r="H184" s="65" t="s">
        <v>26</v>
      </c>
      <c r="I184" s="78"/>
      <c r="J184" s="78"/>
      <c r="K184" s="68"/>
      <c r="L184" s="79"/>
      <c r="M184" s="74"/>
      <c r="N184" s="75"/>
      <c r="O184" s="31"/>
    </row>
    <row r="185" spans="1:17" ht="42" hidden="1" customHeight="1" x14ac:dyDescent="0.25">
      <c r="A185" s="4"/>
      <c r="B185" s="56"/>
      <c r="C185" s="60" t="s">
        <v>121</v>
      </c>
      <c r="D185" s="61" t="s">
        <v>122</v>
      </c>
      <c r="E185" s="80" t="s">
        <v>117</v>
      </c>
      <c r="F185" s="63" t="s">
        <v>18</v>
      </c>
      <c r="G185" s="64" t="s">
        <v>118</v>
      </c>
      <c r="H185" s="65" t="s">
        <v>20</v>
      </c>
      <c r="I185" s="66"/>
      <c r="J185" s="67"/>
      <c r="K185" s="68"/>
      <c r="L185" s="69"/>
      <c r="M185" s="70"/>
      <c r="N185" s="75"/>
      <c r="O185" s="31"/>
    </row>
    <row r="186" spans="1:17" ht="42" hidden="1" customHeight="1" x14ac:dyDescent="0.25">
      <c r="A186" s="4"/>
      <c r="B186" s="56"/>
      <c r="C186" s="72"/>
      <c r="D186" s="56"/>
      <c r="E186" s="56"/>
      <c r="F186" s="63" t="s">
        <v>18</v>
      </c>
      <c r="G186" s="64" t="s">
        <v>119</v>
      </c>
      <c r="H186" s="65" t="s">
        <v>20</v>
      </c>
      <c r="I186" s="66"/>
      <c r="J186" s="67"/>
      <c r="K186" s="68"/>
      <c r="L186" s="73"/>
      <c r="M186" s="74"/>
      <c r="N186" s="75"/>
      <c r="O186" s="31"/>
    </row>
    <row r="187" spans="1:17" ht="36" hidden="1" customHeight="1" x14ac:dyDescent="0.25">
      <c r="A187" s="4"/>
      <c r="B187" s="56"/>
      <c r="C187" s="72"/>
      <c r="D187" s="56"/>
      <c r="E187" s="56"/>
      <c r="F187" s="63" t="s">
        <v>18</v>
      </c>
      <c r="G187" s="64" t="s">
        <v>120</v>
      </c>
      <c r="H187" s="65" t="s">
        <v>20</v>
      </c>
      <c r="I187" s="66"/>
      <c r="J187" s="66"/>
      <c r="K187" s="68"/>
      <c r="L187" s="73"/>
      <c r="M187" s="74"/>
      <c r="N187" s="75"/>
      <c r="O187" s="31"/>
    </row>
    <row r="188" spans="1:17" ht="30.75" hidden="1" customHeight="1" x14ac:dyDescent="0.25">
      <c r="A188" s="4"/>
      <c r="B188" s="56"/>
      <c r="C188" s="76"/>
      <c r="D188" s="57"/>
      <c r="E188" s="57"/>
      <c r="F188" s="63" t="s">
        <v>24</v>
      </c>
      <c r="G188" s="77" t="s">
        <v>25</v>
      </c>
      <c r="H188" s="65" t="s">
        <v>26</v>
      </c>
      <c r="I188" s="81"/>
      <c r="J188" s="78"/>
      <c r="K188" s="68"/>
      <c r="L188" s="79"/>
      <c r="M188" s="74"/>
      <c r="N188" s="75"/>
      <c r="O188" s="31"/>
    </row>
    <row r="189" spans="1:17" ht="42" hidden="1" customHeight="1" x14ac:dyDescent="0.25">
      <c r="A189" s="4"/>
      <c r="B189" s="56"/>
      <c r="C189" s="60" t="s">
        <v>123</v>
      </c>
      <c r="D189" s="61" t="s">
        <v>124</v>
      </c>
      <c r="E189" s="80" t="s">
        <v>117</v>
      </c>
      <c r="F189" s="63" t="s">
        <v>18</v>
      </c>
      <c r="G189" s="64" t="s">
        <v>118</v>
      </c>
      <c r="H189" s="65" t="s">
        <v>20</v>
      </c>
      <c r="I189" s="66"/>
      <c r="J189" s="67"/>
      <c r="K189" s="68"/>
      <c r="L189" s="69"/>
      <c r="M189" s="70"/>
      <c r="N189" s="75"/>
      <c r="O189" s="31"/>
    </row>
    <row r="190" spans="1:17" ht="42" hidden="1" customHeight="1" x14ac:dyDescent="0.25">
      <c r="A190" s="4"/>
      <c r="B190" s="56"/>
      <c r="C190" s="72"/>
      <c r="D190" s="56"/>
      <c r="E190" s="56"/>
      <c r="F190" s="63" t="s">
        <v>18</v>
      </c>
      <c r="G190" s="64" t="s">
        <v>119</v>
      </c>
      <c r="H190" s="65" t="s">
        <v>20</v>
      </c>
      <c r="I190" s="66"/>
      <c r="J190" s="67"/>
      <c r="K190" s="68"/>
      <c r="L190" s="73"/>
      <c r="M190" s="74"/>
      <c r="N190" s="75"/>
      <c r="O190" s="31"/>
    </row>
    <row r="191" spans="1:17" ht="36" hidden="1" customHeight="1" x14ac:dyDescent="0.25">
      <c r="A191" s="4"/>
      <c r="B191" s="56"/>
      <c r="C191" s="72"/>
      <c r="D191" s="56"/>
      <c r="E191" s="56"/>
      <c r="F191" s="63" t="s">
        <v>18</v>
      </c>
      <c r="G191" s="64" t="s">
        <v>120</v>
      </c>
      <c r="H191" s="65" t="s">
        <v>20</v>
      </c>
      <c r="I191" s="66"/>
      <c r="J191" s="66"/>
      <c r="K191" s="68"/>
      <c r="L191" s="73"/>
      <c r="M191" s="74"/>
      <c r="N191" s="75"/>
      <c r="O191" s="31"/>
    </row>
    <row r="192" spans="1:17" ht="30.75" hidden="1" customHeight="1" x14ac:dyDescent="0.25">
      <c r="A192" s="4"/>
      <c r="B192" s="56"/>
      <c r="C192" s="76"/>
      <c r="D192" s="57"/>
      <c r="E192" s="57"/>
      <c r="F192" s="63" t="s">
        <v>24</v>
      </c>
      <c r="G192" s="77" t="s">
        <v>25</v>
      </c>
      <c r="H192" s="65" t="s">
        <v>26</v>
      </c>
      <c r="I192" s="81"/>
      <c r="J192" s="78"/>
      <c r="K192" s="68"/>
      <c r="L192" s="79"/>
      <c r="M192" s="74"/>
      <c r="N192" s="75"/>
      <c r="O192" s="31"/>
    </row>
    <row r="193" spans="2:15" s="4" customFormat="1" ht="42" hidden="1" customHeight="1" x14ac:dyDescent="0.25">
      <c r="B193" s="56"/>
      <c r="C193" s="60" t="s">
        <v>125</v>
      </c>
      <c r="D193" s="61" t="s">
        <v>126</v>
      </c>
      <c r="E193" s="80" t="s">
        <v>117</v>
      </c>
      <c r="F193" s="63" t="s">
        <v>18</v>
      </c>
      <c r="G193" s="64" t="s">
        <v>118</v>
      </c>
      <c r="H193" s="65" t="s">
        <v>20</v>
      </c>
      <c r="I193" s="66"/>
      <c r="J193" s="67"/>
      <c r="K193" s="68"/>
      <c r="L193" s="69"/>
      <c r="M193" s="70"/>
      <c r="N193" s="75"/>
      <c r="O193" s="31"/>
    </row>
    <row r="194" spans="2:15" s="4" customFormat="1" ht="42" hidden="1" customHeight="1" x14ac:dyDescent="0.25">
      <c r="B194" s="56"/>
      <c r="C194" s="72"/>
      <c r="D194" s="56"/>
      <c r="E194" s="56"/>
      <c r="F194" s="63" t="s">
        <v>18</v>
      </c>
      <c r="G194" s="64" t="s">
        <v>119</v>
      </c>
      <c r="H194" s="65" t="s">
        <v>20</v>
      </c>
      <c r="I194" s="66"/>
      <c r="J194" s="67"/>
      <c r="K194" s="68"/>
      <c r="L194" s="73"/>
      <c r="M194" s="74"/>
      <c r="N194" s="75"/>
      <c r="O194" s="31"/>
    </row>
    <row r="195" spans="2:15" s="4" customFormat="1" ht="36" hidden="1" customHeight="1" x14ac:dyDescent="0.25">
      <c r="B195" s="56"/>
      <c r="C195" s="72"/>
      <c r="D195" s="56"/>
      <c r="E195" s="56"/>
      <c r="F195" s="63" t="s">
        <v>18</v>
      </c>
      <c r="G195" s="64" t="s">
        <v>120</v>
      </c>
      <c r="H195" s="65" t="s">
        <v>20</v>
      </c>
      <c r="I195" s="66"/>
      <c r="J195" s="66"/>
      <c r="K195" s="68"/>
      <c r="L195" s="73"/>
      <c r="M195" s="74"/>
      <c r="N195" s="75"/>
      <c r="O195" s="31"/>
    </row>
    <row r="196" spans="2:15" s="4" customFormat="1" ht="30.75" hidden="1" customHeight="1" x14ac:dyDescent="0.25">
      <c r="B196" s="56"/>
      <c r="C196" s="76"/>
      <c r="D196" s="57"/>
      <c r="E196" s="57"/>
      <c r="F196" s="63" t="s">
        <v>24</v>
      </c>
      <c r="G196" s="77" t="s">
        <v>25</v>
      </c>
      <c r="H196" s="65" t="s">
        <v>26</v>
      </c>
      <c r="I196" s="81"/>
      <c r="J196" s="78"/>
      <c r="K196" s="68"/>
      <c r="L196" s="79"/>
      <c r="M196" s="74"/>
      <c r="N196" s="75"/>
      <c r="O196" s="31"/>
    </row>
    <row r="197" spans="2:15" s="4" customFormat="1" ht="42" hidden="1" customHeight="1" x14ac:dyDescent="0.25">
      <c r="B197" s="56"/>
      <c r="C197" s="60" t="s">
        <v>127</v>
      </c>
      <c r="D197" s="61" t="s">
        <v>128</v>
      </c>
      <c r="E197" s="80" t="s">
        <v>117</v>
      </c>
      <c r="F197" s="63" t="s">
        <v>18</v>
      </c>
      <c r="G197" s="64" t="s">
        <v>118</v>
      </c>
      <c r="H197" s="65" t="s">
        <v>20</v>
      </c>
      <c r="I197" s="66"/>
      <c r="J197" s="67"/>
      <c r="K197" s="68"/>
      <c r="L197" s="69"/>
      <c r="M197" s="70"/>
      <c r="N197" s="75"/>
      <c r="O197" s="31"/>
    </row>
    <row r="198" spans="2:15" s="4" customFormat="1" ht="42" hidden="1" customHeight="1" x14ac:dyDescent="0.25">
      <c r="B198" s="56"/>
      <c r="C198" s="72"/>
      <c r="D198" s="56"/>
      <c r="E198" s="56"/>
      <c r="F198" s="63" t="s">
        <v>18</v>
      </c>
      <c r="G198" s="64" t="s">
        <v>119</v>
      </c>
      <c r="H198" s="65" t="s">
        <v>20</v>
      </c>
      <c r="I198" s="66"/>
      <c r="J198" s="67"/>
      <c r="K198" s="68"/>
      <c r="L198" s="73"/>
      <c r="M198" s="74"/>
      <c r="N198" s="75"/>
      <c r="O198" s="31"/>
    </row>
    <row r="199" spans="2:15" s="4" customFormat="1" ht="36" hidden="1" customHeight="1" x14ac:dyDescent="0.25">
      <c r="B199" s="56"/>
      <c r="C199" s="72"/>
      <c r="D199" s="56"/>
      <c r="E199" s="56"/>
      <c r="F199" s="63" t="s">
        <v>18</v>
      </c>
      <c r="G199" s="64" t="s">
        <v>120</v>
      </c>
      <c r="H199" s="65" t="s">
        <v>20</v>
      </c>
      <c r="I199" s="66"/>
      <c r="J199" s="66"/>
      <c r="K199" s="68"/>
      <c r="L199" s="73"/>
      <c r="M199" s="74"/>
      <c r="N199" s="75"/>
      <c r="O199" s="31"/>
    </row>
    <row r="200" spans="2:15" s="4" customFormat="1" ht="30.75" hidden="1" customHeight="1" x14ac:dyDescent="0.25">
      <c r="B200" s="56"/>
      <c r="C200" s="76"/>
      <c r="D200" s="57"/>
      <c r="E200" s="57"/>
      <c r="F200" s="63" t="s">
        <v>24</v>
      </c>
      <c r="G200" s="77" t="s">
        <v>25</v>
      </c>
      <c r="H200" s="65" t="s">
        <v>26</v>
      </c>
      <c r="I200" s="78"/>
      <c r="J200" s="78"/>
      <c r="K200" s="68"/>
      <c r="L200" s="79"/>
      <c r="M200" s="74"/>
      <c r="N200" s="75"/>
      <c r="O200" s="31"/>
    </row>
    <row r="201" spans="2:15" s="4" customFormat="1" ht="42" hidden="1" customHeight="1" x14ac:dyDescent="0.25">
      <c r="B201" s="56"/>
      <c r="C201" s="60" t="s">
        <v>129</v>
      </c>
      <c r="D201" s="61" t="s">
        <v>130</v>
      </c>
      <c r="E201" s="80" t="s">
        <v>117</v>
      </c>
      <c r="F201" s="63" t="s">
        <v>18</v>
      </c>
      <c r="G201" s="64" t="s">
        <v>118</v>
      </c>
      <c r="H201" s="65" t="s">
        <v>20</v>
      </c>
      <c r="I201" s="66"/>
      <c r="J201" s="67"/>
      <c r="K201" s="68"/>
      <c r="L201" s="69"/>
      <c r="M201" s="70"/>
      <c r="N201" s="75"/>
      <c r="O201" s="31"/>
    </row>
    <row r="202" spans="2:15" s="4" customFormat="1" ht="42" hidden="1" customHeight="1" x14ac:dyDescent="0.25">
      <c r="B202" s="56"/>
      <c r="C202" s="72"/>
      <c r="D202" s="56"/>
      <c r="E202" s="56"/>
      <c r="F202" s="63" t="s">
        <v>18</v>
      </c>
      <c r="G202" s="64" t="s">
        <v>119</v>
      </c>
      <c r="H202" s="65" t="s">
        <v>20</v>
      </c>
      <c r="I202" s="66"/>
      <c r="J202" s="67"/>
      <c r="K202" s="68"/>
      <c r="L202" s="73"/>
      <c r="M202" s="74"/>
      <c r="N202" s="75"/>
      <c r="O202" s="31"/>
    </row>
    <row r="203" spans="2:15" s="4" customFormat="1" ht="36" hidden="1" customHeight="1" x14ac:dyDescent="0.25">
      <c r="B203" s="56"/>
      <c r="C203" s="72"/>
      <c r="D203" s="56"/>
      <c r="E203" s="56"/>
      <c r="F203" s="63" t="s">
        <v>18</v>
      </c>
      <c r="G203" s="64" t="s">
        <v>120</v>
      </c>
      <c r="H203" s="65" t="s">
        <v>20</v>
      </c>
      <c r="I203" s="66"/>
      <c r="J203" s="66"/>
      <c r="K203" s="68"/>
      <c r="L203" s="73"/>
      <c r="M203" s="74"/>
      <c r="N203" s="75"/>
      <c r="O203" s="31"/>
    </row>
    <row r="204" spans="2:15" s="4" customFormat="1" ht="30.75" hidden="1" customHeight="1" x14ac:dyDescent="0.25">
      <c r="B204" s="56"/>
      <c r="C204" s="76"/>
      <c r="D204" s="57"/>
      <c r="E204" s="57"/>
      <c r="F204" s="63" t="s">
        <v>24</v>
      </c>
      <c r="G204" s="77" t="s">
        <v>25</v>
      </c>
      <c r="H204" s="65" t="s">
        <v>26</v>
      </c>
      <c r="I204" s="81"/>
      <c r="J204" s="78"/>
      <c r="K204" s="68"/>
      <c r="L204" s="79"/>
      <c r="M204" s="74"/>
      <c r="N204" s="75"/>
      <c r="O204" s="31"/>
    </row>
    <row r="205" spans="2:15" s="4" customFormat="1" ht="42" hidden="1" customHeight="1" x14ac:dyDescent="0.25">
      <c r="B205" s="56"/>
      <c r="C205" s="60" t="s">
        <v>131</v>
      </c>
      <c r="D205" s="61" t="s">
        <v>132</v>
      </c>
      <c r="E205" s="80" t="s">
        <v>117</v>
      </c>
      <c r="F205" s="63" t="s">
        <v>18</v>
      </c>
      <c r="G205" s="64" t="s">
        <v>118</v>
      </c>
      <c r="H205" s="65" t="s">
        <v>20</v>
      </c>
      <c r="I205" s="66"/>
      <c r="J205" s="67"/>
      <c r="K205" s="68"/>
      <c r="L205" s="69"/>
      <c r="M205" s="70"/>
      <c r="N205" s="75"/>
      <c r="O205" s="31"/>
    </row>
    <row r="206" spans="2:15" s="4" customFormat="1" ht="42" hidden="1" customHeight="1" x14ac:dyDescent="0.25">
      <c r="B206" s="56"/>
      <c r="C206" s="72"/>
      <c r="D206" s="56"/>
      <c r="E206" s="56"/>
      <c r="F206" s="63" t="s">
        <v>18</v>
      </c>
      <c r="G206" s="64" t="s">
        <v>119</v>
      </c>
      <c r="H206" s="65" t="s">
        <v>20</v>
      </c>
      <c r="I206" s="66"/>
      <c r="J206" s="67"/>
      <c r="K206" s="68"/>
      <c r="L206" s="73"/>
      <c r="M206" s="74"/>
      <c r="N206" s="75"/>
      <c r="O206" s="31"/>
    </row>
    <row r="207" spans="2:15" s="4" customFormat="1" ht="36" hidden="1" customHeight="1" x14ac:dyDescent="0.25">
      <c r="B207" s="56"/>
      <c r="C207" s="72"/>
      <c r="D207" s="56"/>
      <c r="E207" s="56"/>
      <c r="F207" s="63" t="s">
        <v>18</v>
      </c>
      <c r="G207" s="64" t="s">
        <v>120</v>
      </c>
      <c r="H207" s="65" t="s">
        <v>20</v>
      </c>
      <c r="I207" s="66"/>
      <c r="J207" s="66"/>
      <c r="K207" s="68"/>
      <c r="L207" s="73"/>
      <c r="M207" s="74"/>
      <c r="N207" s="75"/>
      <c r="O207" s="31"/>
    </row>
    <row r="208" spans="2:15" s="4" customFormat="1" ht="30.75" hidden="1" customHeight="1" x14ac:dyDescent="0.25">
      <c r="B208" s="56"/>
      <c r="C208" s="76"/>
      <c r="D208" s="57"/>
      <c r="E208" s="57"/>
      <c r="F208" s="63" t="s">
        <v>24</v>
      </c>
      <c r="G208" s="77" t="s">
        <v>25</v>
      </c>
      <c r="H208" s="65" t="s">
        <v>26</v>
      </c>
      <c r="I208" s="82"/>
      <c r="J208" s="78"/>
      <c r="K208" s="68"/>
      <c r="L208" s="79"/>
      <c r="M208" s="74"/>
      <c r="N208" s="75"/>
      <c r="O208" s="31"/>
    </row>
    <row r="209" spans="1:15" ht="42" hidden="1" customHeight="1" x14ac:dyDescent="0.25">
      <c r="A209" s="4"/>
      <c r="B209" s="56"/>
      <c r="C209" s="60" t="s">
        <v>133</v>
      </c>
      <c r="D209" s="61" t="s">
        <v>134</v>
      </c>
      <c r="E209" s="80" t="s">
        <v>117</v>
      </c>
      <c r="F209" s="63" t="s">
        <v>18</v>
      </c>
      <c r="G209" s="64" t="s">
        <v>118</v>
      </c>
      <c r="H209" s="65" t="s">
        <v>20</v>
      </c>
      <c r="I209" s="66"/>
      <c r="J209" s="67"/>
      <c r="K209" s="68"/>
      <c r="L209" s="69"/>
      <c r="M209" s="70"/>
      <c r="N209" s="75"/>
      <c r="O209" s="31"/>
    </row>
    <row r="210" spans="1:15" ht="42" hidden="1" customHeight="1" x14ac:dyDescent="0.25">
      <c r="A210" s="4"/>
      <c r="B210" s="56"/>
      <c r="C210" s="72"/>
      <c r="D210" s="56"/>
      <c r="E210" s="56"/>
      <c r="F210" s="63" t="s">
        <v>18</v>
      </c>
      <c r="G210" s="64" t="s">
        <v>119</v>
      </c>
      <c r="H210" s="65" t="s">
        <v>20</v>
      </c>
      <c r="I210" s="66"/>
      <c r="J210" s="67"/>
      <c r="K210" s="68"/>
      <c r="L210" s="73"/>
      <c r="M210" s="74"/>
      <c r="N210" s="75"/>
      <c r="O210" s="31"/>
    </row>
    <row r="211" spans="1:15" ht="36" hidden="1" customHeight="1" x14ac:dyDescent="0.25">
      <c r="A211" s="4"/>
      <c r="B211" s="56"/>
      <c r="C211" s="72"/>
      <c r="D211" s="56"/>
      <c r="E211" s="56"/>
      <c r="F211" s="63" t="s">
        <v>18</v>
      </c>
      <c r="G211" s="64" t="s">
        <v>120</v>
      </c>
      <c r="H211" s="65" t="s">
        <v>20</v>
      </c>
      <c r="I211" s="66"/>
      <c r="J211" s="66"/>
      <c r="K211" s="68"/>
      <c r="L211" s="73"/>
      <c r="M211" s="74"/>
      <c r="N211" s="75"/>
      <c r="O211" s="31"/>
    </row>
    <row r="212" spans="1:15" ht="30.75" hidden="1" customHeight="1" x14ac:dyDescent="0.25">
      <c r="A212" s="4"/>
      <c r="B212" s="56"/>
      <c r="C212" s="76"/>
      <c r="D212" s="57"/>
      <c r="E212" s="57"/>
      <c r="F212" s="63" t="s">
        <v>24</v>
      </c>
      <c r="G212" s="77" t="s">
        <v>25</v>
      </c>
      <c r="H212" s="65" t="s">
        <v>26</v>
      </c>
      <c r="I212" s="83"/>
      <c r="J212" s="83"/>
      <c r="K212" s="68"/>
      <c r="L212" s="79"/>
      <c r="M212" s="74"/>
      <c r="N212" s="75"/>
      <c r="O212" s="31"/>
    </row>
    <row r="213" spans="1:15" ht="42" hidden="1" customHeight="1" x14ac:dyDescent="0.25">
      <c r="A213" s="4"/>
      <c r="B213" s="56"/>
      <c r="C213" s="60"/>
      <c r="D213" s="61" t="s">
        <v>135</v>
      </c>
      <c r="E213" s="80" t="s">
        <v>117</v>
      </c>
      <c r="F213" s="63" t="s">
        <v>18</v>
      </c>
      <c r="G213" s="64" t="s">
        <v>118</v>
      </c>
      <c r="H213" s="65" t="s">
        <v>20</v>
      </c>
      <c r="I213" s="66"/>
      <c r="J213" s="67"/>
      <c r="K213" s="68"/>
      <c r="L213" s="69"/>
      <c r="M213" s="70"/>
      <c r="N213" s="75"/>
      <c r="O213" s="31"/>
    </row>
    <row r="214" spans="1:15" ht="42" hidden="1" customHeight="1" x14ac:dyDescent="0.25">
      <c r="A214" s="4"/>
      <c r="B214" s="56"/>
      <c r="C214" s="72"/>
      <c r="D214" s="56"/>
      <c r="E214" s="56"/>
      <c r="F214" s="63" t="s">
        <v>18</v>
      </c>
      <c r="G214" s="64" t="s">
        <v>119</v>
      </c>
      <c r="H214" s="65" t="s">
        <v>20</v>
      </c>
      <c r="I214" s="66"/>
      <c r="J214" s="67"/>
      <c r="K214" s="68"/>
      <c r="L214" s="73"/>
      <c r="M214" s="74"/>
      <c r="N214" s="75"/>
      <c r="O214" s="31"/>
    </row>
    <row r="215" spans="1:15" ht="36" hidden="1" customHeight="1" x14ac:dyDescent="0.25">
      <c r="A215" s="4"/>
      <c r="B215" s="56"/>
      <c r="C215" s="72"/>
      <c r="D215" s="56"/>
      <c r="E215" s="56"/>
      <c r="F215" s="63" t="s">
        <v>18</v>
      </c>
      <c r="G215" s="64" t="s">
        <v>120</v>
      </c>
      <c r="H215" s="65" t="s">
        <v>20</v>
      </c>
      <c r="I215" s="66"/>
      <c r="J215" s="66"/>
      <c r="K215" s="68"/>
      <c r="L215" s="73"/>
      <c r="M215" s="74"/>
      <c r="N215" s="75"/>
      <c r="O215" s="31"/>
    </row>
    <row r="216" spans="1:15" ht="30.75" hidden="1" customHeight="1" x14ac:dyDescent="0.25">
      <c r="A216" s="4"/>
      <c r="B216" s="56"/>
      <c r="C216" s="76"/>
      <c r="D216" s="57"/>
      <c r="E216" s="57"/>
      <c r="F216" s="63" t="s">
        <v>24</v>
      </c>
      <c r="G216" s="77" t="s">
        <v>25</v>
      </c>
      <c r="H216" s="65" t="s">
        <v>26</v>
      </c>
      <c r="I216" s="81"/>
      <c r="J216" s="78"/>
      <c r="K216" s="68"/>
      <c r="L216" s="79"/>
      <c r="M216" s="74"/>
      <c r="N216" s="75"/>
      <c r="O216" s="31"/>
    </row>
    <row r="217" spans="1:15" ht="42" hidden="1" customHeight="1" x14ac:dyDescent="0.25">
      <c r="A217" s="4"/>
      <c r="B217" s="56"/>
      <c r="C217" s="60" t="s">
        <v>136</v>
      </c>
      <c r="D217" s="61" t="s">
        <v>137</v>
      </c>
      <c r="E217" s="80" t="s">
        <v>117</v>
      </c>
      <c r="F217" s="63" t="s">
        <v>18</v>
      </c>
      <c r="G217" s="64" t="s">
        <v>118</v>
      </c>
      <c r="H217" s="65" t="s">
        <v>20</v>
      </c>
      <c r="I217" s="66"/>
      <c r="J217" s="67"/>
      <c r="K217" s="68"/>
      <c r="L217" s="69"/>
      <c r="M217" s="70"/>
      <c r="N217" s="75"/>
      <c r="O217" s="31"/>
    </row>
    <row r="218" spans="1:15" ht="42" hidden="1" customHeight="1" x14ac:dyDescent="0.25">
      <c r="A218" s="4"/>
      <c r="B218" s="56"/>
      <c r="C218" s="72"/>
      <c r="D218" s="56"/>
      <c r="E218" s="56"/>
      <c r="F218" s="63" t="s">
        <v>18</v>
      </c>
      <c r="G218" s="64" t="s">
        <v>119</v>
      </c>
      <c r="H218" s="65" t="s">
        <v>20</v>
      </c>
      <c r="I218" s="66"/>
      <c r="J218" s="67"/>
      <c r="K218" s="68"/>
      <c r="L218" s="73"/>
      <c r="M218" s="74"/>
      <c r="N218" s="75"/>
      <c r="O218" s="31"/>
    </row>
    <row r="219" spans="1:15" ht="36" hidden="1" customHeight="1" x14ac:dyDescent="0.25">
      <c r="A219" s="4"/>
      <c r="B219" s="56"/>
      <c r="C219" s="72"/>
      <c r="D219" s="56"/>
      <c r="E219" s="56"/>
      <c r="F219" s="63" t="s">
        <v>18</v>
      </c>
      <c r="G219" s="64" t="s">
        <v>120</v>
      </c>
      <c r="H219" s="65" t="s">
        <v>20</v>
      </c>
      <c r="I219" s="66"/>
      <c r="J219" s="66"/>
      <c r="K219" s="68"/>
      <c r="L219" s="73"/>
      <c r="M219" s="74"/>
      <c r="N219" s="75"/>
      <c r="O219" s="31"/>
    </row>
    <row r="220" spans="1:15" ht="30.75" hidden="1" customHeight="1" x14ac:dyDescent="0.25">
      <c r="A220" s="4"/>
      <c r="B220" s="56"/>
      <c r="C220" s="76"/>
      <c r="D220" s="57"/>
      <c r="E220" s="57"/>
      <c r="F220" s="63" t="s">
        <v>24</v>
      </c>
      <c r="G220" s="77" t="s">
        <v>25</v>
      </c>
      <c r="H220" s="65" t="s">
        <v>26</v>
      </c>
      <c r="I220" s="81"/>
      <c r="J220" s="78"/>
      <c r="K220" s="68"/>
      <c r="L220" s="79"/>
      <c r="M220" s="74"/>
      <c r="N220" s="75"/>
      <c r="O220" s="31"/>
    </row>
    <row r="221" spans="1:15" ht="42" hidden="1" customHeight="1" x14ac:dyDescent="0.25">
      <c r="A221" s="4"/>
      <c r="B221" s="56"/>
      <c r="C221" s="84" t="s">
        <v>138</v>
      </c>
      <c r="D221" s="61" t="s">
        <v>139</v>
      </c>
      <c r="E221" s="80" t="s">
        <v>117</v>
      </c>
      <c r="F221" s="63" t="s">
        <v>18</v>
      </c>
      <c r="G221" s="64" t="s">
        <v>118</v>
      </c>
      <c r="H221" s="65" t="s">
        <v>20</v>
      </c>
      <c r="I221" s="66"/>
      <c r="J221" s="67"/>
      <c r="K221" s="68"/>
      <c r="L221" s="69"/>
      <c r="M221" s="70"/>
      <c r="N221" s="75"/>
      <c r="O221" s="31"/>
    </row>
    <row r="222" spans="1:15" ht="42" hidden="1" customHeight="1" x14ac:dyDescent="0.25">
      <c r="A222" s="4"/>
      <c r="B222" s="56"/>
      <c r="C222" s="85"/>
      <c r="D222" s="56"/>
      <c r="E222" s="56"/>
      <c r="F222" s="63" t="s">
        <v>18</v>
      </c>
      <c r="G222" s="64" t="s">
        <v>119</v>
      </c>
      <c r="H222" s="65" t="s">
        <v>20</v>
      </c>
      <c r="I222" s="66"/>
      <c r="J222" s="67"/>
      <c r="K222" s="68"/>
      <c r="L222" s="73"/>
      <c r="M222" s="74"/>
      <c r="N222" s="75"/>
      <c r="O222" s="31"/>
    </row>
    <row r="223" spans="1:15" ht="36" hidden="1" customHeight="1" x14ac:dyDescent="0.25">
      <c r="A223" s="4"/>
      <c r="B223" s="56"/>
      <c r="C223" s="85"/>
      <c r="D223" s="56"/>
      <c r="E223" s="56"/>
      <c r="F223" s="63" t="s">
        <v>18</v>
      </c>
      <c r="G223" s="64" t="s">
        <v>120</v>
      </c>
      <c r="H223" s="65" t="s">
        <v>20</v>
      </c>
      <c r="I223" s="66"/>
      <c r="J223" s="66"/>
      <c r="K223" s="68"/>
      <c r="L223" s="73"/>
      <c r="M223" s="74"/>
      <c r="N223" s="75"/>
      <c r="O223" s="31"/>
    </row>
    <row r="224" spans="1:15" ht="30.75" hidden="1" customHeight="1" x14ac:dyDescent="0.25">
      <c r="A224" s="4"/>
      <c r="B224" s="56"/>
      <c r="C224" s="86"/>
      <c r="D224" s="57"/>
      <c r="E224" s="57"/>
      <c r="F224" s="63" t="s">
        <v>24</v>
      </c>
      <c r="G224" s="77" t="s">
        <v>25</v>
      </c>
      <c r="H224" s="65" t="s">
        <v>26</v>
      </c>
      <c r="I224" s="81"/>
      <c r="J224" s="78"/>
      <c r="K224" s="68"/>
      <c r="L224" s="79"/>
      <c r="M224" s="74"/>
      <c r="N224" s="75"/>
      <c r="O224" s="31"/>
    </row>
    <row r="225" spans="1:15" ht="42" hidden="1" customHeight="1" x14ac:dyDescent="0.25">
      <c r="A225" s="4"/>
      <c r="B225" s="56"/>
      <c r="C225" s="84" t="s">
        <v>140</v>
      </c>
      <c r="D225" s="61" t="s">
        <v>141</v>
      </c>
      <c r="E225" s="80" t="s">
        <v>117</v>
      </c>
      <c r="F225" s="63" t="s">
        <v>18</v>
      </c>
      <c r="G225" s="64" t="s">
        <v>118</v>
      </c>
      <c r="H225" s="65" t="s">
        <v>20</v>
      </c>
      <c r="I225" s="66"/>
      <c r="J225" s="67"/>
      <c r="K225" s="68"/>
      <c r="L225" s="69"/>
      <c r="M225" s="70"/>
      <c r="N225" s="75"/>
      <c r="O225" s="31"/>
    </row>
    <row r="226" spans="1:15" ht="42" hidden="1" customHeight="1" x14ac:dyDescent="0.25">
      <c r="A226" s="4"/>
      <c r="B226" s="56"/>
      <c r="C226" s="85"/>
      <c r="D226" s="56"/>
      <c r="E226" s="56"/>
      <c r="F226" s="63" t="s">
        <v>18</v>
      </c>
      <c r="G226" s="64" t="s">
        <v>142</v>
      </c>
      <c r="H226" s="65" t="s">
        <v>20</v>
      </c>
      <c r="I226" s="66"/>
      <c r="J226" s="67"/>
      <c r="K226" s="68"/>
      <c r="L226" s="73"/>
      <c r="M226" s="74"/>
      <c r="N226" s="75"/>
      <c r="O226" s="31"/>
    </row>
    <row r="227" spans="1:15" ht="36" hidden="1" customHeight="1" x14ac:dyDescent="0.25">
      <c r="A227" s="4"/>
      <c r="B227" s="56"/>
      <c r="C227" s="85"/>
      <c r="D227" s="56"/>
      <c r="E227" s="56"/>
      <c r="F227" s="63" t="s">
        <v>18</v>
      </c>
      <c r="G227" s="64" t="s">
        <v>120</v>
      </c>
      <c r="H227" s="65" t="s">
        <v>20</v>
      </c>
      <c r="I227" s="66"/>
      <c r="J227" s="66"/>
      <c r="K227" s="68"/>
      <c r="L227" s="73"/>
      <c r="M227" s="74"/>
      <c r="N227" s="75"/>
      <c r="O227" s="31"/>
    </row>
    <row r="228" spans="1:15" ht="30.75" hidden="1" customHeight="1" x14ac:dyDescent="0.25">
      <c r="A228" s="4"/>
      <c r="B228" s="56"/>
      <c r="C228" s="86"/>
      <c r="D228" s="57"/>
      <c r="E228" s="57"/>
      <c r="F228" s="63" t="s">
        <v>24</v>
      </c>
      <c r="G228" s="77" t="s">
        <v>25</v>
      </c>
      <c r="H228" s="65" t="s">
        <v>26</v>
      </c>
      <c r="I228" s="78"/>
      <c r="J228" s="78"/>
      <c r="K228" s="68"/>
      <c r="L228" s="79"/>
      <c r="M228" s="74"/>
      <c r="N228" s="75"/>
      <c r="O228" s="31"/>
    </row>
    <row r="229" spans="1:15" ht="42" hidden="1" customHeight="1" x14ac:dyDescent="0.25">
      <c r="A229" s="4"/>
      <c r="B229" s="56"/>
      <c r="C229" s="60" t="s">
        <v>143</v>
      </c>
      <c r="D229" s="61" t="s">
        <v>144</v>
      </c>
      <c r="E229" s="87" t="s">
        <v>117</v>
      </c>
      <c r="F229" s="65" t="s">
        <v>18</v>
      </c>
      <c r="G229" s="88" t="s">
        <v>145</v>
      </c>
      <c r="H229" s="65" t="s">
        <v>20</v>
      </c>
      <c r="I229" s="66"/>
      <c r="J229" s="67"/>
      <c r="K229" s="68"/>
      <c r="L229" s="69"/>
      <c r="M229" s="70"/>
      <c r="N229" s="75"/>
      <c r="O229" s="31"/>
    </row>
    <row r="230" spans="1:15" ht="42" hidden="1" customHeight="1" x14ac:dyDescent="0.25">
      <c r="A230" s="4"/>
      <c r="B230" s="56"/>
      <c r="C230" s="72"/>
      <c r="D230" s="56"/>
      <c r="E230" s="89"/>
      <c r="F230" s="65" t="s">
        <v>18</v>
      </c>
      <c r="G230" s="88" t="s">
        <v>146</v>
      </c>
      <c r="H230" s="65" t="s">
        <v>20</v>
      </c>
      <c r="I230" s="66"/>
      <c r="J230" s="67"/>
      <c r="K230" s="68"/>
      <c r="L230" s="73"/>
      <c r="M230" s="74"/>
      <c r="N230" s="75"/>
      <c r="O230" s="31"/>
    </row>
    <row r="231" spans="1:15" ht="36" hidden="1" customHeight="1" x14ac:dyDescent="0.25">
      <c r="A231" s="4"/>
      <c r="B231" s="56"/>
      <c r="C231" s="72"/>
      <c r="D231" s="56"/>
      <c r="E231" s="89"/>
      <c r="F231" s="65" t="s">
        <v>18</v>
      </c>
      <c r="G231" s="88" t="s">
        <v>147</v>
      </c>
      <c r="H231" s="65" t="s">
        <v>20</v>
      </c>
      <c r="I231" s="66"/>
      <c r="J231" s="66"/>
      <c r="K231" s="68"/>
      <c r="L231" s="73"/>
      <c r="M231" s="74"/>
      <c r="N231" s="75"/>
      <c r="O231" s="31"/>
    </row>
    <row r="232" spans="1:15" ht="30.75" hidden="1" customHeight="1" x14ac:dyDescent="0.25">
      <c r="A232" s="4"/>
      <c r="B232" s="56"/>
      <c r="C232" s="76"/>
      <c r="D232" s="57"/>
      <c r="E232" s="90"/>
      <c r="F232" s="65" t="s">
        <v>24</v>
      </c>
      <c r="G232" s="91" t="s">
        <v>25</v>
      </c>
      <c r="H232" s="65" t="s">
        <v>26</v>
      </c>
      <c r="I232" s="82"/>
      <c r="J232" s="78"/>
      <c r="K232" s="68"/>
      <c r="L232" s="79"/>
      <c r="M232" s="74"/>
      <c r="N232" s="75"/>
      <c r="O232" s="31"/>
    </row>
    <row r="233" spans="1:15" ht="42" hidden="1" customHeight="1" x14ac:dyDescent="0.25">
      <c r="A233" s="4"/>
      <c r="B233" s="56"/>
      <c r="C233" s="60" t="s">
        <v>148</v>
      </c>
      <c r="D233" s="61" t="s">
        <v>149</v>
      </c>
      <c r="E233" s="87" t="s">
        <v>117</v>
      </c>
      <c r="F233" s="65" t="s">
        <v>18</v>
      </c>
      <c r="G233" s="88" t="s">
        <v>145</v>
      </c>
      <c r="H233" s="65" t="s">
        <v>20</v>
      </c>
      <c r="I233" s="66"/>
      <c r="J233" s="67"/>
      <c r="K233" s="68"/>
      <c r="L233" s="69"/>
      <c r="M233" s="70"/>
      <c r="N233" s="75"/>
      <c r="O233" s="31"/>
    </row>
    <row r="234" spans="1:15" ht="42" hidden="1" customHeight="1" x14ac:dyDescent="0.25">
      <c r="A234" s="4"/>
      <c r="B234" s="56"/>
      <c r="C234" s="72"/>
      <c r="D234" s="56"/>
      <c r="E234" s="89"/>
      <c r="F234" s="65" t="s">
        <v>18</v>
      </c>
      <c r="G234" s="88" t="s">
        <v>146</v>
      </c>
      <c r="H234" s="65" t="s">
        <v>20</v>
      </c>
      <c r="I234" s="66"/>
      <c r="J234" s="67"/>
      <c r="K234" s="68"/>
      <c r="L234" s="73"/>
      <c r="M234" s="74"/>
      <c r="N234" s="75"/>
      <c r="O234" s="31"/>
    </row>
    <row r="235" spans="1:15" ht="36" hidden="1" customHeight="1" x14ac:dyDescent="0.25">
      <c r="A235" s="4"/>
      <c r="B235" s="56"/>
      <c r="C235" s="72"/>
      <c r="D235" s="56"/>
      <c r="E235" s="89"/>
      <c r="F235" s="65" t="s">
        <v>18</v>
      </c>
      <c r="G235" s="88" t="s">
        <v>147</v>
      </c>
      <c r="H235" s="65" t="s">
        <v>20</v>
      </c>
      <c r="I235" s="66"/>
      <c r="J235" s="66"/>
      <c r="K235" s="68"/>
      <c r="L235" s="73"/>
      <c r="M235" s="74"/>
      <c r="N235" s="75"/>
      <c r="O235" s="31"/>
    </row>
    <row r="236" spans="1:15" ht="30.75" hidden="1" customHeight="1" x14ac:dyDescent="0.25">
      <c r="A236" s="4"/>
      <c r="B236" s="56"/>
      <c r="C236" s="76"/>
      <c r="D236" s="57"/>
      <c r="E236" s="90"/>
      <c r="F236" s="65" t="s">
        <v>24</v>
      </c>
      <c r="G236" s="91" t="s">
        <v>25</v>
      </c>
      <c r="H236" s="65" t="s">
        <v>26</v>
      </c>
      <c r="I236" s="78"/>
      <c r="J236" s="78"/>
      <c r="K236" s="68"/>
      <c r="L236" s="79"/>
      <c r="M236" s="74"/>
      <c r="N236" s="75"/>
      <c r="O236" s="31"/>
    </row>
    <row r="237" spans="1:15" ht="42" hidden="1" customHeight="1" x14ac:dyDescent="0.25">
      <c r="A237" s="4"/>
      <c r="B237" s="56"/>
      <c r="C237" s="60" t="s">
        <v>150</v>
      </c>
      <c r="D237" s="61" t="s">
        <v>151</v>
      </c>
      <c r="E237" s="87" t="s">
        <v>117</v>
      </c>
      <c r="F237" s="65" t="s">
        <v>18</v>
      </c>
      <c r="G237" s="88" t="s">
        <v>145</v>
      </c>
      <c r="H237" s="65" t="s">
        <v>20</v>
      </c>
      <c r="I237" s="66"/>
      <c r="J237" s="67"/>
      <c r="K237" s="68"/>
      <c r="L237" s="69"/>
      <c r="M237" s="70"/>
      <c r="N237" s="4"/>
      <c r="O237" s="31"/>
    </row>
    <row r="238" spans="1:15" ht="42" hidden="1" customHeight="1" x14ac:dyDescent="0.25">
      <c r="A238" s="4"/>
      <c r="B238" s="56"/>
      <c r="C238" s="72"/>
      <c r="D238" s="56"/>
      <c r="E238" s="89"/>
      <c r="F238" s="65" t="s">
        <v>18</v>
      </c>
      <c r="G238" s="88" t="s">
        <v>146</v>
      </c>
      <c r="H238" s="65" t="s">
        <v>20</v>
      </c>
      <c r="I238" s="66"/>
      <c r="J238" s="67"/>
      <c r="K238" s="68"/>
      <c r="L238" s="73"/>
      <c r="M238" s="74"/>
      <c r="N238" s="4"/>
      <c r="O238" s="31"/>
    </row>
    <row r="239" spans="1:15" ht="36" hidden="1" customHeight="1" x14ac:dyDescent="0.25">
      <c r="A239" s="4"/>
      <c r="B239" s="56"/>
      <c r="C239" s="72"/>
      <c r="D239" s="56"/>
      <c r="E239" s="89"/>
      <c r="F239" s="65" t="s">
        <v>18</v>
      </c>
      <c r="G239" s="88" t="s">
        <v>147</v>
      </c>
      <c r="H239" s="65" t="s">
        <v>20</v>
      </c>
      <c r="I239" s="66"/>
      <c r="J239" s="66"/>
      <c r="K239" s="68"/>
      <c r="L239" s="73"/>
      <c r="M239" s="74"/>
      <c r="N239" s="4"/>
      <c r="O239" s="31"/>
    </row>
    <row r="240" spans="1:15" ht="30.75" hidden="1" customHeight="1" x14ac:dyDescent="0.25">
      <c r="A240" s="4"/>
      <c r="B240" s="56"/>
      <c r="C240" s="76"/>
      <c r="D240" s="57"/>
      <c r="E240" s="90"/>
      <c r="F240" s="65" t="s">
        <v>24</v>
      </c>
      <c r="G240" s="91" t="s">
        <v>25</v>
      </c>
      <c r="H240" s="65" t="s">
        <v>26</v>
      </c>
      <c r="I240" s="78"/>
      <c r="J240" s="78"/>
      <c r="K240" s="68"/>
      <c r="L240" s="79"/>
      <c r="M240" s="74"/>
      <c r="N240" s="4"/>
      <c r="O240" s="31"/>
    </row>
    <row r="241" spans="1:15" ht="42" hidden="1" customHeight="1" x14ac:dyDescent="0.25">
      <c r="A241" s="4"/>
      <c r="B241" s="56"/>
      <c r="C241" s="60" t="s">
        <v>152</v>
      </c>
      <c r="D241" s="61" t="s">
        <v>153</v>
      </c>
      <c r="E241" s="87" t="s">
        <v>117</v>
      </c>
      <c r="F241" s="65" t="s">
        <v>18</v>
      </c>
      <c r="G241" s="88" t="s">
        <v>145</v>
      </c>
      <c r="H241" s="65" t="s">
        <v>20</v>
      </c>
      <c r="I241" s="66"/>
      <c r="J241" s="67"/>
      <c r="K241" s="68"/>
      <c r="L241" s="69"/>
      <c r="M241" s="70"/>
      <c r="N241" s="92"/>
      <c r="O241" s="31"/>
    </row>
    <row r="242" spans="1:15" ht="42" hidden="1" customHeight="1" x14ac:dyDescent="0.25">
      <c r="A242" s="4"/>
      <c r="B242" s="56"/>
      <c r="C242" s="72"/>
      <c r="D242" s="56"/>
      <c r="E242" s="89"/>
      <c r="F242" s="65" t="s">
        <v>18</v>
      </c>
      <c r="G242" s="88" t="s">
        <v>146</v>
      </c>
      <c r="H242" s="65" t="s">
        <v>20</v>
      </c>
      <c r="I242" s="66"/>
      <c r="J242" s="67"/>
      <c r="K242" s="68"/>
      <c r="L242" s="73"/>
      <c r="M242" s="74"/>
      <c r="N242" s="92"/>
      <c r="O242" s="31"/>
    </row>
    <row r="243" spans="1:15" ht="36" hidden="1" customHeight="1" x14ac:dyDescent="0.25">
      <c r="A243" s="4"/>
      <c r="B243" s="56"/>
      <c r="C243" s="72"/>
      <c r="D243" s="56"/>
      <c r="E243" s="89"/>
      <c r="F243" s="65" t="s">
        <v>18</v>
      </c>
      <c r="G243" s="88" t="s">
        <v>147</v>
      </c>
      <c r="H243" s="65" t="s">
        <v>20</v>
      </c>
      <c r="I243" s="66"/>
      <c r="J243" s="66"/>
      <c r="K243" s="68"/>
      <c r="L243" s="73"/>
      <c r="M243" s="74"/>
      <c r="N243" s="92"/>
      <c r="O243" s="31"/>
    </row>
    <row r="244" spans="1:15" ht="30.75" hidden="1" customHeight="1" x14ac:dyDescent="0.25">
      <c r="A244" s="4"/>
      <c r="B244" s="56"/>
      <c r="C244" s="76"/>
      <c r="D244" s="57"/>
      <c r="E244" s="90"/>
      <c r="F244" s="65" t="s">
        <v>24</v>
      </c>
      <c r="G244" s="91" t="s">
        <v>25</v>
      </c>
      <c r="H244" s="65" t="s">
        <v>26</v>
      </c>
      <c r="I244" s="83"/>
      <c r="J244" s="78"/>
      <c r="K244" s="68"/>
      <c r="L244" s="79"/>
      <c r="M244" s="74"/>
      <c r="N244" s="92"/>
      <c r="O244" s="31"/>
    </row>
    <row r="245" spans="1:15" ht="42" hidden="1" customHeight="1" x14ac:dyDescent="0.25">
      <c r="A245" s="4"/>
      <c r="B245" s="56"/>
      <c r="C245" s="60"/>
      <c r="D245" s="61" t="s">
        <v>154</v>
      </c>
      <c r="E245" s="87" t="s">
        <v>117</v>
      </c>
      <c r="F245" s="65" t="s">
        <v>18</v>
      </c>
      <c r="G245" s="88" t="s">
        <v>145</v>
      </c>
      <c r="H245" s="65" t="s">
        <v>20</v>
      </c>
      <c r="I245" s="66"/>
      <c r="J245" s="67"/>
      <c r="K245" s="68"/>
      <c r="L245" s="69"/>
      <c r="M245" s="70"/>
      <c r="N245" s="4"/>
      <c r="O245" s="31"/>
    </row>
    <row r="246" spans="1:15" ht="42" hidden="1" customHeight="1" x14ac:dyDescent="0.25">
      <c r="A246" s="4"/>
      <c r="B246" s="56"/>
      <c r="C246" s="72"/>
      <c r="D246" s="56"/>
      <c r="E246" s="89"/>
      <c r="F246" s="65" t="s">
        <v>18</v>
      </c>
      <c r="G246" s="88" t="s">
        <v>146</v>
      </c>
      <c r="H246" s="65" t="s">
        <v>20</v>
      </c>
      <c r="I246" s="66"/>
      <c r="J246" s="67"/>
      <c r="K246" s="68"/>
      <c r="L246" s="73"/>
      <c r="M246" s="74"/>
      <c r="N246" s="4"/>
      <c r="O246" s="31"/>
    </row>
    <row r="247" spans="1:15" ht="36" hidden="1" customHeight="1" x14ac:dyDescent="0.25">
      <c r="A247" s="4"/>
      <c r="B247" s="56"/>
      <c r="C247" s="72"/>
      <c r="D247" s="56"/>
      <c r="E247" s="89"/>
      <c r="F247" s="65" t="s">
        <v>18</v>
      </c>
      <c r="G247" s="88" t="s">
        <v>147</v>
      </c>
      <c r="H247" s="65" t="s">
        <v>20</v>
      </c>
      <c r="I247" s="66"/>
      <c r="J247" s="66"/>
      <c r="K247" s="68"/>
      <c r="L247" s="73"/>
      <c r="M247" s="74"/>
      <c r="N247" s="4"/>
      <c r="O247" s="31"/>
    </row>
    <row r="248" spans="1:15" ht="30.75" hidden="1" customHeight="1" x14ac:dyDescent="0.25">
      <c r="A248" s="4"/>
      <c r="B248" s="56"/>
      <c r="C248" s="76"/>
      <c r="D248" s="57"/>
      <c r="E248" s="90"/>
      <c r="F248" s="65" t="s">
        <v>24</v>
      </c>
      <c r="G248" s="91" t="s">
        <v>25</v>
      </c>
      <c r="H248" s="65" t="s">
        <v>26</v>
      </c>
      <c r="I248" s="81"/>
      <c r="J248" s="78"/>
      <c r="K248" s="68"/>
      <c r="L248" s="79"/>
      <c r="M248" s="74"/>
      <c r="N248" s="4"/>
      <c r="O248" s="31"/>
    </row>
    <row r="249" spans="1:15" ht="42" hidden="1" customHeight="1" x14ac:dyDescent="0.25">
      <c r="A249" s="4"/>
      <c r="B249" s="56"/>
      <c r="C249" s="60" t="s">
        <v>155</v>
      </c>
      <c r="D249" s="61" t="s">
        <v>156</v>
      </c>
      <c r="E249" s="87" t="s">
        <v>117</v>
      </c>
      <c r="F249" s="65" t="s">
        <v>18</v>
      </c>
      <c r="G249" s="88" t="s">
        <v>145</v>
      </c>
      <c r="H249" s="65" t="s">
        <v>20</v>
      </c>
      <c r="I249" s="66"/>
      <c r="J249" s="67"/>
      <c r="K249" s="68"/>
      <c r="L249" s="69"/>
      <c r="M249" s="70"/>
      <c r="N249" s="4"/>
      <c r="O249" s="31"/>
    </row>
    <row r="250" spans="1:15" ht="42" hidden="1" customHeight="1" x14ac:dyDescent="0.25">
      <c r="A250" s="4"/>
      <c r="B250" s="56"/>
      <c r="C250" s="72"/>
      <c r="D250" s="56"/>
      <c r="E250" s="89"/>
      <c r="F250" s="65" t="s">
        <v>18</v>
      </c>
      <c r="G250" s="88" t="s">
        <v>146</v>
      </c>
      <c r="H250" s="65" t="s">
        <v>20</v>
      </c>
      <c r="I250" s="66"/>
      <c r="J250" s="67"/>
      <c r="K250" s="68"/>
      <c r="L250" s="73"/>
      <c r="M250" s="74"/>
      <c r="N250" s="4"/>
      <c r="O250" s="31"/>
    </row>
    <row r="251" spans="1:15" ht="36" hidden="1" customHeight="1" x14ac:dyDescent="0.25">
      <c r="A251" s="4"/>
      <c r="B251" s="56"/>
      <c r="C251" s="72"/>
      <c r="D251" s="56"/>
      <c r="E251" s="89"/>
      <c r="F251" s="65" t="s">
        <v>18</v>
      </c>
      <c r="G251" s="88" t="s">
        <v>147</v>
      </c>
      <c r="H251" s="65" t="s">
        <v>20</v>
      </c>
      <c r="I251" s="66"/>
      <c r="J251" s="66"/>
      <c r="K251" s="68"/>
      <c r="L251" s="73"/>
      <c r="M251" s="74"/>
      <c r="N251" s="4"/>
      <c r="O251" s="31"/>
    </row>
    <row r="252" spans="1:15" ht="30.75" hidden="1" customHeight="1" x14ac:dyDescent="0.25">
      <c r="A252" s="4"/>
      <c r="B252" s="56"/>
      <c r="C252" s="76"/>
      <c r="D252" s="57"/>
      <c r="E252" s="90"/>
      <c r="F252" s="65" t="s">
        <v>24</v>
      </c>
      <c r="G252" s="91" t="s">
        <v>25</v>
      </c>
      <c r="H252" s="65" t="s">
        <v>26</v>
      </c>
      <c r="I252" s="81"/>
      <c r="J252" s="78"/>
      <c r="K252" s="68"/>
      <c r="L252" s="79"/>
      <c r="M252" s="74"/>
      <c r="N252" s="4"/>
      <c r="O252" s="31"/>
    </row>
    <row r="253" spans="1:15" ht="42" hidden="1" customHeight="1" x14ac:dyDescent="0.25">
      <c r="A253" s="4"/>
      <c r="B253" s="56"/>
      <c r="C253" s="60" t="s">
        <v>157</v>
      </c>
      <c r="D253" s="61" t="s">
        <v>158</v>
      </c>
      <c r="E253" s="87" t="s">
        <v>117</v>
      </c>
      <c r="F253" s="65" t="s">
        <v>18</v>
      </c>
      <c r="G253" s="88" t="s">
        <v>145</v>
      </c>
      <c r="H253" s="65" t="s">
        <v>20</v>
      </c>
      <c r="I253" s="66"/>
      <c r="J253" s="67"/>
      <c r="K253" s="68"/>
      <c r="L253" s="69"/>
      <c r="M253" s="70"/>
      <c r="N253" s="4"/>
      <c r="O253" s="31"/>
    </row>
    <row r="254" spans="1:15" ht="42" hidden="1" customHeight="1" x14ac:dyDescent="0.25">
      <c r="A254" s="4"/>
      <c r="B254" s="56"/>
      <c r="C254" s="72"/>
      <c r="D254" s="56"/>
      <c r="E254" s="89"/>
      <c r="F254" s="65" t="s">
        <v>18</v>
      </c>
      <c r="G254" s="88" t="s">
        <v>146</v>
      </c>
      <c r="H254" s="65" t="s">
        <v>20</v>
      </c>
      <c r="I254" s="66"/>
      <c r="J254" s="67"/>
      <c r="K254" s="68"/>
      <c r="L254" s="73"/>
      <c r="M254" s="74"/>
      <c r="N254" s="4"/>
      <c r="O254" s="31"/>
    </row>
    <row r="255" spans="1:15" ht="36" hidden="1" customHeight="1" x14ac:dyDescent="0.25">
      <c r="A255" s="4"/>
      <c r="B255" s="56"/>
      <c r="C255" s="72"/>
      <c r="D255" s="56"/>
      <c r="E255" s="89"/>
      <c r="F255" s="65" t="s">
        <v>18</v>
      </c>
      <c r="G255" s="88" t="s">
        <v>147</v>
      </c>
      <c r="H255" s="65" t="s">
        <v>20</v>
      </c>
      <c r="I255" s="66"/>
      <c r="J255" s="66"/>
      <c r="K255" s="68"/>
      <c r="L255" s="73"/>
      <c r="M255" s="74"/>
      <c r="N255" s="4"/>
      <c r="O255" s="31"/>
    </row>
    <row r="256" spans="1:15" ht="30.75" hidden="1" customHeight="1" x14ac:dyDescent="0.25">
      <c r="A256" s="4"/>
      <c r="B256" s="56"/>
      <c r="C256" s="76"/>
      <c r="D256" s="57"/>
      <c r="E256" s="90"/>
      <c r="F256" s="65" t="s">
        <v>24</v>
      </c>
      <c r="G256" s="91" t="s">
        <v>25</v>
      </c>
      <c r="H256" s="65" t="s">
        <v>26</v>
      </c>
      <c r="I256" s="81"/>
      <c r="J256" s="78"/>
      <c r="K256" s="68"/>
      <c r="L256" s="79"/>
      <c r="M256" s="74"/>
      <c r="N256" s="4"/>
      <c r="O256" s="31"/>
    </row>
    <row r="257" spans="1:15" ht="42" hidden="1" customHeight="1" x14ac:dyDescent="0.25">
      <c r="A257" s="4"/>
      <c r="B257" s="56"/>
      <c r="C257" s="60" t="s">
        <v>159</v>
      </c>
      <c r="D257" s="61" t="s">
        <v>160</v>
      </c>
      <c r="E257" s="87" t="s">
        <v>117</v>
      </c>
      <c r="F257" s="65" t="s">
        <v>18</v>
      </c>
      <c r="G257" s="88" t="s">
        <v>145</v>
      </c>
      <c r="H257" s="65" t="s">
        <v>20</v>
      </c>
      <c r="I257" s="66"/>
      <c r="J257" s="67"/>
      <c r="K257" s="68"/>
      <c r="L257" s="69"/>
      <c r="M257" s="70"/>
      <c r="N257" s="4"/>
      <c r="O257" s="31"/>
    </row>
    <row r="258" spans="1:15" ht="42" hidden="1" customHeight="1" x14ac:dyDescent="0.25">
      <c r="A258" s="4"/>
      <c r="B258" s="56"/>
      <c r="C258" s="72"/>
      <c r="D258" s="56"/>
      <c r="E258" s="89"/>
      <c r="F258" s="65" t="s">
        <v>18</v>
      </c>
      <c r="G258" s="88" t="s">
        <v>146</v>
      </c>
      <c r="H258" s="65" t="s">
        <v>20</v>
      </c>
      <c r="I258" s="66"/>
      <c r="J258" s="67"/>
      <c r="K258" s="68"/>
      <c r="L258" s="73"/>
      <c r="M258" s="74"/>
      <c r="N258" s="4"/>
      <c r="O258" s="31"/>
    </row>
    <row r="259" spans="1:15" ht="36" hidden="1" customHeight="1" x14ac:dyDescent="0.25">
      <c r="A259" s="4"/>
      <c r="B259" s="56"/>
      <c r="C259" s="72"/>
      <c r="D259" s="56"/>
      <c r="E259" s="89"/>
      <c r="F259" s="65" t="s">
        <v>18</v>
      </c>
      <c r="G259" s="88" t="s">
        <v>147</v>
      </c>
      <c r="H259" s="65" t="s">
        <v>20</v>
      </c>
      <c r="I259" s="66"/>
      <c r="J259" s="66"/>
      <c r="K259" s="68"/>
      <c r="L259" s="73"/>
      <c r="M259" s="74"/>
      <c r="N259" s="4"/>
      <c r="O259" s="31"/>
    </row>
    <row r="260" spans="1:15" ht="30.75" hidden="1" customHeight="1" x14ac:dyDescent="0.25">
      <c r="A260" s="4"/>
      <c r="B260" s="56"/>
      <c r="C260" s="76"/>
      <c r="D260" s="57"/>
      <c r="E260" s="90"/>
      <c r="F260" s="65" t="s">
        <v>24</v>
      </c>
      <c r="G260" s="91" t="s">
        <v>25</v>
      </c>
      <c r="H260" s="65" t="s">
        <v>26</v>
      </c>
      <c r="I260" s="81"/>
      <c r="J260" s="78"/>
      <c r="K260" s="68"/>
      <c r="L260" s="79"/>
      <c r="M260" s="74"/>
      <c r="N260" s="4"/>
      <c r="O260" s="31"/>
    </row>
    <row r="261" spans="1:15" ht="42" hidden="1" customHeight="1" x14ac:dyDescent="0.25">
      <c r="A261" s="4"/>
      <c r="B261" s="56"/>
      <c r="C261" s="60" t="s">
        <v>161</v>
      </c>
      <c r="D261" s="61" t="s">
        <v>162</v>
      </c>
      <c r="E261" s="87" t="s">
        <v>117</v>
      </c>
      <c r="F261" s="65" t="s">
        <v>18</v>
      </c>
      <c r="G261" s="88" t="s">
        <v>145</v>
      </c>
      <c r="H261" s="65" t="s">
        <v>20</v>
      </c>
      <c r="I261" s="66"/>
      <c r="J261" s="67"/>
      <c r="K261" s="68"/>
      <c r="L261" s="69"/>
      <c r="M261" s="70"/>
      <c r="N261" s="92"/>
      <c r="O261" s="31"/>
    </row>
    <row r="262" spans="1:15" ht="42" hidden="1" customHeight="1" x14ac:dyDescent="0.25">
      <c r="A262" s="4"/>
      <c r="B262" s="56"/>
      <c r="C262" s="72"/>
      <c r="D262" s="56"/>
      <c r="E262" s="89"/>
      <c r="F262" s="65" t="s">
        <v>18</v>
      </c>
      <c r="G262" s="88" t="s">
        <v>146</v>
      </c>
      <c r="H262" s="65" t="s">
        <v>20</v>
      </c>
      <c r="I262" s="66"/>
      <c r="J262" s="67"/>
      <c r="K262" s="68"/>
      <c r="L262" s="73"/>
      <c r="M262" s="74"/>
      <c r="N262" s="92"/>
      <c r="O262" s="31"/>
    </row>
    <row r="263" spans="1:15" ht="36" hidden="1" customHeight="1" x14ac:dyDescent="0.25">
      <c r="A263" s="4"/>
      <c r="B263" s="56"/>
      <c r="C263" s="72"/>
      <c r="D263" s="56"/>
      <c r="E263" s="89"/>
      <c r="F263" s="65" t="s">
        <v>18</v>
      </c>
      <c r="G263" s="88" t="s">
        <v>147</v>
      </c>
      <c r="H263" s="65" t="s">
        <v>20</v>
      </c>
      <c r="I263" s="66"/>
      <c r="J263" s="66"/>
      <c r="K263" s="68"/>
      <c r="L263" s="73"/>
      <c r="M263" s="74"/>
      <c r="N263" s="92"/>
      <c r="O263" s="31"/>
    </row>
    <row r="264" spans="1:15" ht="30.75" hidden="1" customHeight="1" x14ac:dyDescent="0.25">
      <c r="A264" s="4"/>
      <c r="B264" s="57"/>
      <c r="C264" s="76"/>
      <c r="D264" s="57"/>
      <c r="E264" s="90"/>
      <c r="F264" s="65" t="s">
        <v>24</v>
      </c>
      <c r="G264" s="91" t="s">
        <v>25</v>
      </c>
      <c r="H264" s="65" t="s">
        <v>26</v>
      </c>
      <c r="I264" s="78"/>
      <c r="J264" s="78"/>
      <c r="K264" s="68"/>
      <c r="L264" s="79"/>
      <c r="M264" s="74"/>
      <c r="N264" s="92"/>
      <c r="O264" s="31"/>
    </row>
    <row r="265" spans="1:15" ht="15" x14ac:dyDescent="0.25">
      <c r="A265" s="4"/>
      <c r="B265" s="4"/>
      <c r="C265" s="4"/>
      <c r="D265" s="4"/>
      <c r="E265" s="4"/>
      <c r="F265" s="93"/>
      <c r="G265" s="4"/>
      <c r="H265" s="4"/>
      <c r="I265" s="4"/>
      <c r="J265" s="4"/>
      <c r="K265" s="4"/>
      <c r="L265" s="4"/>
      <c r="M265" s="4"/>
      <c r="N265" s="4"/>
      <c r="O265" s="31"/>
    </row>
    <row r="266" spans="1:15" ht="15" x14ac:dyDescent="0.25">
      <c r="A266" s="4"/>
      <c r="B266" s="4"/>
      <c r="C266" s="4"/>
      <c r="D266" s="4"/>
      <c r="E266" s="4"/>
      <c r="F266" s="93"/>
      <c r="G266" s="4"/>
      <c r="H266" s="4"/>
      <c r="I266" s="94">
        <f>I184+I188+I192+I196+I200+I204+I208+I212+I216+I220+I224+I228</f>
        <v>0</v>
      </c>
      <c r="J266" s="94">
        <f>J184+J188+J192+J196+J200+J204+J208+J212+J216+J220+J224+J228</f>
        <v>0</v>
      </c>
      <c r="K266" s="94">
        <f>(I266*8+L266*4)/12</f>
        <v>91.666666666666671</v>
      </c>
      <c r="L266" s="4">
        <v>275</v>
      </c>
      <c r="M266" s="4"/>
      <c r="N266" s="4"/>
      <c r="O266" s="31"/>
    </row>
    <row r="267" spans="1:15" ht="15" x14ac:dyDescent="0.25">
      <c r="A267" s="4"/>
      <c r="B267" s="4"/>
      <c r="C267" s="4"/>
      <c r="D267" s="4"/>
      <c r="E267" s="4"/>
      <c r="F267" s="93"/>
      <c r="G267" s="4"/>
      <c r="H267" s="4"/>
      <c r="I267" s="95">
        <f>I232+I236+I240+I244+I248+I252+I256+I260+I264</f>
        <v>0</v>
      </c>
      <c r="J267" s="4">
        <f>J232+J236+J240+J244+J248+J252+J256+J260+J264</f>
        <v>0</v>
      </c>
      <c r="K267" s="94">
        <f>(I267*8+L267*4)/12</f>
        <v>100</v>
      </c>
      <c r="L267" s="4">
        <v>300</v>
      </c>
      <c r="M267" s="4"/>
      <c r="N267" s="4"/>
      <c r="O267" s="31"/>
    </row>
    <row r="268" spans="1:15" x14ac:dyDescent="0.25">
      <c r="O268" s="31"/>
    </row>
    <row r="270" spans="1:15" x14ac:dyDescent="0.25">
      <c r="H270" s="97" t="s">
        <v>163</v>
      </c>
      <c r="I270" s="98">
        <f>I8+I12+I16+I20+I24+I32+I36</f>
        <v>380.22222222222223</v>
      </c>
      <c r="J270" s="98">
        <f>J8+J12+J16+J20+J24+J32+J36</f>
        <v>381</v>
      </c>
      <c r="K270" s="99">
        <f>(374*5+388*4)/9</f>
        <v>380.22222222222223</v>
      </c>
      <c r="L270" s="1">
        <v>381</v>
      </c>
    </row>
    <row r="271" spans="1:15" x14ac:dyDescent="0.25">
      <c r="H271" s="97" t="s">
        <v>164</v>
      </c>
      <c r="I271" s="98">
        <f>I44+I48+I52+I56+I60+I64+I68+I72+I76</f>
        <v>340.88888888888891</v>
      </c>
      <c r="J271" s="98">
        <f>J44+J48+J52+J56+J60+J64+J68+J72+J76</f>
        <v>340</v>
      </c>
      <c r="K271" s="99">
        <f>(328*5+358*4)/9</f>
        <v>341.33333333333331</v>
      </c>
      <c r="L271" s="1">
        <v>340</v>
      </c>
    </row>
    <row r="272" spans="1:15" x14ac:dyDescent="0.25">
      <c r="H272" s="97" t="s">
        <v>165</v>
      </c>
      <c r="I272" s="98">
        <f>I80+I84+I88+I92+I96+I100+I104+I108+I112</f>
        <v>77.888888888888886</v>
      </c>
      <c r="J272" s="98">
        <f>J80+J84+J88+J92+J96+J100+J104+J108+J112</f>
        <v>73.733333333333334</v>
      </c>
      <c r="K272" s="99">
        <f>(67*5+91*4)/9</f>
        <v>77.666666666666671</v>
      </c>
      <c r="L272" s="1">
        <v>74</v>
      </c>
    </row>
    <row r="273" spans="8:10" x14ac:dyDescent="0.25">
      <c r="H273" s="97" t="s">
        <v>166</v>
      </c>
      <c r="I273" s="1">
        <f>I180+I176+I172+I168+I164+I160+I156+I152+I148+I144+I140+I136+I132+I128+I124+I120+I116</f>
        <v>25519.777777777777</v>
      </c>
      <c r="J273" s="1">
        <f>J180+J176+J172+J168+J164+J160+J156+J152+J148+J144+J140+J136+J132+J128+J124+J120+J116</f>
        <v>25480.777777777777</v>
      </c>
    </row>
  </sheetData>
  <autoFilter ref="A3:N132"/>
  <mergeCells count="325">
    <mergeCell ref="C261:C264"/>
    <mergeCell ref="D261:D264"/>
    <mergeCell ref="E261:E264"/>
    <mergeCell ref="L261:L263"/>
    <mergeCell ref="M261:M264"/>
    <mergeCell ref="N261:N264"/>
    <mergeCell ref="C253:C256"/>
    <mergeCell ref="D253:D256"/>
    <mergeCell ref="E253:E256"/>
    <mergeCell ref="L253:L255"/>
    <mergeCell ref="M253:M256"/>
    <mergeCell ref="C257:C260"/>
    <mergeCell ref="D257:D260"/>
    <mergeCell ref="E257:E260"/>
    <mergeCell ref="L257:L259"/>
    <mergeCell ref="M257:M260"/>
    <mergeCell ref="C245:C248"/>
    <mergeCell ref="D245:D248"/>
    <mergeCell ref="E245:E248"/>
    <mergeCell ref="L245:L247"/>
    <mergeCell ref="M245:M248"/>
    <mergeCell ref="C249:C252"/>
    <mergeCell ref="D249:D252"/>
    <mergeCell ref="E249:E252"/>
    <mergeCell ref="L249:L251"/>
    <mergeCell ref="M249:M252"/>
    <mergeCell ref="C241:C244"/>
    <mergeCell ref="D241:D244"/>
    <mergeCell ref="E241:E244"/>
    <mergeCell ref="L241:L243"/>
    <mergeCell ref="M241:M244"/>
    <mergeCell ref="N241:N244"/>
    <mergeCell ref="C233:C236"/>
    <mergeCell ref="D233:D236"/>
    <mergeCell ref="E233:E236"/>
    <mergeCell ref="L233:L235"/>
    <mergeCell ref="M233:M236"/>
    <mergeCell ref="C237:C240"/>
    <mergeCell ref="D237:D240"/>
    <mergeCell ref="E237:E240"/>
    <mergeCell ref="L237:L239"/>
    <mergeCell ref="M237:M240"/>
    <mergeCell ref="D225:D228"/>
    <mergeCell ref="E225:E228"/>
    <mergeCell ref="L225:L227"/>
    <mergeCell ref="M225:M228"/>
    <mergeCell ref="C229:C232"/>
    <mergeCell ref="D229:D232"/>
    <mergeCell ref="E229:E232"/>
    <mergeCell ref="L229:L231"/>
    <mergeCell ref="M229:M232"/>
    <mergeCell ref="C217:C220"/>
    <mergeCell ref="D217:D220"/>
    <mergeCell ref="E217:E220"/>
    <mergeCell ref="L217:L219"/>
    <mergeCell ref="M217:M220"/>
    <mergeCell ref="D221:D224"/>
    <mergeCell ref="E221:E224"/>
    <mergeCell ref="L221:L223"/>
    <mergeCell ref="M221:M224"/>
    <mergeCell ref="C209:C212"/>
    <mergeCell ref="D209:D212"/>
    <mergeCell ref="E209:E212"/>
    <mergeCell ref="L209:L211"/>
    <mergeCell ref="M209:M212"/>
    <mergeCell ref="C213:C216"/>
    <mergeCell ref="D213:D216"/>
    <mergeCell ref="E213:E216"/>
    <mergeCell ref="L213:L215"/>
    <mergeCell ref="M213:M216"/>
    <mergeCell ref="C201:C204"/>
    <mergeCell ref="D201:D204"/>
    <mergeCell ref="E201:E204"/>
    <mergeCell ref="L201:L203"/>
    <mergeCell ref="M201:M204"/>
    <mergeCell ref="C205:C208"/>
    <mergeCell ref="D205:D208"/>
    <mergeCell ref="E205:E208"/>
    <mergeCell ref="L205:L207"/>
    <mergeCell ref="M205:M208"/>
    <mergeCell ref="L193:L195"/>
    <mergeCell ref="M193:M196"/>
    <mergeCell ref="C197:C200"/>
    <mergeCell ref="D197:D200"/>
    <mergeCell ref="E197:E200"/>
    <mergeCell ref="L197:L199"/>
    <mergeCell ref="M197:M200"/>
    <mergeCell ref="N181:N236"/>
    <mergeCell ref="C185:C188"/>
    <mergeCell ref="D185:D188"/>
    <mergeCell ref="E185:E188"/>
    <mergeCell ref="L185:L187"/>
    <mergeCell ref="M185:M188"/>
    <mergeCell ref="C189:C192"/>
    <mergeCell ref="D189:D192"/>
    <mergeCell ref="E189:E192"/>
    <mergeCell ref="L189:L191"/>
    <mergeCell ref="B181:B264"/>
    <mergeCell ref="C181:C184"/>
    <mergeCell ref="D181:D184"/>
    <mergeCell ref="E181:E184"/>
    <mergeCell ref="L181:L183"/>
    <mergeCell ref="M181:M184"/>
    <mergeCell ref="M189:M192"/>
    <mergeCell ref="C193:C196"/>
    <mergeCell ref="D193:D196"/>
    <mergeCell ref="E193:E196"/>
    <mergeCell ref="C173:C176"/>
    <mergeCell ref="D173:D176"/>
    <mergeCell ref="E173:E176"/>
    <mergeCell ref="L173:L175"/>
    <mergeCell ref="M173:M176"/>
    <mergeCell ref="C177:C180"/>
    <mergeCell ref="D177:D180"/>
    <mergeCell ref="E177:E180"/>
    <mergeCell ref="L177:L179"/>
    <mergeCell ref="M177:M180"/>
    <mergeCell ref="C165:C168"/>
    <mergeCell ref="D165:D168"/>
    <mergeCell ref="E165:E168"/>
    <mergeCell ref="L165:L167"/>
    <mergeCell ref="M165:M168"/>
    <mergeCell ref="C169:C172"/>
    <mergeCell ref="D169:D172"/>
    <mergeCell ref="E169:E172"/>
    <mergeCell ref="L169:L171"/>
    <mergeCell ref="M169:M172"/>
    <mergeCell ref="C157:C160"/>
    <mergeCell ref="D157:D160"/>
    <mergeCell ref="E157:E160"/>
    <mergeCell ref="L157:L159"/>
    <mergeCell ref="M157:M160"/>
    <mergeCell ref="C161:C164"/>
    <mergeCell ref="D161:D164"/>
    <mergeCell ref="E161:E164"/>
    <mergeCell ref="L161:L163"/>
    <mergeCell ref="M161:M164"/>
    <mergeCell ref="C149:C152"/>
    <mergeCell ref="D149:D152"/>
    <mergeCell ref="E149:E152"/>
    <mergeCell ref="L149:L151"/>
    <mergeCell ref="M149:M152"/>
    <mergeCell ref="D153:D156"/>
    <mergeCell ref="E153:E156"/>
    <mergeCell ref="L153:L155"/>
    <mergeCell ref="M153:M156"/>
    <mergeCell ref="C141:C144"/>
    <mergeCell ref="D141:D144"/>
    <mergeCell ref="E141:E144"/>
    <mergeCell ref="L141:L143"/>
    <mergeCell ref="M141:M144"/>
    <mergeCell ref="C145:C148"/>
    <mergeCell ref="D145:D148"/>
    <mergeCell ref="E145:E148"/>
    <mergeCell ref="L145:L147"/>
    <mergeCell ref="M145:M148"/>
    <mergeCell ref="C133:C136"/>
    <mergeCell ref="D133:D136"/>
    <mergeCell ref="E133:E136"/>
    <mergeCell ref="L133:L135"/>
    <mergeCell ref="M133:M136"/>
    <mergeCell ref="C137:C140"/>
    <mergeCell ref="D137:D140"/>
    <mergeCell ref="E137:E140"/>
    <mergeCell ref="L137:L139"/>
    <mergeCell ref="M137:M140"/>
    <mergeCell ref="C125:C128"/>
    <mergeCell ref="D125:D128"/>
    <mergeCell ref="E125:E128"/>
    <mergeCell ref="L125:L127"/>
    <mergeCell ref="M125:M128"/>
    <mergeCell ref="C129:C132"/>
    <mergeCell ref="D129:D132"/>
    <mergeCell ref="E129:E132"/>
    <mergeCell ref="L129:L131"/>
    <mergeCell ref="M129:M132"/>
    <mergeCell ref="C117:C120"/>
    <mergeCell ref="D117:D120"/>
    <mergeCell ref="E117:E120"/>
    <mergeCell ref="L117:L119"/>
    <mergeCell ref="M117:M120"/>
    <mergeCell ref="C121:C124"/>
    <mergeCell ref="D121:D124"/>
    <mergeCell ref="E121:E124"/>
    <mergeCell ref="L121:L123"/>
    <mergeCell ref="M121:M124"/>
    <mergeCell ref="C109:C112"/>
    <mergeCell ref="D109:D112"/>
    <mergeCell ref="E109:E112"/>
    <mergeCell ref="L109:L111"/>
    <mergeCell ref="M109:M112"/>
    <mergeCell ref="C113:C116"/>
    <mergeCell ref="D113:D116"/>
    <mergeCell ref="E113:E116"/>
    <mergeCell ref="L113:L115"/>
    <mergeCell ref="M113:M116"/>
    <mergeCell ref="C101:C104"/>
    <mergeCell ref="D101:D104"/>
    <mergeCell ref="E101:E104"/>
    <mergeCell ref="L101:L103"/>
    <mergeCell ref="M101:M104"/>
    <mergeCell ref="C105:C108"/>
    <mergeCell ref="D105:D108"/>
    <mergeCell ref="E105:E108"/>
    <mergeCell ref="L105:L107"/>
    <mergeCell ref="M105:M108"/>
    <mergeCell ref="C93:C96"/>
    <mergeCell ref="D93:D96"/>
    <mergeCell ref="E93:E96"/>
    <mergeCell ref="L93:L95"/>
    <mergeCell ref="M93:M96"/>
    <mergeCell ref="C97:C100"/>
    <mergeCell ref="D97:D100"/>
    <mergeCell ref="E97:E100"/>
    <mergeCell ref="L97:L99"/>
    <mergeCell ref="M97:M100"/>
    <mergeCell ref="C85:C88"/>
    <mergeCell ref="D85:D88"/>
    <mergeCell ref="E85:E88"/>
    <mergeCell ref="L85:L87"/>
    <mergeCell ref="M85:M88"/>
    <mergeCell ref="C89:C92"/>
    <mergeCell ref="D89:D92"/>
    <mergeCell ref="E89:E92"/>
    <mergeCell ref="L89:L91"/>
    <mergeCell ref="M89:M92"/>
    <mergeCell ref="C77:C80"/>
    <mergeCell ref="D77:D80"/>
    <mergeCell ref="E77:E80"/>
    <mergeCell ref="L77:L79"/>
    <mergeCell ref="M77:M80"/>
    <mergeCell ref="C81:C84"/>
    <mergeCell ref="D81:D84"/>
    <mergeCell ref="E81:E84"/>
    <mergeCell ref="L81:L83"/>
    <mergeCell ref="M81:M84"/>
    <mergeCell ref="C69:C72"/>
    <mergeCell ref="D69:D72"/>
    <mergeCell ref="E69:E72"/>
    <mergeCell ref="L69:L71"/>
    <mergeCell ref="M69:M72"/>
    <mergeCell ref="C73:C76"/>
    <mergeCell ref="D73:D76"/>
    <mergeCell ref="E73:E76"/>
    <mergeCell ref="L73:L75"/>
    <mergeCell ref="M73:M76"/>
    <mergeCell ref="C61:C64"/>
    <mergeCell ref="D61:D64"/>
    <mergeCell ref="E61:E64"/>
    <mergeCell ref="L61:L63"/>
    <mergeCell ref="M61:M64"/>
    <mergeCell ref="C65:C68"/>
    <mergeCell ref="D65:D68"/>
    <mergeCell ref="E65:E68"/>
    <mergeCell ref="L65:L67"/>
    <mergeCell ref="M65:M68"/>
    <mergeCell ref="C53:C56"/>
    <mergeCell ref="D53:D56"/>
    <mergeCell ref="E53:E56"/>
    <mergeCell ref="L53:L55"/>
    <mergeCell ref="M53:M56"/>
    <mergeCell ref="C57:C60"/>
    <mergeCell ref="D57:D60"/>
    <mergeCell ref="E57:E60"/>
    <mergeCell ref="L57:L59"/>
    <mergeCell ref="M57:M60"/>
    <mergeCell ref="C45:C48"/>
    <mergeCell ref="D45:D48"/>
    <mergeCell ref="E45:E48"/>
    <mergeCell ref="L45:L47"/>
    <mergeCell ref="M45:M48"/>
    <mergeCell ref="C49:C52"/>
    <mergeCell ref="D49:D52"/>
    <mergeCell ref="E49:E52"/>
    <mergeCell ref="L49:L51"/>
    <mergeCell ref="M49:M52"/>
    <mergeCell ref="C33:C36"/>
    <mergeCell ref="D33:D36"/>
    <mergeCell ref="E33:E36"/>
    <mergeCell ref="L33:L35"/>
    <mergeCell ref="M33:M36"/>
    <mergeCell ref="C41:C44"/>
    <mergeCell ref="D41:D44"/>
    <mergeCell ref="E41:E44"/>
    <mergeCell ref="L41:L43"/>
    <mergeCell ref="M41:M44"/>
    <mergeCell ref="C25:C28"/>
    <mergeCell ref="D25:D28"/>
    <mergeCell ref="E25:E28"/>
    <mergeCell ref="L25:L27"/>
    <mergeCell ref="M25:M28"/>
    <mergeCell ref="C29:C32"/>
    <mergeCell ref="D29:D32"/>
    <mergeCell ref="E29:E32"/>
    <mergeCell ref="L29:L31"/>
    <mergeCell ref="M29:M32"/>
    <mergeCell ref="C17:C20"/>
    <mergeCell ref="D17:D20"/>
    <mergeCell ref="E17:E20"/>
    <mergeCell ref="L17:L19"/>
    <mergeCell ref="M17:M20"/>
    <mergeCell ref="C21:C24"/>
    <mergeCell ref="D21:D24"/>
    <mergeCell ref="E21:E24"/>
    <mergeCell ref="L21:L23"/>
    <mergeCell ref="M21:M24"/>
    <mergeCell ref="D9:D12"/>
    <mergeCell ref="E9:E12"/>
    <mergeCell ref="L9:L11"/>
    <mergeCell ref="M9:M12"/>
    <mergeCell ref="C13:C16"/>
    <mergeCell ref="D13:D16"/>
    <mergeCell ref="E13:E16"/>
    <mergeCell ref="L13:L15"/>
    <mergeCell ref="M13:M16"/>
    <mergeCell ref="B2:O2"/>
    <mergeCell ref="B5:B180"/>
    <mergeCell ref="C5:C8"/>
    <mergeCell ref="D5:D8"/>
    <mergeCell ref="E5:E8"/>
    <mergeCell ref="L5:L7"/>
    <mergeCell ref="M5:M8"/>
    <mergeCell ref="N5:N180"/>
    <mergeCell ref="O5:O268"/>
    <mergeCell ref="C9:C12"/>
  </mergeCells>
  <pageMargins left="0.19685039370078741" right="0.19685039370078741" top="0.19685039370078741" bottom="0.19685039370078741" header="0.31496062992125984" footer="0.31496062992125984"/>
  <pageSetup paperSize="9" scale="46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2"/>
  <sheetViews>
    <sheetView view="pageBreakPreview" zoomScale="80" zoomScaleNormal="70" zoomScaleSheetLayoutView="80" workbookViewId="0">
      <selection activeCell="J81" sqref="J81"/>
    </sheetView>
  </sheetViews>
  <sheetFormatPr defaultRowHeight="15" x14ac:dyDescent="0.25"/>
  <cols>
    <col min="1" max="1" width="3.28515625" customWidth="1"/>
    <col min="2" max="2" width="18.140625" customWidth="1"/>
    <col min="3" max="3" width="23.85546875" customWidth="1"/>
    <col min="4" max="5" width="18.140625" customWidth="1"/>
    <col min="6" max="6" width="18.140625" style="206" customWidth="1"/>
    <col min="7" max="9" width="18.140625" customWidth="1"/>
    <col min="10" max="10" width="17.5703125" customWidth="1"/>
    <col min="11" max="16" width="18.140625" customWidth="1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B2" s="188" t="s">
        <v>210</v>
      </c>
      <c r="C2" s="189" t="s">
        <v>2</v>
      </c>
      <c r="D2" s="189" t="s">
        <v>3</v>
      </c>
      <c r="E2" s="188" t="s">
        <v>4</v>
      </c>
      <c r="F2" s="189" t="s">
        <v>5</v>
      </c>
      <c r="G2" s="189" t="s">
        <v>6</v>
      </c>
      <c r="H2" s="189" t="s">
        <v>7</v>
      </c>
      <c r="I2" s="191" t="s">
        <v>8</v>
      </c>
      <c r="J2" s="191" t="s">
        <v>9</v>
      </c>
      <c r="K2" s="189" t="s">
        <v>10</v>
      </c>
      <c r="L2" s="189" t="s">
        <v>11</v>
      </c>
      <c r="M2" s="189" t="s">
        <v>12</v>
      </c>
      <c r="N2" s="188" t="s">
        <v>13</v>
      </c>
      <c r="O2" s="188" t="s">
        <v>211</v>
      </c>
    </row>
    <row r="3" spans="1:15" s="212" customFormat="1" ht="16.5" customHeight="1" x14ac:dyDescent="0.2">
      <c r="B3" s="213">
        <v>1</v>
      </c>
      <c r="C3" s="193">
        <v>2</v>
      </c>
      <c r="D3" s="214">
        <v>2</v>
      </c>
      <c r="E3" s="213">
        <v>3</v>
      </c>
      <c r="F3" s="195">
        <v>4</v>
      </c>
      <c r="G3" s="214">
        <v>5</v>
      </c>
      <c r="H3" s="214">
        <v>6</v>
      </c>
      <c r="I3" s="214">
        <v>7</v>
      </c>
      <c r="J3" s="193" t="s">
        <v>212</v>
      </c>
      <c r="K3" s="214">
        <v>9</v>
      </c>
      <c r="L3" s="214">
        <v>10</v>
      </c>
      <c r="M3" s="214">
        <v>11</v>
      </c>
      <c r="N3" s="213">
        <v>12</v>
      </c>
      <c r="O3" s="213">
        <v>13</v>
      </c>
    </row>
    <row r="4" spans="1:15" s="4" customFormat="1" ht="42" hidden="1" customHeight="1" x14ac:dyDescent="0.25">
      <c r="A4" s="141"/>
      <c r="B4" s="132" t="s">
        <v>268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/>
      <c r="J4" s="137"/>
      <c r="K4" s="138" t="e">
        <f>IF(I4/J4*100&gt;100,100,I4/J4*100)</f>
        <v>#DIV/0!</v>
      </c>
      <c r="L4" s="168" t="e">
        <f>(K4+K5+K6)/3</f>
        <v>#DIV/0!</v>
      </c>
      <c r="M4" s="140" t="e">
        <f>(L4+L7)/2</f>
        <v>#DIV/0!</v>
      </c>
      <c r="N4" s="215" t="s">
        <v>170</v>
      </c>
      <c r="O4" s="199"/>
    </row>
    <row r="5" spans="1:15" s="4" customFormat="1" ht="42" hidden="1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/>
      <c r="J5" s="137"/>
      <c r="K5" s="138" t="e">
        <f>IF(J5/I5*100&gt;100,100,J5/I5*100)</f>
        <v>#DIV/0!</v>
      </c>
      <c r="L5" s="170"/>
      <c r="M5" s="145"/>
      <c r="N5" s="113"/>
      <c r="O5" s="199"/>
    </row>
    <row r="6" spans="1:15" s="4" customFormat="1" ht="36" hidden="1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/>
      <c r="J6" s="136"/>
      <c r="K6" s="138" t="e">
        <f>IF(J6/I6*100&gt;100,100,J6/I6*100)</f>
        <v>#DIV/0!</v>
      </c>
      <c r="L6" s="170"/>
      <c r="M6" s="145"/>
      <c r="N6" s="113"/>
      <c r="O6" s="199"/>
    </row>
    <row r="7" spans="1:15" s="4" customFormat="1" ht="30.75" hidden="1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152"/>
      <c r="J7" s="78"/>
      <c r="K7" s="138" t="e">
        <f>IF(J7/I7*100&gt;100,100,J7/I7*100)</f>
        <v>#DIV/0!</v>
      </c>
      <c r="L7" s="172" t="e">
        <f>K7</f>
        <v>#DIV/0!</v>
      </c>
      <c r="M7" s="145"/>
      <c r="N7" s="113"/>
      <c r="O7" s="199"/>
    </row>
    <row r="8" spans="1:15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137"/>
      <c r="K8" s="138" t="e">
        <f>IF(I8/J8*100&gt;100,100,I8/J8*100)</f>
        <v>#DIV/0!</v>
      </c>
      <c r="L8" s="168" t="e">
        <f>(K8+K9+K10)/3</f>
        <v>#DIV/0!</v>
      </c>
      <c r="M8" s="140" t="e">
        <f>(L8+L11)/2</f>
        <v>#DIV/0!</v>
      </c>
      <c r="N8" s="113"/>
      <c r="O8" s="199"/>
    </row>
    <row r="9" spans="1:15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/>
      <c r="J9" s="137"/>
      <c r="K9" s="138" t="e">
        <f>IF(J9/I9*100&gt;100,100,J9/I9*100)</f>
        <v>#DIV/0!</v>
      </c>
      <c r="L9" s="170"/>
      <c r="M9" s="145"/>
      <c r="N9" s="113"/>
      <c r="O9" s="199"/>
    </row>
    <row r="10" spans="1:15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/>
      <c r="J10" s="136"/>
      <c r="K10" s="138" t="e">
        <f>IF(J10/I10*100&gt;100,100,J10/I10*100)</f>
        <v>#DIV/0!</v>
      </c>
      <c r="L10" s="170"/>
      <c r="M10" s="145"/>
      <c r="N10" s="113"/>
      <c r="O10" s="199"/>
    </row>
    <row r="11" spans="1:15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52"/>
      <c r="J11" s="149"/>
      <c r="K11" s="138" t="e">
        <f>IF(J11/I11*100&gt;100,100,J11/I11*100)</f>
        <v>#DIV/0!</v>
      </c>
      <c r="L11" s="172" t="e">
        <f>K11</f>
        <v>#DIV/0!</v>
      </c>
      <c r="M11" s="145"/>
      <c r="N11" s="113"/>
      <c r="O11" s="199"/>
    </row>
    <row r="12" spans="1:15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/>
      <c r="J12" s="13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113"/>
      <c r="O12" s="199"/>
    </row>
    <row r="13" spans="1:15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/>
      <c r="J13" s="137"/>
      <c r="K13" s="138" t="e">
        <f>IF(J13/I13*100&gt;100,100,J13/I13*100)</f>
        <v>#DIV/0!</v>
      </c>
      <c r="L13" s="170"/>
      <c r="M13" s="145"/>
      <c r="N13" s="113"/>
      <c r="O13" s="199"/>
    </row>
    <row r="14" spans="1:15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/>
      <c r="J14" s="136"/>
      <c r="K14" s="138" t="e">
        <f>IF(J14/I14*100&gt;100,100,J14/I14*100)</f>
        <v>#DIV/0!</v>
      </c>
      <c r="L14" s="170"/>
      <c r="M14" s="145"/>
      <c r="N14" s="113"/>
      <c r="O14" s="199"/>
    </row>
    <row r="15" spans="1:15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113"/>
      <c r="O15" s="199"/>
    </row>
    <row r="16" spans="1:15" s="4" customFormat="1" ht="42" hidden="1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/>
      <c r="J16" s="13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113"/>
      <c r="O16" s="199"/>
    </row>
    <row r="17" spans="1:15" s="4" customFormat="1" ht="42" hidden="1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/>
      <c r="J17" s="137"/>
      <c r="K17" s="138" t="e">
        <f>IF(J17/I17*100&gt;100,100,J17/I17*100)</f>
        <v>#DIV/0!</v>
      </c>
      <c r="L17" s="170"/>
      <c r="M17" s="145"/>
      <c r="N17" s="113"/>
      <c r="O17" s="199"/>
    </row>
    <row r="18" spans="1:15" s="4" customFormat="1" ht="36" hidden="1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/>
      <c r="J18" s="136"/>
      <c r="K18" s="138" t="e">
        <f>IF(J18/I18*100&gt;100,100,J18/I18*100)</f>
        <v>#DIV/0!</v>
      </c>
      <c r="L18" s="170"/>
      <c r="M18" s="145"/>
      <c r="N18" s="113"/>
      <c r="O18" s="199"/>
    </row>
    <row r="19" spans="1:15" s="4" customFormat="1" ht="30.75" hidden="1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152"/>
      <c r="J19" s="149"/>
      <c r="K19" s="138" t="e">
        <f>IF(J19/I19*100&gt;100,100,J19/I19*100)</f>
        <v>#DIV/0!</v>
      </c>
      <c r="L19" s="172" t="e">
        <f>K19</f>
        <v>#DIV/0!</v>
      </c>
      <c r="M19" s="145"/>
      <c r="N19" s="113"/>
      <c r="O19" s="199"/>
    </row>
    <row r="20" spans="1:15" s="4" customFormat="1" ht="42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>
        <v>12</v>
      </c>
      <c r="J20" s="137">
        <v>12</v>
      </c>
      <c r="K20" s="138">
        <f>IF(I20/J20*100&gt;100,100,I20/J20*100)</f>
        <v>100</v>
      </c>
      <c r="L20" s="168">
        <f>(K20+K21+K22)/3</f>
        <v>100</v>
      </c>
      <c r="M20" s="140">
        <f>(L20+L23)/2</f>
        <v>100</v>
      </c>
      <c r="N20" s="113"/>
      <c r="O20" s="199"/>
    </row>
    <row r="21" spans="1:15" s="4" customFormat="1" ht="42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>
        <v>100</v>
      </c>
      <c r="J21" s="137">
        <v>100</v>
      </c>
      <c r="K21" s="138">
        <f>IF(J21/I21*100&gt;100,100,J21/I21*100)</f>
        <v>100</v>
      </c>
      <c r="L21" s="170"/>
      <c r="M21" s="145"/>
      <c r="N21" s="113"/>
      <c r="O21" s="199"/>
    </row>
    <row r="22" spans="1:15" s="4" customFormat="1" ht="36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>
        <v>55</v>
      </c>
      <c r="J22" s="136">
        <v>55</v>
      </c>
      <c r="K22" s="138">
        <f>IF(J22/I22*100&gt;100,100,J22/I22*100)</f>
        <v>100</v>
      </c>
      <c r="L22" s="170"/>
      <c r="M22" s="145"/>
      <c r="N22" s="113"/>
      <c r="O22" s="199"/>
    </row>
    <row r="23" spans="1:15" s="4" customFormat="1" ht="30.75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65">
        <v>1</v>
      </c>
      <c r="J23" s="83">
        <v>1</v>
      </c>
      <c r="K23" s="138">
        <f>IF(J23/I23*100&gt;100,100,J23/I23*100)</f>
        <v>100</v>
      </c>
      <c r="L23" s="172">
        <f>K23</f>
        <v>100</v>
      </c>
      <c r="M23" s="145"/>
      <c r="N23" s="113"/>
      <c r="O23" s="199"/>
    </row>
    <row r="24" spans="1:15" s="4" customFormat="1" ht="42" customHeight="1" x14ac:dyDescent="0.25">
      <c r="A24" s="141"/>
      <c r="B24" s="142"/>
      <c r="C24" s="131" t="s">
        <v>188</v>
      </c>
      <c r="D24" s="131" t="s">
        <v>130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>
        <v>13</v>
      </c>
      <c r="J24" s="137">
        <v>12</v>
      </c>
      <c r="K24" s="138">
        <f>IF(I24/J24*100&gt;100,100,I24/J24*100)</f>
        <v>100</v>
      </c>
      <c r="L24" s="168">
        <f>(K24+K25+K26)/3</f>
        <v>100</v>
      </c>
      <c r="M24" s="140">
        <f>(L24+L27)/2</f>
        <v>100</v>
      </c>
      <c r="N24" s="113"/>
      <c r="O24" s="199"/>
    </row>
    <row r="25" spans="1:15" s="4" customFormat="1" ht="42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36">
        <v>100</v>
      </c>
      <c r="J25" s="137">
        <v>100</v>
      </c>
      <c r="K25" s="138">
        <f>IF(J25/I25*100&gt;100,100,J25/I25*100)</f>
        <v>100</v>
      </c>
      <c r="L25" s="170"/>
      <c r="M25" s="145"/>
      <c r="N25" s="113"/>
      <c r="O25" s="199"/>
    </row>
    <row r="26" spans="1:15" s="4" customFormat="1" ht="36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36">
        <v>55</v>
      </c>
      <c r="J26" s="136">
        <v>55</v>
      </c>
      <c r="K26" s="138">
        <f>IF(J26/I26*100&gt;100,100,J26/I26*100)</f>
        <v>100</v>
      </c>
      <c r="L26" s="170"/>
      <c r="M26" s="145"/>
      <c r="N26" s="113"/>
      <c r="O26" s="199"/>
    </row>
    <row r="27" spans="1:15" s="4" customFormat="1" ht="30.75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165">
        <f>1*8/9</f>
        <v>0.88888888888888884</v>
      </c>
      <c r="J27" s="165">
        <v>1</v>
      </c>
      <c r="K27" s="138">
        <f>IF(J27/I27*100&gt;100,100,J27/I27*100)</f>
        <v>100</v>
      </c>
      <c r="L27" s="172">
        <f>K27</f>
        <v>100</v>
      </c>
      <c r="M27" s="145"/>
      <c r="N27" s="113"/>
      <c r="O27" s="199"/>
    </row>
    <row r="28" spans="1:15" s="4" customFormat="1" ht="42" customHeight="1" x14ac:dyDescent="0.25">
      <c r="A28" s="141"/>
      <c r="B28" s="142"/>
      <c r="C28" s="131" t="s">
        <v>189</v>
      </c>
      <c r="D28" s="131" t="s">
        <v>219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>
        <v>10</v>
      </c>
      <c r="J28" s="137">
        <v>10</v>
      </c>
      <c r="K28" s="138">
        <f>IF(I28/J28*100&gt;100,100,I28/J28*100)</f>
        <v>100</v>
      </c>
      <c r="L28" s="168">
        <f>(K28+K29+K30)/3</f>
        <v>100</v>
      </c>
      <c r="M28" s="140">
        <f>(L28+L31)/2</f>
        <v>100</v>
      </c>
      <c r="N28" s="113"/>
      <c r="O28" s="199"/>
    </row>
    <row r="29" spans="1:15" s="4" customFormat="1" ht="42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36">
        <v>100</v>
      </c>
      <c r="J29" s="137">
        <v>100</v>
      </c>
      <c r="K29" s="138">
        <f>IF(J29/I29*100&gt;100,100,J29/I29*100)</f>
        <v>100</v>
      </c>
      <c r="L29" s="170"/>
      <c r="M29" s="145"/>
      <c r="N29" s="113"/>
      <c r="O29" s="199"/>
    </row>
    <row r="30" spans="1:15" s="4" customFormat="1" ht="36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36">
        <v>55</v>
      </c>
      <c r="J30" s="136">
        <v>55</v>
      </c>
      <c r="K30" s="138">
        <f>IF(J30/I30*100&gt;100,100,J30/I30*100)</f>
        <v>100</v>
      </c>
      <c r="L30" s="170"/>
      <c r="M30" s="145"/>
      <c r="N30" s="113"/>
      <c r="O30" s="199"/>
    </row>
    <row r="31" spans="1:15" s="4" customFormat="1" ht="30.75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165">
        <f>(3*8+2)/9</f>
        <v>2.8888888888888888</v>
      </c>
      <c r="J31" s="83">
        <v>3</v>
      </c>
      <c r="K31" s="138">
        <f>IF(J31/I31*100&gt;100,100,J31/I31*100)</f>
        <v>100</v>
      </c>
      <c r="L31" s="172">
        <f>K31</f>
        <v>100</v>
      </c>
      <c r="M31" s="145"/>
      <c r="N31" s="113"/>
      <c r="O31" s="199"/>
    </row>
    <row r="32" spans="1:15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137">
        <v>10</v>
      </c>
      <c r="K32" s="138">
        <f>IF(I32/J32*100&gt;100,100,I32/J32*100)</f>
        <v>100</v>
      </c>
      <c r="L32" s="139">
        <f>(K32+K33+K34)/3</f>
        <v>100</v>
      </c>
      <c r="M32" s="140">
        <f>(L32+L35)/2</f>
        <v>100</v>
      </c>
      <c r="N32" s="113"/>
      <c r="O32" s="199"/>
    </row>
    <row r="33" spans="1:15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137">
        <v>100</v>
      </c>
      <c r="K33" s="138">
        <f>IF(J33/I33*100&gt;100,100,J33/I33*100)</f>
        <v>100</v>
      </c>
      <c r="L33" s="144"/>
      <c r="M33" s="145"/>
      <c r="N33" s="113"/>
      <c r="O33" s="199"/>
    </row>
    <row r="34" spans="1:15" s="141" customFormat="1" ht="36" customHeight="1" x14ac:dyDescent="0.25"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136">
        <v>55.6</v>
      </c>
      <c r="K34" s="138">
        <f>IF(J34/I34*100&gt;100,100,J34/I34*100)</f>
        <v>100</v>
      </c>
      <c r="L34" s="144"/>
      <c r="M34" s="145"/>
      <c r="N34" s="113"/>
      <c r="O34" s="199"/>
    </row>
    <row r="35" spans="1:15" s="141" customFormat="1" ht="30.75" customHeight="1" x14ac:dyDescent="0.25"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165">
        <f>(273*8+251*4)/12+5</f>
        <v>270.66666666666669</v>
      </c>
      <c r="J35" s="83">
        <v>276.3</v>
      </c>
      <c r="K35" s="138">
        <f>IF(J35/I35*100&gt;100,100,J35/I35*100)</f>
        <v>100</v>
      </c>
      <c r="L35" s="150">
        <f>K35</f>
        <v>100</v>
      </c>
      <c r="M35" s="145"/>
      <c r="N35" s="113"/>
      <c r="O35" s="199"/>
    </row>
    <row r="36" spans="1:15" s="141" customFormat="1" ht="42" hidden="1" customHeight="1" x14ac:dyDescent="0.25"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</row>
    <row r="37" spans="1:15" s="141" customFormat="1" ht="42" hidden="1" customHeight="1" x14ac:dyDescent="0.25">
      <c r="B37" s="142"/>
      <c r="C37" s="143"/>
      <c r="D37" s="142"/>
      <c r="E37" s="142"/>
      <c r="F37" s="167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113"/>
      <c r="O37" s="199"/>
    </row>
    <row r="38" spans="1:15" s="141" customFormat="1" ht="36" hidden="1" customHeight="1" x14ac:dyDescent="0.25">
      <c r="B38" s="142"/>
      <c r="C38" s="143"/>
      <c r="D38" s="142"/>
      <c r="E38" s="142"/>
      <c r="F38" s="167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113"/>
      <c r="O38" s="199"/>
    </row>
    <row r="39" spans="1:15" s="141" customFormat="1" ht="30.75" hidden="1" customHeight="1" x14ac:dyDescent="0.25">
      <c r="B39" s="142"/>
      <c r="C39" s="146"/>
      <c r="D39" s="147"/>
      <c r="E39" s="147"/>
      <c r="F39" s="167" t="s">
        <v>24</v>
      </c>
      <c r="G39" s="148" t="s">
        <v>25</v>
      </c>
      <c r="H39" s="135" t="s">
        <v>26</v>
      </c>
      <c r="I39" s="152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</row>
    <row r="40" spans="1:15" s="141" customFormat="1" ht="42" hidden="1" customHeight="1" x14ac:dyDescent="0.25"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</row>
    <row r="41" spans="1:15" s="141" customFormat="1" ht="42" hidden="1" customHeight="1" x14ac:dyDescent="0.25">
      <c r="B41" s="142"/>
      <c r="C41" s="143"/>
      <c r="D41" s="142"/>
      <c r="E41" s="142"/>
      <c r="F41" s="167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113"/>
      <c r="O41" s="199"/>
    </row>
    <row r="42" spans="1:15" s="141" customFormat="1" ht="36" hidden="1" customHeight="1" x14ac:dyDescent="0.25">
      <c r="B42" s="142"/>
      <c r="C42" s="143"/>
      <c r="D42" s="142"/>
      <c r="E42" s="142"/>
      <c r="F42" s="167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113"/>
      <c r="O42" s="199"/>
    </row>
    <row r="43" spans="1:15" s="141" customFormat="1" ht="30.75" hidden="1" customHeight="1" x14ac:dyDescent="0.25">
      <c r="B43" s="142"/>
      <c r="C43" s="146"/>
      <c r="D43" s="147"/>
      <c r="E43" s="147"/>
      <c r="F43" s="167" t="s">
        <v>24</v>
      </c>
      <c r="G43" s="148" t="s">
        <v>25</v>
      </c>
      <c r="H43" s="135" t="s">
        <v>26</v>
      </c>
      <c r="I43" s="152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</row>
    <row r="44" spans="1:15" s="141" customFormat="1" ht="42" hidden="1" customHeight="1" x14ac:dyDescent="0.25">
      <c r="B44" s="142"/>
      <c r="C44" s="153" t="s">
        <v>192</v>
      </c>
      <c r="D44" s="13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/>
      <c r="J44" s="137"/>
      <c r="K44" s="138" t="e">
        <f>IF(I44/J44*100&gt;100,100,I44/J44*100)</f>
        <v>#DIV/0!</v>
      </c>
      <c r="L44" s="139" t="e">
        <f>(K44+K45+K46)/3</f>
        <v>#DIV/0!</v>
      </c>
      <c r="M44" s="140" t="e">
        <f>(L44+L47)/2</f>
        <v>#DIV/0!</v>
      </c>
      <c r="N44" s="113"/>
      <c r="O44" s="199"/>
    </row>
    <row r="45" spans="1:15" s="141" customFormat="1" ht="42" hidden="1" customHeight="1" x14ac:dyDescent="0.25">
      <c r="B45" s="142"/>
      <c r="C45" s="154"/>
      <c r="D45" s="142"/>
      <c r="E45" s="142"/>
      <c r="F45" s="167" t="s">
        <v>18</v>
      </c>
      <c r="G45" s="134" t="s">
        <v>119</v>
      </c>
      <c r="H45" s="135" t="s">
        <v>20</v>
      </c>
      <c r="I45" s="136"/>
      <c r="J45" s="137"/>
      <c r="K45" s="138" t="e">
        <f>IF(J45/I45*100&gt;100,100,J45/I45*100)</f>
        <v>#DIV/0!</v>
      </c>
      <c r="L45" s="144"/>
      <c r="M45" s="145"/>
      <c r="N45" s="113"/>
      <c r="O45" s="199"/>
    </row>
    <row r="46" spans="1:15" s="141" customFormat="1" ht="36" hidden="1" customHeight="1" x14ac:dyDescent="0.25">
      <c r="B46" s="142"/>
      <c r="C46" s="154"/>
      <c r="D46" s="142"/>
      <c r="E46" s="142"/>
      <c r="F46" s="167" t="s">
        <v>18</v>
      </c>
      <c r="G46" s="134" t="s">
        <v>120</v>
      </c>
      <c r="H46" s="135" t="s">
        <v>20</v>
      </c>
      <c r="I46" s="136"/>
      <c r="J46" s="136"/>
      <c r="K46" s="138" t="e">
        <f>IF(J46/I46*100&gt;100,100,J46/I46*100)</f>
        <v>#DIV/0!</v>
      </c>
      <c r="L46" s="144"/>
      <c r="M46" s="145"/>
      <c r="N46" s="113"/>
      <c r="O46" s="199"/>
    </row>
    <row r="47" spans="1:15" s="141" customFormat="1" ht="30.75" hidden="1" customHeight="1" x14ac:dyDescent="0.25">
      <c r="B47" s="142"/>
      <c r="C47" s="155"/>
      <c r="D47" s="147"/>
      <c r="E47" s="147"/>
      <c r="F47" s="167" t="s">
        <v>24</v>
      </c>
      <c r="G47" s="148" t="s">
        <v>25</v>
      </c>
      <c r="H47" s="135" t="s">
        <v>26</v>
      </c>
      <c r="I47" s="152"/>
      <c r="J47" s="149"/>
      <c r="K47" s="138" t="e">
        <f>IF(J47/I47*100&gt;100,100,J47/I47*100)</f>
        <v>#DIV/0!</v>
      </c>
      <c r="L47" s="150" t="e">
        <f>K47</f>
        <v>#DIV/0!</v>
      </c>
      <c r="M47" s="145"/>
      <c r="N47" s="113"/>
      <c r="O47" s="199"/>
    </row>
    <row r="48" spans="1:15" s="141" customFormat="1" ht="42" customHeight="1" x14ac:dyDescent="0.25">
      <c r="B48" s="142"/>
      <c r="C48" s="153" t="s">
        <v>193</v>
      </c>
      <c r="D48" s="131" t="s">
        <v>229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>
        <v>10</v>
      </c>
      <c r="J48" s="137">
        <v>10</v>
      </c>
      <c r="K48" s="138">
        <f>IF(I48/J48*100&gt;100,100,I48/J48*100)</f>
        <v>100</v>
      </c>
      <c r="L48" s="139">
        <f>(K48+K49+K50)/3</f>
        <v>100</v>
      </c>
      <c r="M48" s="140">
        <f>(L48+L51)/2</f>
        <v>98</v>
      </c>
      <c r="N48" s="113"/>
      <c r="O48" s="199"/>
    </row>
    <row r="49" spans="2:15" s="141" customFormat="1" ht="42" customHeight="1" x14ac:dyDescent="0.25">
      <c r="B49" s="142"/>
      <c r="C49" s="154"/>
      <c r="D49" s="142"/>
      <c r="E49" s="142"/>
      <c r="F49" s="167" t="s">
        <v>18</v>
      </c>
      <c r="G49" s="134" t="s">
        <v>142</v>
      </c>
      <c r="H49" s="135" t="s">
        <v>20</v>
      </c>
      <c r="I49" s="136">
        <v>100</v>
      </c>
      <c r="J49" s="137">
        <v>100</v>
      </c>
      <c r="K49" s="138">
        <f>IF(J49/I49*100&gt;100,100,J49/I49*100)</f>
        <v>100</v>
      </c>
      <c r="L49" s="144"/>
      <c r="M49" s="145"/>
      <c r="N49" s="113"/>
      <c r="O49" s="199"/>
    </row>
    <row r="50" spans="2:15" s="141" customFormat="1" ht="36" customHeight="1" x14ac:dyDescent="0.25">
      <c r="B50" s="142"/>
      <c r="C50" s="154"/>
      <c r="D50" s="142"/>
      <c r="E50" s="142"/>
      <c r="F50" s="167" t="s">
        <v>18</v>
      </c>
      <c r="G50" s="134" t="s">
        <v>120</v>
      </c>
      <c r="H50" s="135" t="s">
        <v>20</v>
      </c>
      <c r="I50" s="136">
        <v>55</v>
      </c>
      <c r="J50" s="136">
        <v>55</v>
      </c>
      <c r="K50" s="138">
        <f>IF(J50/I50*100&gt;100,100,J50/I50*100)</f>
        <v>100</v>
      </c>
      <c r="L50" s="144"/>
      <c r="M50" s="145"/>
      <c r="N50" s="113"/>
      <c r="O50" s="199"/>
    </row>
    <row r="51" spans="2:15" s="141" customFormat="1" ht="30.75" customHeight="1" x14ac:dyDescent="0.25">
      <c r="B51" s="142"/>
      <c r="C51" s="155"/>
      <c r="D51" s="147"/>
      <c r="E51" s="147"/>
      <c r="F51" s="167" t="s">
        <v>24</v>
      </c>
      <c r="G51" s="148" t="s">
        <v>25</v>
      </c>
      <c r="H51" s="135" t="s">
        <v>26</v>
      </c>
      <c r="I51" s="165">
        <f>25/9</f>
        <v>2.7777777777777777</v>
      </c>
      <c r="J51" s="83">
        <f>24/9</f>
        <v>2.6666666666666665</v>
      </c>
      <c r="K51" s="138">
        <f>IF(J51/I51*100&gt;100,100,J51/I51*100)</f>
        <v>96</v>
      </c>
      <c r="L51" s="150">
        <f>K51</f>
        <v>96</v>
      </c>
      <c r="M51" s="145"/>
      <c r="N51" s="113"/>
      <c r="O51" s="199"/>
    </row>
    <row r="52" spans="2:15" s="141" customFormat="1" ht="42" customHeight="1" x14ac:dyDescent="0.25">
      <c r="B52" s="143"/>
      <c r="C52" s="131" t="s">
        <v>194</v>
      </c>
      <c r="D52" s="131" t="s">
        <v>221</v>
      </c>
      <c r="E52" s="223" t="s">
        <v>117</v>
      </c>
      <c r="F52" s="135" t="s">
        <v>18</v>
      </c>
      <c r="G52" s="158" t="s">
        <v>145</v>
      </c>
      <c r="H52" s="135" t="s">
        <v>20</v>
      </c>
      <c r="I52" s="136">
        <v>100</v>
      </c>
      <c r="J52" s="137">
        <v>100</v>
      </c>
      <c r="K52" s="138">
        <f>IF(I52/J52*100&gt;100,100,I52/J52*100)</f>
        <v>100</v>
      </c>
      <c r="L52" s="139">
        <f>(K52+K53+K54)/3</f>
        <v>100</v>
      </c>
      <c r="M52" s="140">
        <f>(L52+L55)/2</f>
        <v>100</v>
      </c>
      <c r="N52" s="113"/>
      <c r="O52" s="199"/>
    </row>
    <row r="53" spans="2:15" s="141" customFormat="1" ht="42" customHeight="1" x14ac:dyDescent="0.25">
      <c r="B53" s="143"/>
      <c r="C53" s="143"/>
      <c r="D53" s="142"/>
      <c r="E53" s="224"/>
      <c r="F53" s="135" t="s">
        <v>18</v>
      </c>
      <c r="G53" s="158" t="s">
        <v>146</v>
      </c>
      <c r="H53" s="135" t="s">
        <v>20</v>
      </c>
      <c r="I53" s="136">
        <v>12</v>
      </c>
      <c r="J53" s="137">
        <v>12</v>
      </c>
      <c r="K53" s="138">
        <f>IF(J53/I53*100&gt;100,100,J53/I53*100)</f>
        <v>100</v>
      </c>
      <c r="L53" s="144"/>
      <c r="M53" s="145"/>
      <c r="N53" s="113"/>
      <c r="O53" s="199"/>
    </row>
    <row r="54" spans="2:15" s="141" customFormat="1" ht="36" customHeight="1" x14ac:dyDescent="0.25">
      <c r="B54" s="143"/>
      <c r="C54" s="143"/>
      <c r="D54" s="142"/>
      <c r="E54" s="224"/>
      <c r="F54" s="135" t="s">
        <v>18</v>
      </c>
      <c r="G54" s="158" t="s">
        <v>147</v>
      </c>
      <c r="H54" s="135" t="s">
        <v>20</v>
      </c>
      <c r="I54" s="136">
        <v>100</v>
      </c>
      <c r="J54" s="136">
        <v>100</v>
      </c>
      <c r="K54" s="138">
        <f>IF(J54/I54*100&gt;100,100,J54/I54*100)</f>
        <v>100</v>
      </c>
      <c r="L54" s="144"/>
      <c r="M54" s="145"/>
      <c r="N54" s="113"/>
      <c r="O54" s="199"/>
    </row>
    <row r="55" spans="2:15" s="141" customFormat="1" ht="30.75" customHeight="1" x14ac:dyDescent="0.25">
      <c r="B55" s="143"/>
      <c r="C55" s="146"/>
      <c r="D55" s="147"/>
      <c r="E55" s="225"/>
      <c r="F55" s="135" t="s">
        <v>24</v>
      </c>
      <c r="G55" s="164" t="s">
        <v>25</v>
      </c>
      <c r="H55" s="135" t="s">
        <v>26</v>
      </c>
      <c r="I55" s="165">
        <v>1</v>
      </c>
      <c r="J55" s="83">
        <v>1</v>
      </c>
      <c r="K55" s="138">
        <f>IF(J55/I55*100&gt;100,100,J55/I55*100)</f>
        <v>100</v>
      </c>
      <c r="L55" s="150">
        <f>K55</f>
        <v>100</v>
      </c>
      <c r="M55" s="145"/>
      <c r="N55" s="113"/>
      <c r="O55" s="199"/>
    </row>
    <row r="56" spans="2:15" s="141" customFormat="1" ht="42" customHeight="1" x14ac:dyDescent="0.25">
      <c r="B56" s="143"/>
      <c r="C56" s="131" t="s">
        <v>195</v>
      </c>
      <c r="D56" s="131" t="s">
        <v>222</v>
      </c>
      <c r="E56" s="223" t="s">
        <v>117</v>
      </c>
      <c r="F56" s="135" t="s">
        <v>18</v>
      </c>
      <c r="G56" s="158" t="s">
        <v>145</v>
      </c>
      <c r="H56" s="135" t="s">
        <v>20</v>
      </c>
      <c r="I56" s="136">
        <v>100</v>
      </c>
      <c r="J56" s="67">
        <v>100</v>
      </c>
      <c r="K56" s="138">
        <f>IF(I56/J56*100&gt;100,100,I56/J56*100)</f>
        <v>100</v>
      </c>
      <c r="L56" s="139">
        <f>(K56+K57+K58)/3</f>
        <v>100</v>
      </c>
      <c r="M56" s="140">
        <f>(L56+L59)/2</f>
        <v>100</v>
      </c>
      <c r="N56" s="113"/>
      <c r="O56" s="199"/>
    </row>
    <row r="57" spans="2:15" s="141" customFormat="1" ht="42" customHeight="1" x14ac:dyDescent="0.25">
      <c r="B57" s="143"/>
      <c r="C57" s="143"/>
      <c r="D57" s="142"/>
      <c r="E57" s="224"/>
      <c r="F57" s="135" t="s">
        <v>18</v>
      </c>
      <c r="G57" s="158" t="s">
        <v>146</v>
      </c>
      <c r="H57" s="135" t="s">
        <v>20</v>
      </c>
      <c r="I57" s="136">
        <v>13</v>
      </c>
      <c r="J57" s="67">
        <v>12</v>
      </c>
      <c r="K57" s="138">
        <f>IF(I57/J57*100&gt;100,100,I57/J57*100)</f>
        <v>100</v>
      </c>
      <c r="L57" s="144"/>
      <c r="M57" s="145"/>
      <c r="N57" s="113"/>
      <c r="O57" s="199"/>
    </row>
    <row r="58" spans="2:15" s="141" customFormat="1" ht="36" customHeight="1" x14ac:dyDescent="0.25">
      <c r="B58" s="143"/>
      <c r="C58" s="143"/>
      <c r="D58" s="142"/>
      <c r="E58" s="224"/>
      <c r="F58" s="135" t="s">
        <v>18</v>
      </c>
      <c r="G58" s="158" t="s">
        <v>147</v>
      </c>
      <c r="H58" s="135" t="s">
        <v>20</v>
      </c>
      <c r="I58" s="136">
        <v>100</v>
      </c>
      <c r="J58" s="66">
        <v>100</v>
      </c>
      <c r="K58" s="138">
        <f>IF(J58/I58*100&gt;100,100,J58/I58*100)</f>
        <v>100</v>
      </c>
      <c r="L58" s="144"/>
      <c r="M58" s="145"/>
      <c r="N58" s="113"/>
      <c r="O58" s="199"/>
    </row>
    <row r="59" spans="2:15" s="141" customFormat="1" ht="30.75" customHeight="1" x14ac:dyDescent="0.25">
      <c r="B59" s="143"/>
      <c r="C59" s="146"/>
      <c r="D59" s="147"/>
      <c r="E59" s="225"/>
      <c r="F59" s="135" t="s">
        <v>24</v>
      </c>
      <c r="G59" s="164" t="s">
        <v>25</v>
      </c>
      <c r="H59" s="135" t="s">
        <v>26</v>
      </c>
      <c r="I59" s="165">
        <f>1*8/9</f>
        <v>0.88888888888888884</v>
      </c>
      <c r="J59" s="83">
        <v>1</v>
      </c>
      <c r="K59" s="138">
        <f>IF(J59/I59*100&gt;100,100,J59/I59*100)</f>
        <v>100</v>
      </c>
      <c r="L59" s="150">
        <f>K59</f>
        <v>100</v>
      </c>
      <c r="M59" s="145"/>
      <c r="N59" s="113"/>
      <c r="O59" s="199"/>
    </row>
    <row r="60" spans="2:15" s="141" customFormat="1" ht="42" customHeight="1" x14ac:dyDescent="0.25">
      <c r="B60" s="143"/>
      <c r="C60" s="131" t="s">
        <v>196</v>
      </c>
      <c r="D60" s="131" t="s">
        <v>151</v>
      </c>
      <c r="E60" s="223" t="s">
        <v>117</v>
      </c>
      <c r="F60" s="135" t="s">
        <v>18</v>
      </c>
      <c r="G60" s="158" t="s">
        <v>145</v>
      </c>
      <c r="H60" s="135" t="s">
        <v>20</v>
      </c>
      <c r="I60" s="136">
        <v>100</v>
      </c>
      <c r="J60" s="67">
        <v>100</v>
      </c>
      <c r="K60" s="138">
        <f>IF(I60/J60*100&gt;100,100,I60/J60*100)</f>
        <v>100</v>
      </c>
      <c r="L60" s="139">
        <f>(K60+K61+K62)/3</f>
        <v>100</v>
      </c>
      <c r="M60" s="140">
        <f>(L60+L63)/2</f>
        <v>100</v>
      </c>
      <c r="N60" s="113"/>
      <c r="O60" s="199"/>
    </row>
    <row r="61" spans="2:15" s="141" customFormat="1" ht="42" customHeight="1" x14ac:dyDescent="0.25">
      <c r="B61" s="143"/>
      <c r="C61" s="143"/>
      <c r="D61" s="142"/>
      <c r="E61" s="224"/>
      <c r="F61" s="135" t="s">
        <v>18</v>
      </c>
      <c r="G61" s="158" t="s">
        <v>146</v>
      </c>
      <c r="H61" s="135" t="s">
        <v>20</v>
      </c>
      <c r="I61" s="136">
        <v>10</v>
      </c>
      <c r="J61" s="67">
        <v>10</v>
      </c>
      <c r="K61" s="138">
        <f>IF(J61/I61*100&gt;100,100,J61/I61*100)</f>
        <v>100</v>
      </c>
      <c r="L61" s="144"/>
      <c r="M61" s="145"/>
      <c r="N61" s="113"/>
      <c r="O61" s="199"/>
    </row>
    <row r="62" spans="2:15" s="141" customFormat="1" ht="36" customHeight="1" x14ac:dyDescent="0.25">
      <c r="B62" s="143"/>
      <c r="C62" s="143"/>
      <c r="D62" s="142"/>
      <c r="E62" s="224"/>
      <c r="F62" s="135" t="s">
        <v>18</v>
      </c>
      <c r="G62" s="158" t="s">
        <v>147</v>
      </c>
      <c r="H62" s="135" t="s">
        <v>20</v>
      </c>
      <c r="I62" s="136">
        <v>100</v>
      </c>
      <c r="J62" s="66">
        <v>100</v>
      </c>
      <c r="K62" s="138">
        <f>IF(J62/I62*100&gt;100,100,J62/I62*100)</f>
        <v>100</v>
      </c>
      <c r="L62" s="144"/>
      <c r="M62" s="145"/>
      <c r="N62" s="113"/>
      <c r="O62" s="199"/>
    </row>
    <row r="63" spans="2:15" s="141" customFormat="1" ht="30.75" customHeight="1" x14ac:dyDescent="0.25">
      <c r="B63" s="143"/>
      <c r="C63" s="146"/>
      <c r="D63" s="147"/>
      <c r="E63" s="225"/>
      <c r="F63" s="135" t="s">
        <v>24</v>
      </c>
      <c r="G63" s="164" t="s">
        <v>25</v>
      </c>
      <c r="H63" s="135" t="s">
        <v>26</v>
      </c>
      <c r="I63" s="165">
        <f>(3*8+2)/9</f>
        <v>2.8888888888888888</v>
      </c>
      <c r="J63" s="83">
        <v>3</v>
      </c>
      <c r="K63" s="138">
        <f>IF(J63/I63*100&gt;100,100,J63/I63*100)</f>
        <v>100</v>
      </c>
      <c r="L63" s="150">
        <f>K63</f>
        <v>100</v>
      </c>
      <c r="M63" s="145"/>
      <c r="N63" s="113"/>
      <c r="O63" s="199"/>
    </row>
    <row r="64" spans="2:15" s="141" customFormat="1" ht="42" customHeight="1" x14ac:dyDescent="0.25">
      <c r="B64" s="143"/>
      <c r="C64" s="131" t="s">
        <v>197</v>
      </c>
      <c r="D64" s="131" t="s">
        <v>153</v>
      </c>
      <c r="E64" s="223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100</v>
      </c>
      <c r="K64" s="138">
        <f>IF(J64/I64*100&gt;100,100,J64/I64*100)</f>
        <v>100</v>
      </c>
      <c r="L64" s="139">
        <f>(K64+K65+K66)/3</f>
        <v>100</v>
      </c>
      <c r="M64" s="140">
        <f>(L64+L67)/2</f>
        <v>100</v>
      </c>
      <c r="N64" s="113"/>
      <c r="O64" s="199"/>
    </row>
    <row r="65" spans="2:15" s="141" customFormat="1" ht="42" customHeight="1" x14ac:dyDescent="0.25">
      <c r="B65" s="143"/>
      <c r="C65" s="143"/>
      <c r="D65" s="142"/>
      <c r="E65" s="224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10</v>
      </c>
      <c r="K65" s="138">
        <f>IF(I65/J65*100&gt;100,100,I65/J65*100)</f>
        <v>100</v>
      </c>
      <c r="L65" s="144"/>
      <c r="M65" s="145"/>
      <c r="N65" s="113"/>
      <c r="O65" s="199"/>
    </row>
    <row r="66" spans="2:15" s="141" customFormat="1" ht="36" customHeight="1" x14ac:dyDescent="0.25">
      <c r="B66" s="143"/>
      <c r="C66" s="143"/>
      <c r="D66" s="142"/>
      <c r="E66" s="224"/>
      <c r="F66" s="135" t="s">
        <v>18</v>
      </c>
      <c r="G66" s="158" t="s">
        <v>147</v>
      </c>
      <c r="H66" s="135" t="s">
        <v>20</v>
      </c>
      <c r="I66" s="136">
        <v>100</v>
      </c>
      <c r="J66" s="136">
        <v>100</v>
      </c>
      <c r="K66" s="138">
        <f>IF(J66/I66*100&gt;100,100,J66/I66*100)</f>
        <v>100</v>
      </c>
      <c r="L66" s="144"/>
      <c r="M66" s="145"/>
      <c r="N66" s="113"/>
      <c r="O66" s="199"/>
    </row>
    <row r="67" spans="2:15" s="141" customFormat="1" ht="30.75" customHeight="1" x14ac:dyDescent="0.25">
      <c r="B67" s="143"/>
      <c r="C67" s="146"/>
      <c r="D67" s="147"/>
      <c r="E67" s="225"/>
      <c r="F67" s="135" t="s">
        <v>24</v>
      </c>
      <c r="G67" s="164" t="s">
        <v>25</v>
      </c>
      <c r="H67" s="135" t="s">
        <v>26</v>
      </c>
      <c r="I67" s="165">
        <f>(273*8+251)/9</f>
        <v>270.55555555555554</v>
      </c>
      <c r="J67" s="83">
        <v>276.3</v>
      </c>
      <c r="K67" s="138">
        <f>IF(J67/I67*100&gt;100,100,J67/I67*100)</f>
        <v>100</v>
      </c>
      <c r="L67" s="150">
        <f>K67</f>
        <v>100</v>
      </c>
      <c r="M67" s="145"/>
      <c r="N67" s="124"/>
      <c r="O67" s="199"/>
    </row>
    <row r="68" spans="2:15" s="141" customFormat="1" ht="42" hidden="1" customHeight="1" x14ac:dyDescent="0.25">
      <c r="B68" s="143"/>
      <c r="C68" s="156" t="s">
        <v>194</v>
      </c>
      <c r="D68" s="131" t="s">
        <v>154</v>
      </c>
      <c r="E68" s="223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68" t="e">
        <f>(K68+K69+K70)/3</f>
        <v>#DIV/0!</v>
      </c>
      <c r="M68" s="140" t="e">
        <f>(L68+L71)/2</f>
        <v>#DIV/0!</v>
      </c>
      <c r="O68" s="199"/>
    </row>
    <row r="69" spans="2:15" s="141" customFormat="1" ht="42" hidden="1" customHeight="1" x14ac:dyDescent="0.25">
      <c r="B69" s="143"/>
      <c r="C69" s="160"/>
      <c r="D69" s="142"/>
      <c r="E69" s="224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70"/>
      <c r="M69" s="145"/>
      <c r="O69" s="199"/>
    </row>
    <row r="70" spans="2:15" s="141" customFormat="1" ht="36" hidden="1" customHeight="1" x14ac:dyDescent="0.25">
      <c r="B70" s="143"/>
      <c r="C70" s="160"/>
      <c r="D70" s="142"/>
      <c r="E70" s="224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70"/>
      <c r="M70" s="145"/>
      <c r="O70" s="199"/>
    </row>
    <row r="71" spans="2:15" s="141" customFormat="1" ht="30.75" hidden="1" customHeight="1" x14ac:dyDescent="0.25">
      <c r="B71" s="143"/>
      <c r="C71" s="162"/>
      <c r="D71" s="147"/>
      <c r="E71" s="225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72" t="e">
        <f>K71</f>
        <v>#DIV/0!</v>
      </c>
      <c r="M71" s="145"/>
      <c r="O71" s="199"/>
    </row>
    <row r="72" spans="2:15" s="141" customFormat="1" ht="42" hidden="1" customHeight="1" x14ac:dyDescent="0.25">
      <c r="B72" s="143"/>
      <c r="C72" s="131" t="s">
        <v>198</v>
      </c>
      <c r="D72" s="131" t="s">
        <v>156</v>
      </c>
      <c r="E72" s="223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68" t="e">
        <f>(K72+K73+K74)/3</f>
        <v>#DIV/0!</v>
      </c>
      <c r="M72" s="140" t="e">
        <f>(L72+L75)/2</f>
        <v>#DIV/0!</v>
      </c>
      <c r="O72" s="199"/>
    </row>
    <row r="73" spans="2:15" s="141" customFormat="1" ht="42" hidden="1" customHeight="1" x14ac:dyDescent="0.25">
      <c r="B73" s="143"/>
      <c r="C73" s="143"/>
      <c r="D73" s="142"/>
      <c r="E73" s="224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70"/>
      <c r="M73" s="145"/>
      <c r="O73" s="199"/>
    </row>
    <row r="74" spans="2:15" s="141" customFormat="1" ht="36" hidden="1" customHeight="1" x14ac:dyDescent="0.25">
      <c r="B74" s="143"/>
      <c r="C74" s="143"/>
      <c r="D74" s="142"/>
      <c r="E74" s="224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70"/>
      <c r="M74" s="145"/>
      <c r="O74" s="199"/>
    </row>
    <row r="75" spans="2:15" s="141" customFormat="1" ht="30.75" hidden="1" customHeight="1" x14ac:dyDescent="0.25">
      <c r="B75" s="143"/>
      <c r="C75" s="146"/>
      <c r="D75" s="147"/>
      <c r="E75" s="225"/>
      <c r="F75" s="135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72" t="e">
        <f>K75</f>
        <v>#DIV/0!</v>
      </c>
      <c r="M75" s="145"/>
      <c r="O75" s="199"/>
    </row>
    <row r="76" spans="2:15" s="141" customFormat="1" ht="42" hidden="1" customHeight="1" x14ac:dyDescent="0.25">
      <c r="B76" s="143"/>
      <c r="C76" s="131" t="s">
        <v>199</v>
      </c>
      <c r="D76" s="131" t="s">
        <v>158</v>
      </c>
      <c r="E76" s="223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>IF(I76/J76*100&gt;100,100,I76/J76*100)</f>
        <v>#DIV/0!</v>
      </c>
      <c r="L76" s="168" t="e">
        <f>(K76+K77+K78)/3</f>
        <v>#DIV/0!</v>
      </c>
      <c r="M76" s="140" t="e">
        <f>(L76+L79)/2</f>
        <v>#DIV/0!</v>
      </c>
      <c r="O76" s="199"/>
    </row>
    <row r="77" spans="2:15" s="141" customFormat="1" ht="42" hidden="1" customHeight="1" x14ac:dyDescent="0.25">
      <c r="B77" s="143"/>
      <c r="C77" s="143"/>
      <c r="D77" s="142"/>
      <c r="E77" s="224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IF(J77/I77*100&gt;100,100,J77/I77*100)</f>
        <v>#DIV/0!</v>
      </c>
      <c r="L77" s="170"/>
      <c r="M77" s="145"/>
      <c r="O77" s="199"/>
    </row>
    <row r="78" spans="2:15" s="141" customFormat="1" ht="36" hidden="1" customHeight="1" x14ac:dyDescent="0.25">
      <c r="B78" s="143"/>
      <c r="C78" s="143"/>
      <c r="D78" s="142"/>
      <c r="E78" s="224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>IF(J78/I78*100&gt;100,100,J78/I78*100)</f>
        <v>#DIV/0!</v>
      </c>
      <c r="L78" s="170"/>
      <c r="M78" s="145"/>
      <c r="O78" s="199"/>
    </row>
    <row r="79" spans="2:15" s="141" customFormat="1" ht="30.75" hidden="1" customHeight="1" x14ac:dyDescent="0.25">
      <c r="B79" s="143"/>
      <c r="C79" s="146"/>
      <c r="D79" s="147"/>
      <c r="E79" s="225"/>
      <c r="F79" s="135" t="s">
        <v>24</v>
      </c>
      <c r="G79" s="164" t="s">
        <v>25</v>
      </c>
      <c r="H79" s="135" t="s">
        <v>26</v>
      </c>
      <c r="I79" s="152"/>
      <c r="J79" s="149"/>
      <c r="K79" s="138" t="e">
        <f>IF(J79/I79*100&gt;100,100,J79/I79*100)</f>
        <v>#DIV/0!</v>
      </c>
      <c r="L79" s="172" t="e">
        <f>K79</f>
        <v>#DIV/0!</v>
      </c>
      <c r="M79" s="145"/>
      <c r="O79" s="199"/>
    </row>
    <row r="80" spans="2:15" s="141" customFormat="1" ht="42" hidden="1" customHeight="1" x14ac:dyDescent="0.25">
      <c r="B80" s="143"/>
      <c r="C80" s="131" t="s">
        <v>194</v>
      </c>
      <c r="D80" s="131" t="s">
        <v>160</v>
      </c>
      <c r="E80" s="223" t="s">
        <v>117</v>
      </c>
      <c r="F80" s="135" t="s">
        <v>18</v>
      </c>
      <c r="G80" s="158" t="s">
        <v>145</v>
      </c>
      <c r="H80" s="135" t="s">
        <v>20</v>
      </c>
      <c r="I80" s="136"/>
      <c r="J80" s="137"/>
      <c r="K80" s="138" t="e">
        <f>IF(I80/J80*100&gt;100,100,I80/J80*100)</f>
        <v>#DIV/0!</v>
      </c>
      <c r="L80" s="168" t="e">
        <f>(K80+K81+K82)/3</f>
        <v>#DIV/0!</v>
      </c>
      <c r="M80" s="140" t="e">
        <f>(L80+L83)/2</f>
        <v>#DIV/0!</v>
      </c>
      <c r="O80" s="199"/>
    </row>
    <row r="81" spans="2:15" s="141" customFormat="1" ht="42" hidden="1" customHeight="1" x14ac:dyDescent="0.25">
      <c r="B81" s="143"/>
      <c r="C81" s="143"/>
      <c r="D81" s="142"/>
      <c r="E81" s="224"/>
      <c r="F81" s="135" t="s">
        <v>18</v>
      </c>
      <c r="G81" s="158" t="s">
        <v>146</v>
      </c>
      <c r="H81" s="135" t="s">
        <v>20</v>
      </c>
      <c r="I81" s="136"/>
      <c r="J81" s="137"/>
      <c r="K81" s="138" t="e">
        <f>IF(J81/I81*100&gt;100,100,J81/I81*100)</f>
        <v>#DIV/0!</v>
      </c>
      <c r="L81" s="170"/>
      <c r="M81" s="145"/>
      <c r="O81" s="199"/>
    </row>
    <row r="82" spans="2:15" s="141" customFormat="1" ht="36" hidden="1" customHeight="1" x14ac:dyDescent="0.25">
      <c r="B82" s="143"/>
      <c r="C82" s="143"/>
      <c r="D82" s="142"/>
      <c r="E82" s="224"/>
      <c r="F82" s="135" t="s">
        <v>18</v>
      </c>
      <c r="G82" s="158" t="s">
        <v>147</v>
      </c>
      <c r="H82" s="135" t="s">
        <v>20</v>
      </c>
      <c r="I82" s="136"/>
      <c r="J82" s="136"/>
      <c r="K82" s="138" t="e">
        <f>IF(J82/I82*100&gt;100,100,J82/I82*100)</f>
        <v>#DIV/0!</v>
      </c>
      <c r="L82" s="170"/>
      <c r="M82" s="145"/>
      <c r="O82" s="199"/>
    </row>
    <row r="83" spans="2:15" s="141" customFormat="1" ht="30.75" hidden="1" customHeight="1" x14ac:dyDescent="0.25">
      <c r="B83" s="143"/>
      <c r="C83" s="146"/>
      <c r="D83" s="147"/>
      <c r="E83" s="225"/>
      <c r="F83" s="135" t="s">
        <v>24</v>
      </c>
      <c r="G83" s="164" t="s">
        <v>25</v>
      </c>
      <c r="H83" s="135" t="s">
        <v>26</v>
      </c>
      <c r="I83" s="152"/>
      <c r="J83" s="149"/>
      <c r="K83" s="138" t="e">
        <f>IF(J83/I83*100&gt;100,100,J83/I83*100)</f>
        <v>#DIV/0!</v>
      </c>
      <c r="L83" s="172" t="e">
        <f>K83</f>
        <v>#DIV/0!</v>
      </c>
      <c r="M83" s="145"/>
      <c r="O83" s="199"/>
    </row>
    <row r="84" spans="2:15" s="141" customFormat="1" ht="42" customHeight="1" x14ac:dyDescent="0.25">
      <c r="B84" s="143"/>
      <c r="C84" s="131" t="s">
        <v>200</v>
      </c>
      <c r="D84" s="131" t="s">
        <v>230</v>
      </c>
      <c r="E84" s="223" t="s">
        <v>117</v>
      </c>
      <c r="F84" s="135" t="s">
        <v>18</v>
      </c>
      <c r="G84" s="158" t="s">
        <v>145</v>
      </c>
      <c r="H84" s="135" t="s">
        <v>20</v>
      </c>
      <c r="I84" s="136">
        <v>100</v>
      </c>
      <c r="J84" s="137">
        <v>100</v>
      </c>
      <c r="K84" s="138">
        <f>IF(I84/J84*100&gt;100,100,I84/J84*100)</f>
        <v>100</v>
      </c>
      <c r="L84" s="168">
        <f>(K84+K85+K86)/3</f>
        <v>100</v>
      </c>
      <c r="M84" s="140">
        <f>(L84+L87)/2</f>
        <v>98</v>
      </c>
      <c r="O84" s="199"/>
    </row>
    <row r="85" spans="2:15" s="141" customFormat="1" ht="42" customHeight="1" x14ac:dyDescent="0.25">
      <c r="B85" s="143"/>
      <c r="C85" s="143"/>
      <c r="D85" s="142"/>
      <c r="E85" s="224"/>
      <c r="F85" s="135" t="s">
        <v>18</v>
      </c>
      <c r="G85" s="158" t="s">
        <v>146</v>
      </c>
      <c r="H85" s="135" t="s">
        <v>20</v>
      </c>
      <c r="I85" s="136">
        <v>10</v>
      </c>
      <c r="J85" s="137">
        <v>10</v>
      </c>
      <c r="K85" s="138">
        <f>IF(J85/I85*100&gt;100,100,J85/I85*100)</f>
        <v>100</v>
      </c>
      <c r="L85" s="170"/>
      <c r="M85" s="145"/>
      <c r="O85" s="199"/>
    </row>
    <row r="86" spans="2:15" s="141" customFormat="1" ht="36" customHeight="1" x14ac:dyDescent="0.25">
      <c r="B86" s="143"/>
      <c r="C86" s="143"/>
      <c r="D86" s="142"/>
      <c r="E86" s="224"/>
      <c r="F86" s="135" t="s">
        <v>18</v>
      </c>
      <c r="G86" s="158" t="s">
        <v>147</v>
      </c>
      <c r="H86" s="135" t="s">
        <v>20</v>
      </c>
      <c r="I86" s="136">
        <v>100</v>
      </c>
      <c r="J86" s="136">
        <v>100</v>
      </c>
      <c r="K86" s="138">
        <f>IF(J86/I86*100&gt;100,100,J86/I86*100)</f>
        <v>100</v>
      </c>
      <c r="L86" s="170"/>
      <c r="M86" s="145"/>
      <c r="O86" s="199"/>
    </row>
    <row r="87" spans="2:15" s="141" customFormat="1" ht="30.75" customHeight="1" x14ac:dyDescent="0.25">
      <c r="B87" s="146"/>
      <c r="C87" s="146"/>
      <c r="D87" s="147"/>
      <c r="E87" s="225"/>
      <c r="F87" s="135" t="s">
        <v>24</v>
      </c>
      <c r="G87" s="164" t="s">
        <v>25</v>
      </c>
      <c r="H87" s="135" t="s">
        <v>26</v>
      </c>
      <c r="I87" s="165">
        <f>25/9</f>
        <v>2.7777777777777777</v>
      </c>
      <c r="J87" s="83">
        <f>24/9</f>
        <v>2.6666666666666665</v>
      </c>
      <c r="K87" s="138">
        <f>IF(J87/I87*100&gt;100,100,J87/I87*100)</f>
        <v>96</v>
      </c>
      <c r="L87" s="172">
        <f>K87</f>
        <v>96</v>
      </c>
      <c r="M87" s="145"/>
      <c r="N87" s="262"/>
      <c r="O87" s="199"/>
    </row>
    <row r="88" spans="2:15" s="141" customFormat="1" x14ac:dyDescent="0.25">
      <c r="C88"/>
      <c r="F88" s="227"/>
      <c r="J88"/>
    </row>
    <row r="89" spans="2:15" s="141" customFormat="1" x14ac:dyDescent="0.25">
      <c r="C89"/>
      <c r="F89" s="227"/>
      <c r="I89" s="251">
        <f>I7+I11+I15+I19+I23+I27+I31+I35+I39+I43+I47+I51</f>
        <v>278.22222222222223</v>
      </c>
      <c r="J89" s="208">
        <f>J7+J11+J15+J19+J23+J27+J31+J35+J39+J43+J47+J51</f>
        <v>283.9666666666667</v>
      </c>
      <c r="K89" s="209">
        <f>(278*8+279*4)/12</f>
        <v>278.33333333333331</v>
      </c>
      <c r="L89" s="141">
        <v>284</v>
      </c>
    </row>
    <row r="90" spans="2:15" s="141" customFormat="1" x14ac:dyDescent="0.25">
      <c r="C90"/>
      <c r="F90" s="227"/>
      <c r="I90" s="251">
        <f>I55+I59+I63+I67+I71+I75+I79+I83+I87</f>
        <v>278.11111111111109</v>
      </c>
      <c r="J90" s="208">
        <f>J55+J59+J63+J67+J71+J75+J79+J83+J87</f>
        <v>283.9666666666667</v>
      </c>
      <c r="K90" s="209">
        <f>(278*8+279*4)/12</f>
        <v>278.33333333333331</v>
      </c>
      <c r="L90" s="141">
        <v>284</v>
      </c>
    </row>
    <row r="91" spans="2:15" ht="30.75" customHeight="1" x14ac:dyDescent="0.25">
      <c r="B91" s="210" t="s">
        <v>215</v>
      </c>
      <c r="H91" s="210" t="s">
        <v>216</v>
      </c>
    </row>
    <row r="92" spans="2:15" x14ac:dyDescent="0.25">
      <c r="B92" s="211" t="s">
        <v>217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6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92"/>
  <sheetViews>
    <sheetView view="pageBreakPreview" zoomScale="80" zoomScaleNormal="70" zoomScaleSheetLayoutView="80" workbookViewId="0">
      <selection activeCell="J81" sqref="J81"/>
    </sheetView>
  </sheetViews>
  <sheetFormatPr defaultRowHeight="15" x14ac:dyDescent="0.25"/>
  <cols>
    <col min="1" max="1" width="3.140625" style="141" customWidth="1"/>
    <col min="2" max="2" width="18.7109375" style="141" customWidth="1"/>
    <col min="3" max="3" width="17.5703125" customWidth="1"/>
    <col min="4" max="5" width="18.7109375" customWidth="1"/>
    <col min="6" max="6" width="18.7109375" style="227" customWidth="1"/>
    <col min="7" max="9" width="18.7109375" style="141" customWidth="1"/>
    <col min="10" max="10" width="17.5703125" customWidth="1"/>
    <col min="11" max="15" width="18.7109375" style="141" customWidth="1"/>
    <col min="16" max="43" width="9.140625" style="141"/>
  </cols>
  <sheetData>
    <row r="1" spans="1:43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43" s="187" customFormat="1" ht="113.25" customHeight="1" x14ac:dyDescent="0.2">
      <c r="A2" s="218"/>
      <c r="B2" s="219" t="s">
        <v>210</v>
      </c>
      <c r="C2" s="189" t="s">
        <v>2</v>
      </c>
      <c r="D2" s="189" t="s">
        <v>3</v>
      </c>
      <c r="E2" s="188" t="s">
        <v>4</v>
      </c>
      <c r="F2" s="191" t="s">
        <v>5</v>
      </c>
      <c r="G2" s="191" t="s">
        <v>6</v>
      </c>
      <c r="H2" s="191" t="s">
        <v>7</v>
      </c>
      <c r="I2" s="191" t="s">
        <v>8</v>
      </c>
      <c r="J2" s="191" t="s">
        <v>9</v>
      </c>
      <c r="K2" s="191" t="s">
        <v>10</v>
      </c>
      <c r="L2" s="191" t="s">
        <v>11</v>
      </c>
      <c r="M2" s="191" t="s">
        <v>12</v>
      </c>
      <c r="N2" s="219" t="s">
        <v>13</v>
      </c>
      <c r="O2" s="219" t="s">
        <v>211</v>
      </c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</row>
    <row r="3" spans="1:43" s="212" customFormat="1" ht="17.25" customHeight="1" x14ac:dyDescent="0.2">
      <c r="A3" s="263"/>
      <c r="B3" s="264">
        <v>1</v>
      </c>
      <c r="C3" s="193">
        <v>2</v>
      </c>
      <c r="D3" s="214">
        <v>2</v>
      </c>
      <c r="E3" s="213">
        <v>3</v>
      </c>
      <c r="F3" s="265">
        <v>4</v>
      </c>
      <c r="G3" s="264">
        <v>5</v>
      </c>
      <c r="H3" s="264">
        <v>6</v>
      </c>
      <c r="I3" s="264">
        <v>7</v>
      </c>
      <c r="J3" s="193" t="s">
        <v>212</v>
      </c>
      <c r="K3" s="264">
        <v>9</v>
      </c>
      <c r="L3" s="264">
        <v>10</v>
      </c>
      <c r="M3" s="264">
        <v>11</v>
      </c>
      <c r="N3" s="264">
        <v>12</v>
      </c>
      <c r="O3" s="266">
        <v>13</v>
      </c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</row>
    <row r="4" spans="1:43" s="4" customFormat="1" ht="42" customHeight="1" x14ac:dyDescent="0.25">
      <c r="A4" s="141"/>
      <c r="B4" s="132" t="s">
        <v>269</v>
      </c>
      <c r="C4" s="131" t="s">
        <v>115</v>
      </c>
      <c r="D4" s="131" t="s">
        <v>116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>
        <v>15</v>
      </c>
      <c r="J4" s="137">
        <v>6</v>
      </c>
      <c r="K4" s="138">
        <f>IF(I4/J4*100&gt;100,100,I4/J4*100)</f>
        <v>100</v>
      </c>
      <c r="L4" s="139">
        <f>(K4+K5+K6)/3</f>
        <v>100</v>
      </c>
      <c r="M4" s="140">
        <f>(L4+L7)/2</f>
        <v>99.815498154981555</v>
      </c>
      <c r="N4" s="215" t="s">
        <v>170</v>
      </c>
      <c r="O4" s="199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4" customFormat="1" ht="42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>
        <v>100</v>
      </c>
      <c r="J5" s="137">
        <v>100</v>
      </c>
      <c r="K5" s="138">
        <f>IF(J5/I5*100&gt;100,100,J5/I5*100)</f>
        <v>100</v>
      </c>
      <c r="L5" s="144"/>
      <c r="M5" s="145"/>
      <c r="N5" s="113"/>
      <c r="O5" s="199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</row>
    <row r="6" spans="1:43" s="4" customFormat="1" ht="36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>
        <v>55</v>
      </c>
      <c r="J6" s="136">
        <v>68</v>
      </c>
      <c r="K6" s="138">
        <f>IF(J6/I6*100&gt;100,100,J6/I6*100)</f>
        <v>100</v>
      </c>
      <c r="L6" s="144"/>
      <c r="M6" s="145"/>
      <c r="N6" s="113"/>
      <c r="O6" s="199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</row>
    <row r="7" spans="1:43" s="4" customFormat="1" ht="30.75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165">
        <f>(89*8+101)/9</f>
        <v>90.333333333333329</v>
      </c>
      <c r="J7" s="83">
        <v>90</v>
      </c>
      <c r="K7" s="138">
        <f>IF(J7/I7*100&gt;100,100,J7/I7*100)</f>
        <v>99.630996309963109</v>
      </c>
      <c r="L7" s="150">
        <f>K7</f>
        <v>99.630996309963109</v>
      </c>
      <c r="M7" s="145"/>
      <c r="N7" s="113"/>
      <c r="O7" s="199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</row>
    <row r="8" spans="1:43" s="4" customFormat="1" ht="42" hidden="1" customHeight="1" x14ac:dyDescent="0.25">
      <c r="A8" s="141"/>
      <c r="B8" s="142"/>
      <c r="C8" s="131" t="s">
        <v>121</v>
      </c>
      <c r="D8" s="131" t="s">
        <v>246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137"/>
      <c r="K8" s="138" t="e">
        <f>IF(I8/J8*100&gt;100,100,I8/J8*100)</f>
        <v>#DIV/0!</v>
      </c>
      <c r="L8" s="139" t="e">
        <f>(K8+K9+K10)/3</f>
        <v>#DIV/0!</v>
      </c>
      <c r="M8" s="140" t="e">
        <f>(L8+L11)/2</f>
        <v>#DIV/0!</v>
      </c>
      <c r="N8" s="113"/>
      <c r="O8" s="199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</row>
    <row r="9" spans="1:43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/>
      <c r="J9" s="137"/>
      <c r="K9" s="138" t="e">
        <f>IF(J9/I9*100&gt;100,100,J9/I9*100)</f>
        <v>#DIV/0!</v>
      </c>
      <c r="L9" s="144"/>
      <c r="M9" s="145"/>
      <c r="N9" s="113"/>
      <c r="O9" s="199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</row>
    <row r="10" spans="1:43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/>
      <c r="J10" s="136"/>
      <c r="K10" s="138" t="e">
        <f>IF(J10/I10*100&gt;100,100,J10/I10*100)</f>
        <v>#DIV/0!</v>
      </c>
      <c r="L10" s="144"/>
      <c r="M10" s="145"/>
      <c r="N10" s="113"/>
      <c r="O10" s="199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</row>
    <row r="11" spans="1:43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49"/>
      <c r="J11" s="149"/>
      <c r="K11" s="138" t="e">
        <f>IF(J11/I11*100&gt;100,100,J11/I11*100)</f>
        <v>#DIV/0!</v>
      </c>
      <c r="L11" s="150" t="e">
        <f>K11</f>
        <v>#DIV/0!</v>
      </c>
      <c r="M11" s="145"/>
      <c r="N11" s="113"/>
      <c r="O11" s="199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</row>
    <row r="12" spans="1:43" s="4" customFormat="1" ht="42" customHeight="1" x14ac:dyDescent="0.25">
      <c r="A12" s="141"/>
      <c r="B12" s="142"/>
      <c r="C12" s="131" t="s">
        <v>183</v>
      </c>
      <c r="D12" s="131" t="s">
        <v>124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>
        <v>15</v>
      </c>
      <c r="J12" s="137">
        <v>9.8000000000000007</v>
      </c>
      <c r="K12" s="138">
        <f>IF(I12/J12*100&gt;100,100,I12/J12*100)</f>
        <v>100</v>
      </c>
      <c r="L12" s="139">
        <f>(K12+K13+K14)/3</f>
        <v>100</v>
      </c>
      <c r="M12" s="140">
        <f>(L12+L15)/2</f>
        <v>95</v>
      </c>
      <c r="N12" s="113"/>
      <c r="O12" s="199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</row>
    <row r="13" spans="1:43" s="4" customFormat="1" ht="42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>
        <v>100</v>
      </c>
      <c r="J13" s="137">
        <v>100</v>
      </c>
      <c r="K13" s="138">
        <f>IF(J13/I13*100&gt;100,100,J13/I13*100)</f>
        <v>100</v>
      </c>
      <c r="L13" s="144"/>
      <c r="M13" s="145"/>
      <c r="N13" s="113"/>
      <c r="O13" s="199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</row>
    <row r="14" spans="1:43" s="4" customFormat="1" ht="36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>
        <v>55</v>
      </c>
      <c r="J14" s="136">
        <v>55</v>
      </c>
      <c r="K14" s="138">
        <f>IF(J14/I14*100&gt;100,100,J14/I14*100)</f>
        <v>100</v>
      </c>
      <c r="L14" s="144"/>
      <c r="M14" s="145"/>
      <c r="N14" s="113"/>
      <c r="O14" s="199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</row>
    <row r="15" spans="1:43" s="4" customFormat="1" ht="30.75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65">
        <f>(7*8+5)/9</f>
        <v>6.7777777777777777</v>
      </c>
      <c r="J15" s="83">
        <v>6.1</v>
      </c>
      <c r="K15" s="138">
        <f>IF(J15/I15*100&gt;100,100,J15/I15*100)</f>
        <v>89.999999999999986</v>
      </c>
      <c r="L15" s="150">
        <f>K15</f>
        <v>89.999999999999986</v>
      </c>
      <c r="M15" s="145"/>
      <c r="N15" s="113"/>
      <c r="O15" s="199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</row>
    <row r="16" spans="1:43" s="4" customFormat="1" ht="42" customHeight="1" x14ac:dyDescent="0.25">
      <c r="A16" s="141"/>
      <c r="B16" s="142"/>
      <c r="C16" s="131" t="s">
        <v>185</v>
      </c>
      <c r="D16" s="131" t="s">
        <v>267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>
        <v>15</v>
      </c>
      <c r="J16" s="137">
        <v>7.4</v>
      </c>
      <c r="K16" s="138">
        <f>IF(I16/J16*100&gt;100,100,I16/J16*100)</f>
        <v>100</v>
      </c>
      <c r="L16" s="139">
        <f>(K16+K17+K18)/3</f>
        <v>100</v>
      </c>
      <c r="M16" s="140">
        <f>(L16+L19)/2</f>
        <v>97.647058823529406</v>
      </c>
      <c r="N16" s="113"/>
      <c r="O16" s="199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</row>
    <row r="17" spans="1:43" s="4" customFormat="1" ht="42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>
        <v>100</v>
      </c>
      <c r="J17" s="137">
        <v>100</v>
      </c>
      <c r="K17" s="138">
        <f>IF(J17/I17*100&gt;100,100,J17/I17*100)</f>
        <v>100</v>
      </c>
      <c r="L17" s="144"/>
      <c r="M17" s="145"/>
      <c r="N17" s="113"/>
      <c r="O17" s="199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</row>
    <row r="18" spans="1:43" s="4" customFormat="1" ht="36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>
        <v>55</v>
      </c>
      <c r="J18" s="136">
        <v>57.1</v>
      </c>
      <c r="K18" s="138">
        <f>IF(J18/I18*100&gt;100,100,J18/I18*100)</f>
        <v>100</v>
      </c>
      <c r="L18" s="144"/>
      <c r="M18" s="145"/>
      <c r="N18" s="113"/>
      <c r="O18" s="199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</row>
    <row r="19" spans="1:43" s="4" customFormat="1" ht="30.75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165">
        <f>(20*8+10)/9</f>
        <v>18.888888888888889</v>
      </c>
      <c r="J19" s="165">
        <v>18</v>
      </c>
      <c r="K19" s="138">
        <f>IF(J19/I19*100&gt;100,100,J19/I19*100)</f>
        <v>95.294117647058812</v>
      </c>
      <c r="L19" s="150">
        <f>K19</f>
        <v>95.294117647058812</v>
      </c>
      <c r="M19" s="145"/>
      <c r="N19" s="113"/>
      <c r="O19" s="199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</row>
    <row r="20" spans="1:43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139" t="e">
        <f>(K20+K21+K22)/3</f>
        <v>#DIV/0!</v>
      </c>
      <c r="M20" s="140" t="e">
        <f>(L20+L23)/2</f>
        <v>#DIV/0!</v>
      </c>
      <c r="N20" s="113"/>
      <c r="O20" s="199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</row>
    <row r="21" spans="1:43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144"/>
      <c r="M21" s="145"/>
      <c r="N21" s="113"/>
      <c r="O21" s="199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</row>
    <row r="22" spans="1:43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144"/>
      <c r="M22" s="145"/>
      <c r="N22" s="113"/>
      <c r="O22" s="199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</row>
    <row r="23" spans="1:43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50" t="e">
        <f>K23</f>
        <v>#DIV/0!</v>
      </c>
      <c r="M23" s="145"/>
      <c r="N23" s="113"/>
      <c r="O23" s="199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</row>
    <row r="24" spans="1:43" s="4" customFormat="1" ht="42" customHeight="1" x14ac:dyDescent="0.25">
      <c r="A24" s="141"/>
      <c r="B24" s="142"/>
      <c r="C24" s="131" t="s">
        <v>188</v>
      </c>
      <c r="D24" s="131" t="s">
        <v>237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>
        <v>15</v>
      </c>
      <c r="J24" s="137">
        <v>8.1</v>
      </c>
      <c r="K24" s="138">
        <f>IF(I24/J24*100&gt;100,100,I24/J24*100)</f>
        <v>100</v>
      </c>
      <c r="L24" s="139">
        <f>(K24+K25+K26)/3</f>
        <v>100</v>
      </c>
      <c r="M24" s="140">
        <f>(L24+L27)/2</f>
        <v>100</v>
      </c>
      <c r="N24" s="113"/>
      <c r="O24" s="199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</row>
    <row r="25" spans="1:43" s="4" customFormat="1" ht="42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36">
        <v>100</v>
      </c>
      <c r="J25" s="137">
        <v>100</v>
      </c>
      <c r="K25" s="138">
        <f>IF(J25/I25*100&gt;100,100,J25/I25*100)</f>
        <v>100</v>
      </c>
      <c r="L25" s="144"/>
      <c r="M25" s="145"/>
      <c r="N25" s="113"/>
      <c r="O25" s="199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</row>
    <row r="26" spans="1:43" s="4" customFormat="1" ht="36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36">
        <v>55</v>
      </c>
      <c r="J26" s="136">
        <v>55</v>
      </c>
      <c r="K26" s="138">
        <f>IF(J26/I26*100&gt;100,100,J26/I26*100)</f>
        <v>100</v>
      </c>
      <c r="L26" s="144"/>
      <c r="M26" s="145"/>
      <c r="N26" s="113"/>
      <c r="O26" s="199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</row>
    <row r="27" spans="1:43" s="4" customFormat="1" ht="30.75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165">
        <f>(2*8+1)/9</f>
        <v>1.8888888888888888</v>
      </c>
      <c r="J27" s="165">
        <v>2</v>
      </c>
      <c r="K27" s="138">
        <f>IF(J27/I27*100&gt;100,100,J27/I27*100)</f>
        <v>100</v>
      </c>
      <c r="L27" s="150">
        <f>K27</f>
        <v>100</v>
      </c>
      <c r="M27" s="145"/>
      <c r="N27" s="113"/>
      <c r="O27" s="199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</row>
    <row r="28" spans="1:43" s="4" customFormat="1" ht="42" hidden="1" customHeight="1" x14ac:dyDescent="0.25">
      <c r="A28" s="141"/>
      <c r="B28" s="142"/>
      <c r="C28" s="131" t="s">
        <v>189</v>
      </c>
      <c r="D28" s="131" t="s">
        <v>219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/>
      <c r="J28" s="137"/>
      <c r="K28" s="138" t="e">
        <f>IF(I28/J28*100&gt;100,100,I28/J28*100)</f>
        <v>#DIV/0!</v>
      </c>
      <c r="L28" s="139" t="e">
        <f>(K28+K29+K30)/3</f>
        <v>#DIV/0!</v>
      </c>
      <c r="M28" s="140" t="e">
        <f>(L28+L31)/2</f>
        <v>#DIV/0!</v>
      </c>
      <c r="N28" s="113"/>
      <c r="O28" s="199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</row>
    <row r="29" spans="1:43" s="4" customFormat="1" ht="42" hidden="1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36"/>
      <c r="J29" s="137"/>
      <c r="K29" s="138" t="e">
        <f>IF(J29/I29*100&gt;100,100,J29/I29*100)</f>
        <v>#DIV/0!</v>
      </c>
      <c r="L29" s="144"/>
      <c r="M29" s="145"/>
      <c r="N29" s="113"/>
      <c r="O29" s="199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</row>
    <row r="30" spans="1:43" s="4" customFormat="1" ht="36" hidden="1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36"/>
      <c r="J30" s="136"/>
      <c r="K30" s="138" t="e">
        <f>IF(J30/I30*100&gt;100,100,J30/I30*100)</f>
        <v>#DIV/0!</v>
      </c>
      <c r="L30" s="144"/>
      <c r="M30" s="145"/>
      <c r="N30" s="113"/>
      <c r="O30" s="199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</row>
    <row r="31" spans="1:43" s="4" customFormat="1" ht="30.75" hidden="1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152"/>
      <c r="J31" s="78"/>
      <c r="K31" s="138" t="e">
        <f>IF(J31/I31*100&gt;100,100,J31/I31*100)</f>
        <v>#DIV/0!</v>
      </c>
      <c r="L31" s="150" t="e">
        <f>K31</f>
        <v>#DIV/0!</v>
      </c>
      <c r="M31" s="145"/>
      <c r="N31" s="113"/>
      <c r="O31" s="199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</row>
    <row r="32" spans="1:43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137">
        <v>7</v>
      </c>
      <c r="K32" s="138">
        <f>IF(I32/J32*100&gt;100,100,I32/J32*100)</f>
        <v>100</v>
      </c>
      <c r="L32" s="139">
        <f>(K32+K33+K34)/3</f>
        <v>100</v>
      </c>
      <c r="M32" s="140">
        <f>(L32+L35)/2</f>
        <v>96.829733163913602</v>
      </c>
      <c r="N32" s="113"/>
      <c r="O32" s="199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</row>
    <row r="33" spans="1:43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137">
        <v>100</v>
      </c>
      <c r="K33" s="138">
        <f>IF(J33/I33*100&gt;100,100,J33/I33*100)</f>
        <v>100</v>
      </c>
      <c r="L33" s="144"/>
      <c r="M33" s="145"/>
      <c r="N33" s="113"/>
      <c r="O33" s="199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</row>
    <row r="34" spans="1:43" s="4" customFormat="1" ht="36" customHeight="1" x14ac:dyDescent="0.25">
      <c r="A34" s="141"/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136">
        <v>55</v>
      </c>
      <c r="K34" s="138">
        <f>IF(J34/I34*100&gt;100,100,J34/I34*100)</f>
        <v>100</v>
      </c>
      <c r="L34" s="144"/>
      <c r="M34" s="145"/>
      <c r="N34" s="113"/>
      <c r="O34" s="199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</row>
    <row r="35" spans="1:43" s="4" customFormat="1" ht="30.75" customHeight="1" x14ac:dyDescent="0.25">
      <c r="A35" s="141"/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165">
        <f>(83*8+96)/9+3</f>
        <v>87.444444444444443</v>
      </c>
      <c r="J35" s="83">
        <v>81.900000000000006</v>
      </c>
      <c r="K35" s="138">
        <f>IF(J35/I35*100&gt;100,100,J35/I35*100)</f>
        <v>93.659466327827204</v>
      </c>
      <c r="L35" s="150">
        <f>K35</f>
        <v>93.659466327827204</v>
      </c>
      <c r="M35" s="145"/>
      <c r="N35" s="113"/>
      <c r="O35" s="199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</row>
    <row r="36" spans="1:43" s="4" customFormat="1" ht="42" hidden="1" customHeight="1" x14ac:dyDescent="0.25">
      <c r="A36" s="141"/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</row>
    <row r="37" spans="1:43" s="4" customFormat="1" ht="42" hidden="1" customHeight="1" x14ac:dyDescent="0.25">
      <c r="A37" s="141"/>
      <c r="B37" s="142"/>
      <c r="C37" s="143"/>
      <c r="D37" s="142"/>
      <c r="E37" s="143"/>
      <c r="F37" s="167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113"/>
      <c r="O37" s="199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</row>
    <row r="38" spans="1:43" s="4" customFormat="1" ht="36" hidden="1" customHeight="1" x14ac:dyDescent="0.25">
      <c r="A38" s="141"/>
      <c r="B38" s="142"/>
      <c r="C38" s="143"/>
      <c r="D38" s="142"/>
      <c r="E38" s="143"/>
      <c r="F38" s="167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113"/>
      <c r="O38" s="199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</row>
    <row r="39" spans="1:43" s="4" customFormat="1" ht="30.75" hidden="1" customHeight="1" x14ac:dyDescent="0.25">
      <c r="A39" s="141"/>
      <c r="B39" s="142"/>
      <c r="C39" s="146"/>
      <c r="D39" s="147"/>
      <c r="E39" s="146"/>
      <c r="F39" s="167" t="s">
        <v>24</v>
      </c>
      <c r="G39" s="148" t="s">
        <v>25</v>
      </c>
      <c r="H39" s="135" t="s">
        <v>26</v>
      </c>
      <c r="I39" s="152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</row>
    <row r="40" spans="1:43" s="4" customFormat="1" ht="42" hidden="1" customHeight="1" x14ac:dyDescent="0.25">
      <c r="A40" s="141"/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</row>
    <row r="41" spans="1:43" s="4" customFormat="1" ht="42" hidden="1" customHeight="1" x14ac:dyDescent="0.25">
      <c r="A41" s="141"/>
      <c r="B41" s="142"/>
      <c r="C41" s="143"/>
      <c r="D41" s="142"/>
      <c r="E41" s="143"/>
      <c r="F41" s="167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113"/>
      <c r="O41" s="199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</row>
    <row r="42" spans="1:43" s="4" customFormat="1" ht="36" hidden="1" customHeight="1" x14ac:dyDescent="0.25">
      <c r="A42" s="141"/>
      <c r="B42" s="142"/>
      <c r="C42" s="143"/>
      <c r="D42" s="142"/>
      <c r="E42" s="143"/>
      <c r="F42" s="167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113"/>
      <c r="O42" s="199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</row>
    <row r="43" spans="1:43" s="4" customFormat="1" ht="30.75" hidden="1" customHeight="1" x14ac:dyDescent="0.25">
      <c r="A43" s="141"/>
      <c r="B43" s="142"/>
      <c r="C43" s="146"/>
      <c r="D43" s="147"/>
      <c r="E43" s="146"/>
      <c r="F43" s="167" t="s">
        <v>24</v>
      </c>
      <c r="G43" s="148" t="s">
        <v>25</v>
      </c>
      <c r="H43" s="135" t="s">
        <v>26</v>
      </c>
      <c r="I43" s="152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</row>
    <row r="44" spans="1:43" s="4" customFormat="1" ht="42" hidden="1" customHeight="1" x14ac:dyDescent="0.25">
      <c r="A44" s="141"/>
      <c r="B44" s="142"/>
      <c r="C44" s="153" t="s">
        <v>192</v>
      </c>
      <c r="D44" s="13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/>
      <c r="J44" s="137"/>
      <c r="K44" s="138" t="e">
        <f>IF(I44/J44*100&gt;100,100,I44/J44*100)</f>
        <v>#DIV/0!</v>
      </c>
      <c r="L44" s="139" t="e">
        <f>(K44+K45+K46)/3</f>
        <v>#DIV/0!</v>
      </c>
      <c r="M44" s="140" t="e">
        <f>(L44+L47)/2</f>
        <v>#DIV/0!</v>
      </c>
      <c r="N44" s="113"/>
      <c r="O44" s="199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</row>
    <row r="45" spans="1:43" s="4" customFormat="1" ht="42" hidden="1" customHeight="1" x14ac:dyDescent="0.25">
      <c r="A45" s="141"/>
      <c r="B45" s="142"/>
      <c r="C45" s="154"/>
      <c r="D45" s="142"/>
      <c r="E45" s="143"/>
      <c r="F45" s="167" t="s">
        <v>18</v>
      </c>
      <c r="G45" s="134" t="s">
        <v>119</v>
      </c>
      <c r="H45" s="135" t="s">
        <v>20</v>
      </c>
      <c r="I45" s="136"/>
      <c r="J45" s="137"/>
      <c r="K45" s="138" t="e">
        <f>IF(J45/I45*100&gt;100,100,J45/I45*100)</f>
        <v>#DIV/0!</v>
      </c>
      <c r="L45" s="144"/>
      <c r="M45" s="145"/>
      <c r="N45" s="113"/>
      <c r="O45" s="199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</row>
    <row r="46" spans="1:43" s="4" customFormat="1" ht="36" hidden="1" customHeight="1" x14ac:dyDescent="0.25">
      <c r="A46" s="141"/>
      <c r="B46" s="142"/>
      <c r="C46" s="154"/>
      <c r="D46" s="142"/>
      <c r="E46" s="143"/>
      <c r="F46" s="167" t="s">
        <v>18</v>
      </c>
      <c r="G46" s="134" t="s">
        <v>120</v>
      </c>
      <c r="H46" s="135" t="s">
        <v>20</v>
      </c>
      <c r="I46" s="136"/>
      <c r="J46" s="136"/>
      <c r="K46" s="138" t="e">
        <f>IF(J46/I46*100&gt;100,100,J46/I46*100)</f>
        <v>#DIV/0!</v>
      </c>
      <c r="L46" s="144"/>
      <c r="M46" s="145"/>
      <c r="N46" s="113"/>
      <c r="O46" s="199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</row>
    <row r="47" spans="1:43" s="4" customFormat="1" ht="30.75" hidden="1" customHeight="1" x14ac:dyDescent="0.25">
      <c r="A47" s="141"/>
      <c r="B47" s="142"/>
      <c r="C47" s="155"/>
      <c r="D47" s="147"/>
      <c r="E47" s="146"/>
      <c r="F47" s="167" t="s">
        <v>24</v>
      </c>
      <c r="G47" s="148" t="s">
        <v>25</v>
      </c>
      <c r="H47" s="135" t="s">
        <v>26</v>
      </c>
      <c r="I47" s="152"/>
      <c r="J47" s="149"/>
      <c r="K47" s="138" t="e">
        <f>IF(J47/I47*100&gt;100,100,J47/I47*100)</f>
        <v>#DIV/0!</v>
      </c>
      <c r="L47" s="150" t="e">
        <f>K47</f>
        <v>#DIV/0!</v>
      </c>
      <c r="M47" s="145"/>
      <c r="N47" s="113"/>
      <c r="O47" s="199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</row>
    <row r="48" spans="1:43" s="4" customFormat="1" ht="42" hidden="1" customHeight="1" x14ac:dyDescent="0.25">
      <c r="A48" s="141"/>
      <c r="B48" s="142"/>
      <c r="C48" s="153" t="s">
        <v>193</v>
      </c>
      <c r="D48" s="131" t="s">
        <v>229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/>
      <c r="J48" s="137"/>
      <c r="K48" s="138" t="e">
        <f>IF(I48/J48*100&gt;100,100,I48/J48*100)</f>
        <v>#DIV/0!</v>
      </c>
      <c r="L48" s="139" t="e">
        <f>(K48+K49+K50)/3</f>
        <v>#DIV/0!</v>
      </c>
      <c r="M48" s="140" t="e">
        <f>(L48+L51)/2</f>
        <v>#DIV/0!</v>
      </c>
      <c r="N48" s="113"/>
      <c r="O48" s="199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</row>
    <row r="49" spans="1:43" s="4" customFormat="1" ht="42" hidden="1" customHeight="1" x14ac:dyDescent="0.25">
      <c r="A49" s="141"/>
      <c r="B49" s="142"/>
      <c r="C49" s="154"/>
      <c r="D49" s="142"/>
      <c r="E49" s="143"/>
      <c r="F49" s="167" t="s">
        <v>18</v>
      </c>
      <c r="G49" s="134" t="s">
        <v>142</v>
      </c>
      <c r="H49" s="135" t="s">
        <v>20</v>
      </c>
      <c r="I49" s="136"/>
      <c r="J49" s="137"/>
      <c r="K49" s="138" t="e">
        <f>IF(J49/I49*100&gt;100,100,J49/I49*100)</f>
        <v>#DIV/0!</v>
      </c>
      <c r="L49" s="144"/>
      <c r="M49" s="145"/>
      <c r="N49" s="113"/>
      <c r="O49" s="199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</row>
    <row r="50" spans="1:43" s="4" customFormat="1" ht="36" hidden="1" customHeight="1" x14ac:dyDescent="0.25">
      <c r="A50" s="141"/>
      <c r="B50" s="142"/>
      <c r="C50" s="154"/>
      <c r="D50" s="142"/>
      <c r="E50" s="143"/>
      <c r="F50" s="167" t="s">
        <v>18</v>
      </c>
      <c r="G50" s="134" t="s">
        <v>120</v>
      </c>
      <c r="H50" s="135" t="s">
        <v>20</v>
      </c>
      <c r="I50" s="136"/>
      <c r="J50" s="136"/>
      <c r="K50" s="138" t="e">
        <f>IF(J50/I50*100&gt;100,100,J50/I50*100)</f>
        <v>#DIV/0!</v>
      </c>
      <c r="L50" s="144"/>
      <c r="M50" s="145"/>
      <c r="N50" s="113"/>
      <c r="O50" s="199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</row>
    <row r="51" spans="1:43" s="4" customFormat="1" ht="30.75" hidden="1" customHeight="1" x14ac:dyDescent="0.25">
      <c r="A51" s="141"/>
      <c r="B51" s="142"/>
      <c r="C51" s="155"/>
      <c r="D51" s="147"/>
      <c r="E51" s="146"/>
      <c r="F51" s="167" t="s">
        <v>24</v>
      </c>
      <c r="G51" s="148" t="s">
        <v>25</v>
      </c>
      <c r="H51" s="135" t="s">
        <v>26</v>
      </c>
      <c r="I51" s="152"/>
      <c r="J51" s="78"/>
      <c r="K51" s="138" t="e">
        <f>IF(J51/I51*100&gt;100,100,J51/I51*100)</f>
        <v>#DIV/0!</v>
      </c>
      <c r="L51" s="150" t="e">
        <f>K51</f>
        <v>#DIV/0!</v>
      </c>
      <c r="M51" s="145"/>
      <c r="N51" s="113"/>
      <c r="O51" s="199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</row>
    <row r="52" spans="1:43" s="159" customFormat="1" ht="42" customHeight="1" x14ac:dyDescent="0.25">
      <c r="A52" s="141"/>
      <c r="B52" s="143"/>
      <c r="C52" s="131" t="s">
        <v>194</v>
      </c>
      <c r="D52" s="131" t="s">
        <v>144</v>
      </c>
      <c r="E52" s="157" t="s">
        <v>117</v>
      </c>
      <c r="F52" s="135" t="s">
        <v>18</v>
      </c>
      <c r="G52" s="158" t="s">
        <v>145</v>
      </c>
      <c r="H52" s="135" t="s">
        <v>20</v>
      </c>
      <c r="I52" s="136">
        <v>100</v>
      </c>
      <c r="J52" s="137">
        <v>100</v>
      </c>
      <c r="K52" s="138">
        <f t="shared" ref="K52:K66" si="0">IF(J52/I52*100&gt;100,100,J52/I52*100)</f>
        <v>100</v>
      </c>
      <c r="L52" s="139">
        <f>(K52+K53+K54)/3</f>
        <v>100</v>
      </c>
      <c r="M52" s="140">
        <f>(L52+L55)/2</f>
        <v>95</v>
      </c>
      <c r="N52" s="113"/>
      <c r="O52" s="199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</row>
    <row r="53" spans="1:43" s="159" customFormat="1" ht="42" customHeight="1" x14ac:dyDescent="0.25">
      <c r="A53" s="141"/>
      <c r="B53" s="143"/>
      <c r="C53" s="143"/>
      <c r="D53" s="142"/>
      <c r="E53" s="161"/>
      <c r="F53" s="135" t="s">
        <v>18</v>
      </c>
      <c r="G53" s="158" t="s">
        <v>146</v>
      </c>
      <c r="H53" s="135" t="s">
        <v>20</v>
      </c>
      <c r="I53" s="136">
        <v>15</v>
      </c>
      <c r="J53" s="137">
        <v>9.8000000000000007</v>
      </c>
      <c r="K53" s="138">
        <f>IF(I53/J53*100&gt;100,100,I53/J53*100)</f>
        <v>100</v>
      </c>
      <c r="L53" s="144"/>
      <c r="M53" s="145"/>
      <c r="N53" s="113"/>
      <c r="O53" s="199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</row>
    <row r="54" spans="1:43" s="159" customFormat="1" ht="36" customHeight="1" x14ac:dyDescent="0.25">
      <c r="A54" s="141"/>
      <c r="B54" s="143"/>
      <c r="C54" s="143"/>
      <c r="D54" s="142"/>
      <c r="E54" s="161"/>
      <c r="F54" s="135" t="s">
        <v>18</v>
      </c>
      <c r="G54" s="158" t="s">
        <v>147</v>
      </c>
      <c r="H54" s="135" t="s">
        <v>20</v>
      </c>
      <c r="I54" s="136">
        <v>100</v>
      </c>
      <c r="J54" s="136">
        <v>100</v>
      </c>
      <c r="K54" s="138">
        <f t="shared" si="0"/>
        <v>100</v>
      </c>
      <c r="L54" s="144"/>
      <c r="M54" s="145"/>
      <c r="N54" s="113"/>
      <c r="O54" s="199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</row>
    <row r="55" spans="1:43" s="159" customFormat="1" ht="30.75" customHeight="1" x14ac:dyDescent="0.25">
      <c r="A55" s="141"/>
      <c r="B55" s="143"/>
      <c r="C55" s="146"/>
      <c r="D55" s="147"/>
      <c r="E55" s="163"/>
      <c r="F55" s="135" t="s">
        <v>24</v>
      </c>
      <c r="G55" s="164" t="s">
        <v>25</v>
      </c>
      <c r="H55" s="135" t="s">
        <v>26</v>
      </c>
      <c r="I55" s="165">
        <f>(7*8+5)/9</f>
        <v>6.7777777777777777</v>
      </c>
      <c r="J55" s="83">
        <v>6.1</v>
      </c>
      <c r="K55" s="138">
        <f t="shared" si="0"/>
        <v>89.999999999999986</v>
      </c>
      <c r="L55" s="150">
        <f>K55</f>
        <v>89.999999999999986</v>
      </c>
      <c r="M55" s="145"/>
      <c r="N55" s="113"/>
      <c r="O55" s="199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</row>
    <row r="56" spans="1:43" s="159" customFormat="1" ht="42" customHeight="1" x14ac:dyDescent="0.25">
      <c r="A56" s="141"/>
      <c r="B56" s="143"/>
      <c r="C56" s="131" t="s">
        <v>195</v>
      </c>
      <c r="D56" s="131" t="s">
        <v>149</v>
      </c>
      <c r="E56" s="157" t="s">
        <v>117</v>
      </c>
      <c r="F56" s="135" t="s">
        <v>18</v>
      </c>
      <c r="G56" s="158" t="s">
        <v>145</v>
      </c>
      <c r="H56" s="135" t="s">
        <v>20</v>
      </c>
      <c r="I56" s="136">
        <v>100</v>
      </c>
      <c r="J56" s="67">
        <v>100</v>
      </c>
      <c r="K56" s="138">
        <f t="shared" si="0"/>
        <v>100</v>
      </c>
      <c r="L56" s="139">
        <f>(K56+K57+K58)/3</f>
        <v>100</v>
      </c>
      <c r="M56" s="140">
        <f>(L56+L59)/2</f>
        <v>98.128342245989302</v>
      </c>
      <c r="N56" s="113"/>
      <c r="O56" s="199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</row>
    <row r="57" spans="1:43" s="159" customFormat="1" ht="42" customHeight="1" x14ac:dyDescent="0.25">
      <c r="A57" s="141"/>
      <c r="B57" s="143"/>
      <c r="C57" s="143"/>
      <c r="D57" s="142"/>
      <c r="E57" s="161"/>
      <c r="F57" s="135" t="s">
        <v>18</v>
      </c>
      <c r="G57" s="158" t="s">
        <v>146</v>
      </c>
      <c r="H57" s="135" t="s">
        <v>20</v>
      </c>
      <c r="I57" s="136">
        <v>15</v>
      </c>
      <c r="J57" s="67">
        <v>7.4</v>
      </c>
      <c r="K57" s="138">
        <f>IF(I57/J57*100&gt;100,100,I57/J57*100)</f>
        <v>100</v>
      </c>
      <c r="L57" s="144"/>
      <c r="M57" s="145"/>
      <c r="N57" s="113"/>
      <c r="O57" s="199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</row>
    <row r="58" spans="1:43" s="159" customFormat="1" ht="36" customHeight="1" x14ac:dyDescent="0.25">
      <c r="A58" s="141"/>
      <c r="B58" s="143"/>
      <c r="C58" s="143"/>
      <c r="D58" s="142"/>
      <c r="E58" s="161"/>
      <c r="F58" s="135" t="s">
        <v>18</v>
      </c>
      <c r="G58" s="158" t="s">
        <v>147</v>
      </c>
      <c r="H58" s="135" t="s">
        <v>20</v>
      </c>
      <c r="I58" s="136">
        <v>100</v>
      </c>
      <c r="J58" s="66">
        <v>100</v>
      </c>
      <c r="K58" s="138">
        <f t="shared" si="0"/>
        <v>100</v>
      </c>
      <c r="L58" s="144"/>
      <c r="M58" s="145"/>
      <c r="N58" s="113"/>
      <c r="O58" s="199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</row>
    <row r="59" spans="1:43" s="159" customFormat="1" ht="30.75" customHeight="1" x14ac:dyDescent="0.25">
      <c r="A59" s="141"/>
      <c r="B59" s="143"/>
      <c r="C59" s="146"/>
      <c r="D59" s="147"/>
      <c r="E59" s="163"/>
      <c r="F59" s="135" t="s">
        <v>24</v>
      </c>
      <c r="G59" s="164" t="s">
        <v>25</v>
      </c>
      <c r="H59" s="135" t="s">
        <v>26</v>
      </c>
      <c r="I59" s="165">
        <f>(22*8+11)/9</f>
        <v>20.777777777777779</v>
      </c>
      <c r="J59" s="83">
        <v>20</v>
      </c>
      <c r="K59" s="138">
        <f t="shared" si="0"/>
        <v>96.256684491978604</v>
      </c>
      <c r="L59" s="150">
        <f>K59</f>
        <v>96.256684491978604</v>
      </c>
      <c r="M59" s="145"/>
      <c r="N59" s="113"/>
      <c r="O59" s="199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</row>
    <row r="60" spans="1:43" s="159" customFormat="1" ht="42" hidden="1" customHeight="1" x14ac:dyDescent="0.25">
      <c r="A60" s="141"/>
      <c r="B60" s="143"/>
      <c r="C60" s="131" t="s">
        <v>196</v>
      </c>
      <c r="D60" s="131" t="s">
        <v>270</v>
      </c>
      <c r="E60" s="157" t="s">
        <v>117</v>
      </c>
      <c r="F60" s="135" t="s">
        <v>18</v>
      </c>
      <c r="G60" s="158" t="s">
        <v>145</v>
      </c>
      <c r="H60" s="135" t="s">
        <v>20</v>
      </c>
      <c r="I60" s="136"/>
      <c r="J60" s="67"/>
      <c r="K60" s="138" t="e">
        <f t="shared" si="0"/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</row>
    <row r="61" spans="1:43" s="159" customFormat="1" ht="42" hidden="1" customHeight="1" x14ac:dyDescent="0.25">
      <c r="A61" s="141"/>
      <c r="B61" s="143"/>
      <c r="C61" s="143"/>
      <c r="D61" s="142"/>
      <c r="E61" s="161"/>
      <c r="F61" s="135" t="s">
        <v>18</v>
      </c>
      <c r="G61" s="158" t="s">
        <v>146</v>
      </c>
      <c r="H61" s="135" t="s">
        <v>20</v>
      </c>
      <c r="I61" s="136"/>
      <c r="J61" s="67"/>
      <c r="K61" s="138" t="e">
        <f>IF(I61/J61*100&gt;100,100,I61/J61*100)</f>
        <v>#DIV/0!</v>
      </c>
      <c r="L61" s="144"/>
      <c r="M61" s="145"/>
      <c r="N61" s="113"/>
      <c r="O61" s="199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</row>
    <row r="62" spans="1:43" s="159" customFormat="1" ht="36" hidden="1" customHeight="1" x14ac:dyDescent="0.25">
      <c r="A62" s="141"/>
      <c r="B62" s="143"/>
      <c r="C62" s="143"/>
      <c r="D62" s="142"/>
      <c r="E62" s="161"/>
      <c r="F62" s="135" t="s">
        <v>18</v>
      </c>
      <c r="G62" s="158" t="s">
        <v>147</v>
      </c>
      <c r="H62" s="135" t="s">
        <v>20</v>
      </c>
      <c r="I62" s="136"/>
      <c r="J62" s="66"/>
      <c r="K62" s="138" t="e">
        <f t="shared" si="0"/>
        <v>#DIV/0!</v>
      </c>
      <c r="L62" s="144"/>
      <c r="M62" s="145"/>
      <c r="N62" s="113"/>
      <c r="O62" s="199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</row>
    <row r="63" spans="1:43" s="159" customFormat="1" ht="30.75" hidden="1" customHeight="1" x14ac:dyDescent="0.25">
      <c r="A63" s="141"/>
      <c r="B63" s="143"/>
      <c r="C63" s="146"/>
      <c r="D63" s="147"/>
      <c r="E63" s="163"/>
      <c r="F63" s="135" t="s">
        <v>24</v>
      </c>
      <c r="G63" s="164" t="s">
        <v>25</v>
      </c>
      <c r="H63" s="135" t="s">
        <v>26</v>
      </c>
      <c r="I63" s="149"/>
      <c r="J63" s="78"/>
      <c r="K63" s="138" t="e">
        <f t="shared" si="0"/>
        <v>#DIV/0!</v>
      </c>
      <c r="L63" s="150" t="e">
        <f>K63</f>
        <v>#DIV/0!</v>
      </c>
      <c r="M63" s="145"/>
      <c r="N63" s="113"/>
      <c r="O63" s="199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</row>
    <row r="64" spans="1:43" s="159" customFormat="1" ht="42" customHeight="1" x14ac:dyDescent="0.25">
      <c r="A64" s="141"/>
      <c r="B64" s="143"/>
      <c r="C64" s="131" t="s">
        <v>197</v>
      </c>
      <c r="D64" s="131" t="s">
        <v>223</v>
      </c>
      <c r="E64" s="157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100</v>
      </c>
      <c r="K64" s="138">
        <f t="shared" si="0"/>
        <v>100</v>
      </c>
      <c r="L64" s="139">
        <f>(K64+K65+K66)/3</f>
        <v>97.223333333333343</v>
      </c>
      <c r="M64" s="140">
        <f>(L64+L67)/2</f>
        <v>96.958541666666676</v>
      </c>
      <c r="N64" s="113"/>
      <c r="O64" s="199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</row>
    <row r="65" spans="1:43" s="159" customFormat="1" ht="42" customHeight="1" x14ac:dyDescent="0.25">
      <c r="A65" s="141"/>
      <c r="B65" s="143"/>
      <c r="C65" s="143"/>
      <c r="D65" s="142"/>
      <c r="E65" s="161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6.5</v>
      </c>
      <c r="K65" s="138">
        <f>IF(I65/J65*100&gt;100,100,I65/J65*100)</f>
        <v>100</v>
      </c>
      <c r="L65" s="144"/>
      <c r="M65" s="145"/>
      <c r="N65" s="113"/>
      <c r="O65" s="199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</row>
    <row r="66" spans="1:43" s="159" customFormat="1" ht="36" customHeight="1" x14ac:dyDescent="0.25">
      <c r="A66" s="141"/>
      <c r="B66" s="143"/>
      <c r="C66" s="143"/>
      <c r="D66" s="142"/>
      <c r="E66" s="161"/>
      <c r="F66" s="135" t="s">
        <v>18</v>
      </c>
      <c r="G66" s="158" t="s">
        <v>147</v>
      </c>
      <c r="H66" s="135" t="s">
        <v>20</v>
      </c>
      <c r="I66" s="136">
        <v>100</v>
      </c>
      <c r="J66" s="66">
        <v>91.67</v>
      </c>
      <c r="K66" s="138">
        <f t="shared" si="0"/>
        <v>91.67</v>
      </c>
      <c r="L66" s="144"/>
      <c r="M66" s="145"/>
      <c r="N66" s="113"/>
      <c r="O66" s="199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</row>
    <row r="67" spans="1:43" s="159" customFormat="1" ht="30.75" customHeight="1" x14ac:dyDescent="0.25">
      <c r="A67" s="141"/>
      <c r="B67" s="143"/>
      <c r="C67" s="146"/>
      <c r="D67" s="147"/>
      <c r="E67" s="163"/>
      <c r="F67" s="135" t="s">
        <v>24</v>
      </c>
      <c r="G67" s="164" t="s">
        <v>25</v>
      </c>
      <c r="H67" s="135" t="s">
        <v>26</v>
      </c>
      <c r="I67" s="165">
        <f>(172*8+197)/9+3</f>
        <v>177.77777777777777</v>
      </c>
      <c r="J67" s="83">
        <v>171.9</v>
      </c>
      <c r="K67" s="138">
        <f>IF(J67/I67*100&gt;100,100,J67/I67*100)</f>
        <v>96.693750000000009</v>
      </c>
      <c r="L67" s="150">
        <f>K67</f>
        <v>96.693750000000009</v>
      </c>
      <c r="M67" s="145"/>
      <c r="N67" s="113"/>
      <c r="O67" s="199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</row>
    <row r="68" spans="1:43" s="159" customFormat="1" ht="42" hidden="1" customHeight="1" x14ac:dyDescent="0.25">
      <c r="A68" s="141"/>
      <c r="B68" s="143"/>
      <c r="C68" s="156" t="s">
        <v>194</v>
      </c>
      <c r="D68" s="131" t="s">
        <v>154</v>
      </c>
      <c r="E68" s="157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39" t="e">
        <f>(K68+K69+K70)/3</f>
        <v>#DIV/0!</v>
      </c>
      <c r="M68" s="140" t="e">
        <f>(L68+L71)/2</f>
        <v>#DIV/0!</v>
      </c>
      <c r="N68" s="113"/>
      <c r="O68" s="199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</row>
    <row r="69" spans="1:43" s="159" customFormat="1" ht="42" hidden="1" customHeight="1" x14ac:dyDescent="0.25">
      <c r="A69" s="141"/>
      <c r="B69" s="143"/>
      <c r="C69" s="160"/>
      <c r="D69" s="142"/>
      <c r="E69" s="161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44"/>
      <c r="M69" s="145"/>
      <c r="N69" s="113"/>
      <c r="O69" s="199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</row>
    <row r="70" spans="1:43" s="159" customFormat="1" ht="36" hidden="1" customHeight="1" x14ac:dyDescent="0.25">
      <c r="A70" s="141"/>
      <c r="B70" s="143"/>
      <c r="C70" s="160"/>
      <c r="D70" s="142"/>
      <c r="E70" s="161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44"/>
      <c r="M70" s="145"/>
      <c r="N70" s="113"/>
      <c r="O70" s="199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</row>
    <row r="71" spans="1:43" s="159" customFormat="1" ht="30.75" hidden="1" customHeight="1" x14ac:dyDescent="0.25">
      <c r="A71" s="141"/>
      <c r="B71" s="143"/>
      <c r="C71" s="162"/>
      <c r="D71" s="147"/>
      <c r="E71" s="163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50" t="e">
        <f>K71</f>
        <v>#DIV/0!</v>
      </c>
      <c r="M71" s="145"/>
      <c r="N71" s="113"/>
      <c r="O71" s="199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</row>
    <row r="72" spans="1:43" s="159" customFormat="1" ht="42" hidden="1" customHeight="1" x14ac:dyDescent="0.25">
      <c r="A72" s="141"/>
      <c r="B72" s="143"/>
      <c r="C72" s="131" t="s">
        <v>198</v>
      </c>
      <c r="D72" s="131" t="s">
        <v>156</v>
      </c>
      <c r="E72" s="157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39" t="e">
        <f>(K72+K73+K74)/3</f>
        <v>#DIV/0!</v>
      </c>
      <c r="M72" s="140" t="e">
        <f>(L72+L75)/2</f>
        <v>#DIV/0!</v>
      </c>
      <c r="N72" s="113"/>
      <c r="O72" s="199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</row>
    <row r="73" spans="1:43" s="159" customFormat="1" ht="42" hidden="1" customHeight="1" x14ac:dyDescent="0.25">
      <c r="A73" s="141"/>
      <c r="B73" s="143"/>
      <c r="C73" s="143"/>
      <c r="D73" s="142"/>
      <c r="E73" s="161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44"/>
      <c r="M73" s="145"/>
      <c r="N73" s="113"/>
      <c r="O73" s="199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</row>
    <row r="74" spans="1:43" s="159" customFormat="1" ht="36" hidden="1" customHeight="1" x14ac:dyDescent="0.25">
      <c r="A74" s="141"/>
      <c r="B74" s="143"/>
      <c r="C74" s="143"/>
      <c r="D74" s="142"/>
      <c r="E74" s="161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44"/>
      <c r="M74" s="145"/>
      <c r="N74" s="113"/>
      <c r="O74" s="199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</row>
    <row r="75" spans="1:43" s="159" customFormat="1" ht="30.75" hidden="1" customHeight="1" x14ac:dyDescent="0.25">
      <c r="A75" s="141"/>
      <c r="B75" s="143"/>
      <c r="C75" s="146"/>
      <c r="D75" s="147"/>
      <c r="E75" s="163"/>
      <c r="F75" s="135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50" t="e">
        <f>K75</f>
        <v>#DIV/0!</v>
      </c>
      <c r="M75" s="145"/>
      <c r="N75" s="113"/>
      <c r="O75" s="199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</row>
    <row r="76" spans="1:43" s="159" customFormat="1" ht="42" hidden="1" customHeight="1" x14ac:dyDescent="0.25">
      <c r="A76" s="141"/>
      <c r="B76" s="143"/>
      <c r="C76" s="131" t="s">
        <v>199</v>
      </c>
      <c r="D76" s="131" t="s">
        <v>158</v>
      </c>
      <c r="E76" s="157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>IF(I76/J76*100&gt;100,100,I76/J76*100)</f>
        <v>#DIV/0!</v>
      </c>
      <c r="L76" s="139" t="e">
        <f>(K76+K77+K78)/3</f>
        <v>#DIV/0!</v>
      </c>
      <c r="M76" s="140" t="e">
        <f>(L76+L79)/2</f>
        <v>#DIV/0!</v>
      </c>
      <c r="N76" s="113"/>
      <c r="O76" s="199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</row>
    <row r="77" spans="1:43" s="159" customFormat="1" ht="42" hidden="1" customHeight="1" x14ac:dyDescent="0.25">
      <c r="A77" s="141"/>
      <c r="B77" s="143"/>
      <c r="C77" s="143"/>
      <c r="D77" s="142"/>
      <c r="E77" s="161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IF(J77/I77*100&gt;100,100,J77/I77*100)</f>
        <v>#DIV/0!</v>
      </c>
      <c r="L77" s="144"/>
      <c r="M77" s="145"/>
      <c r="N77" s="113"/>
      <c r="O77" s="199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</row>
    <row r="78" spans="1:43" s="159" customFormat="1" ht="36" hidden="1" customHeight="1" x14ac:dyDescent="0.25">
      <c r="A78" s="141"/>
      <c r="B78" s="143"/>
      <c r="C78" s="143"/>
      <c r="D78" s="142"/>
      <c r="E78" s="161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>IF(J78/I78*100&gt;100,100,J78/I78*100)</f>
        <v>#DIV/0!</v>
      </c>
      <c r="L78" s="144"/>
      <c r="M78" s="145"/>
      <c r="N78" s="113"/>
      <c r="O78" s="199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</row>
    <row r="79" spans="1:43" s="159" customFormat="1" ht="30.75" hidden="1" customHeight="1" x14ac:dyDescent="0.25">
      <c r="A79" s="141"/>
      <c r="B79" s="143"/>
      <c r="C79" s="146"/>
      <c r="D79" s="147"/>
      <c r="E79" s="163"/>
      <c r="F79" s="135" t="s">
        <v>24</v>
      </c>
      <c r="G79" s="164" t="s">
        <v>25</v>
      </c>
      <c r="H79" s="135" t="s">
        <v>26</v>
      </c>
      <c r="I79" s="152"/>
      <c r="J79" s="149"/>
      <c r="K79" s="138" t="e">
        <f>IF(J79/I79*100&gt;100,100,J79/I79*100)</f>
        <v>#DIV/0!</v>
      </c>
      <c r="L79" s="150" t="e">
        <f>K79</f>
        <v>#DIV/0!</v>
      </c>
      <c r="M79" s="145"/>
      <c r="N79" s="113"/>
      <c r="O79" s="199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</row>
    <row r="80" spans="1:43" s="159" customFormat="1" ht="42" hidden="1" customHeight="1" x14ac:dyDescent="0.25">
      <c r="A80" s="141"/>
      <c r="B80" s="143"/>
      <c r="C80" s="131" t="s">
        <v>194</v>
      </c>
      <c r="D80" s="131" t="s">
        <v>160</v>
      </c>
      <c r="E80" s="157" t="s">
        <v>117</v>
      </c>
      <c r="F80" s="135" t="s">
        <v>18</v>
      </c>
      <c r="G80" s="158" t="s">
        <v>145</v>
      </c>
      <c r="H80" s="135" t="s">
        <v>20</v>
      </c>
      <c r="I80" s="136"/>
      <c r="J80" s="137"/>
      <c r="K80" s="138" t="e">
        <f>IF(I80/J80*100&gt;100,100,I80/J80*100)</f>
        <v>#DIV/0!</v>
      </c>
      <c r="L80" s="139" t="e">
        <f>(K80+K81+K82)/3</f>
        <v>#DIV/0!</v>
      </c>
      <c r="M80" s="140" t="e">
        <f>(L80+L83)/2</f>
        <v>#DIV/0!</v>
      </c>
      <c r="N80" s="113"/>
      <c r="O80" s="199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</row>
    <row r="81" spans="1:43" s="159" customFormat="1" ht="42" hidden="1" customHeight="1" x14ac:dyDescent="0.25">
      <c r="A81" s="141"/>
      <c r="B81" s="143"/>
      <c r="C81" s="143"/>
      <c r="D81" s="142"/>
      <c r="E81" s="161"/>
      <c r="F81" s="135" t="s">
        <v>18</v>
      </c>
      <c r="G81" s="158" t="s">
        <v>146</v>
      </c>
      <c r="H81" s="135" t="s">
        <v>20</v>
      </c>
      <c r="I81" s="136"/>
      <c r="J81" s="137"/>
      <c r="K81" s="138" t="e">
        <f>IF(J81/I81*100&gt;100,100,J81/I81*100)</f>
        <v>#DIV/0!</v>
      </c>
      <c r="L81" s="144"/>
      <c r="M81" s="145"/>
      <c r="N81" s="113"/>
      <c r="O81" s="199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</row>
    <row r="82" spans="1:43" s="159" customFormat="1" ht="36" hidden="1" customHeight="1" x14ac:dyDescent="0.25">
      <c r="A82" s="141"/>
      <c r="B82" s="143"/>
      <c r="C82" s="143"/>
      <c r="D82" s="142"/>
      <c r="E82" s="161"/>
      <c r="F82" s="135" t="s">
        <v>18</v>
      </c>
      <c r="G82" s="158" t="s">
        <v>147</v>
      </c>
      <c r="H82" s="135" t="s">
        <v>20</v>
      </c>
      <c r="I82" s="136"/>
      <c r="J82" s="136"/>
      <c r="K82" s="138" t="e">
        <f>IF(J82/I82*100&gt;100,100,J82/I82*100)</f>
        <v>#DIV/0!</v>
      </c>
      <c r="L82" s="144"/>
      <c r="M82" s="145"/>
      <c r="N82" s="113"/>
      <c r="O82" s="199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</row>
    <row r="83" spans="1:43" s="159" customFormat="1" ht="30.75" hidden="1" customHeight="1" x14ac:dyDescent="0.25">
      <c r="A83" s="141"/>
      <c r="B83" s="143"/>
      <c r="C83" s="146"/>
      <c r="D83" s="147"/>
      <c r="E83" s="163"/>
      <c r="F83" s="135" t="s">
        <v>24</v>
      </c>
      <c r="G83" s="164" t="s">
        <v>25</v>
      </c>
      <c r="H83" s="135" t="s">
        <v>26</v>
      </c>
      <c r="I83" s="152"/>
      <c r="J83" s="149"/>
      <c r="K83" s="138" t="e">
        <f>IF(J83/I83*100&gt;100,100,J83/I83*100)</f>
        <v>#DIV/0!</v>
      </c>
      <c r="L83" s="150" t="e">
        <f>K83</f>
        <v>#DIV/0!</v>
      </c>
      <c r="M83" s="145"/>
      <c r="N83" s="113"/>
      <c r="O83" s="199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</row>
    <row r="84" spans="1:43" s="159" customFormat="1" ht="42" hidden="1" customHeight="1" x14ac:dyDescent="0.25">
      <c r="A84" s="141"/>
      <c r="B84" s="143"/>
      <c r="C84" s="131" t="s">
        <v>200</v>
      </c>
      <c r="D84" s="131" t="s">
        <v>230</v>
      </c>
      <c r="E84" s="157" t="s">
        <v>117</v>
      </c>
      <c r="F84" s="135" t="s">
        <v>18</v>
      </c>
      <c r="G84" s="158" t="s">
        <v>145</v>
      </c>
      <c r="H84" s="135" t="s">
        <v>20</v>
      </c>
      <c r="I84" s="136"/>
      <c r="J84" s="137"/>
      <c r="K84" s="138" t="e">
        <f>IF(I84/J84*100&gt;100,100,I84/J84*100)</f>
        <v>#DIV/0!</v>
      </c>
      <c r="L84" s="139" t="e">
        <f>(K84+K85+K86)/3</f>
        <v>#DIV/0!</v>
      </c>
      <c r="M84" s="140" t="e">
        <f>(L84+L87)/2</f>
        <v>#DIV/0!</v>
      </c>
      <c r="N84" s="113"/>
      <c r="O84" s="199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</row>
    <row r="85" spans="1:43" s="159" customFormat="1" ht="42" hidden="1" customHeight="1" x14ac:dyDescent="0.25">
      <c r="A85" s="141"/>
      <c r="B85" s="143"/>
      <c r="C85" s="143"/>
      <c r="D85" s="142"/>
      <c r="E85" s="161"/>
      <c r="F85" s="135" t="s">
        <v>18</v>
      </c>
      <c r="G85" s="158" t="s">
        <v>146</v>
      </c>
      <c r="H85" s="135" t="s">
        <v>20</v>
      </c>
      <c r="I85" s="136"/>
      <c r="J85" s="137"/>
      <c r="K85" s="138" t="e">
        <f>IF(J85/I85*100&gt;100,100,J85/I85*100)</f>
        <v>#DIV/0!</v>
      </c>
      <c r="L85" s="144"/>
      <c r="M85" s="145"/>
      <c r="N85" s="113"/>
      <c r="O85" s="199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</row>
    <row r="86" spans="1:43" s="159" customFormat="1" ht="36" hidden="1" customHeight="1" x14ac:dyDescent="0.25">
      <c r="A86" s="141"/>
      <c r="B86" s="143"/>
      <c r="C86" s="143"/>
      <c r="D86" s="142"/>
      <c r="E86" s="161"/>
      <c r="F86" s="135" t="s">
        <v>18</v>
      </c>
      <c r="G86" s="158" t="s">
        <v>147</v>
      </c>
      <c r="H86" s="135" t="s">
        <v>20</v>
      </c>
      <c r="I86" s="136"/>
      <c r="J86" s="136"/>
      <c r="K86" s="138" t="e">
        <f>IF(J86/I86*100&gt;100,100,J86/I86*100)</f>
        <v>#DIV/0!</v>
      </c>
      <c r="L86" s="144"/>
      <c r="M86" s="145"/>
      <c r="N86" s="113"/>
      <c r="O86" s="199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</row>
    <row r="87" spans="1:43" s="159" customFormat="1" ht="30.75" hidden="1" customHeight="1" x14ac:dyDescent="0.25">
      <c r="A87" s="141"/>
      <c r="B87" s="146"/>
      <c r="C87" s="146"/>
      <c r="D87" s="147"/>
      <c r="E87" s="163"/>
      <c r="F87" s="135" t="s">
        <v>24</v>
      </c>
      <c r="G87" s="164" t="s">
        <v>25</v>
      </c>
      <c r="H87" s="135" t="s">
        <v>26</v>
      </c>
      <c r="I87" s="152"/>
      <c r="J87" s="78"/>
      <c r="K87" s="138" t="e">
        <f>IF(J87/I87*100&gt;100,100,J87/I87*100)</f>
        <v>#DIV/0!</v>
      </c>
      <c r="L87" s="150" t="e">
        <f>K87</f>
        <v>#DIV/0!</v>
      </c>
      <c r="M87" s="145"/>
      <c r="N87" s="124"/>
      <c r="O87" s="199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</row>
    <row r="88" spans="1:43" x14ac:dyDescent="0.25">
      <c r="I88" s="227"/>
      <c r="K88" s="227"/>
      <c r="L88" s="227"/>
      <c r="M88" s="227"/>
    </row>
    <row r="89" spans="1:43" x14ac:dyDescent="0.25">
      <c r="I89" s="251">
        <f>I7+I11+I15+I19+I23+I27+I31+I35+I39+I43+I47+I51</f>
        <v>205.33333333333331</v>
      </c>
      <c r="J89" s="208">
        <f>J7+J11+J15+J19+J23+J27+J31+J35+J39+J43+J47+J51</f>
        <v>198</v>
      </c>
      <c r="K89" s="209">
        <f>(201*8+213*4)/12</f>
        <v>205</v>
      </c>
      <c r="L89" s="141">
        <v>198</v>
      </c>
    </row>
    <row r="90" spans="1:43" x14ac:dyDescent="0.25">
      <c r="I90" s="251">
        <f>I55+I59+I63+I67+I71+I75+I79+I83+I87</f>
        <v>205.33333333333331</v>
      </c>
      <c r="J90" s="208">
        <f>J55+J59+J63+J67+J71+J75+J79+J83+J87</f>
        <v>198</v>
      </c>
      <c r="K90" s="209">
        <f>(201*8+213*4)/12</f>
        <v>205</v>
      </c>
      <c r="L90" s="141">
        <v>198</v>
      </c>
    </row>
    <row r="91" spans="1:43" ht="30.75" customHeight="1" x14ac:dyDescent="0.25">
      <c r="A91"/>
      <c r="B91" s="210" t="s">
        <v>215</v>
      </c>
      <c r="F91" s="206"/>
      <c r="G91"/>
      <c r="H91" s="210" t="s">
        <v>216</v>
      </c>
      <c r="I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:43" x14ac:dyDescent="0.25">
      <c r="A92"/>
      <c r="B92" s="211" t="s">
        <v>217</v>
      </c>
      <c r="F92" s="206"/>
      <c r="G92"/>
      <c r="H92"/>
      <c r="I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8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2"/>
  <sheetViews>
    <sheetView view="pageBreakPreview" zoomScale="90" zoomScaleNormal="70" zoomScaleSheetLayoutView="90" workbookViewId="0">
      <selection activeCell="J81" sqref="J81"/>
    </sheetView>
  </sheetViews>
  <sheetFormatPr defaultRowHeight="15" x14ac:dyDescent="0.25"/>
  <cols>
    <col min="1" max="1" width="4.7109375" style="141" customWidth="1"/>
    <col min="2" max="2" width="18.85546875" style="141" customWidth="1"/>
    <col min="3" max="3" width="24.28515625" customWidth="1"/>
    <col min="4" max="5" width="18.85546875" customWidth="1"/>
    <col min="6" max="6" width="18.85546875" style="227" customWidth="1"/>
    <col min="7" max="9" width="18.85546875" style="141" customWidth="1"/>
    <col min="10" max="10" width="17.5703125" customWidth="1"/>
    <col min="11" max="15" width="18.85546875" style="141" customWidth="1"/>
  </cols>
  <sheetData>
    <row r="1" spans="1:15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87" customFormat="1" ht="113.25" customHeight="1" x14ac:dyDescent="0.2">
      <c r="A2" s="218"/>
      <c r="B2" s="219" t="s">
        <v>210</v>
      </c>
      <c r="C2" s="189" t="s">
        <v>2</v>
      </c>
      <c r="D2" s="189" t="s">
        <v>3</v>
      </c>
      <c r="E2" s="188" t="s">
        <v>4</v>
      </c>
      <c r="F2" s="191" t="s">
        <v>5</v>
      </c>
      <c r="G2" s="191" t="s">
        <v>6</v>
      </c>
      <c r="H2" s="191" t="s">
        <v>7</v>
      </c>
      <c r="I2" s="191" t="s">
        <v>8</v>
      </c>
      <c r="J2" s="191" t="s">
        <v>9</v>
      </c>
      <c r="K2" s="191" t="s">
        <v>10</v>
      </c>
      <c r="L2" s="191" t="s">
        <v>11</v>
      </c>
      <c r="M2" s="191" t="s">
        <v>12</v>
      </c>
      <c r="N2" s="219" t="s">
        <v>13</v>
      </c>
      <c r="O2" s="219" t="s">
        <v>211</v>
      </c>
    </row>
    <row r="3" spans="1:15" s="212" customFormat="1" ht="15.75" customHeight="1" x14ac:dyDescent="0.2">
      <c r="A3" s="263"/>
      <c r="B3" s="266">
        <v>1</v>
      </c>
      <c r="C3" s="193">
        <v>2</v>
      </c>
      <c r="D3" s="214">
        <v>2</v>
      </c>
      <c r="E3" s="213">
        <v>3</v>
      </c>
      <c r="F3" s="265">
        <v>4</v>
      </c>
      <c r="G3" s="264">
        <v>5</v>
      </c>
      <c r="H3" s="264">
        <v>6</v>
      </c>
      <c r="I3" s="264">
        <v>7</v>
      </c>
      <c r="J3" s="193" t="s">
        <v>212</v>
      </c>
      <c r="K3" s="264">
        <v>9</v>
      </c>
      <c r="L3" s="264">
        <v>10</v>
      </c>
      <c r="M3" s="264">
        <v>11</v>
      </c>
      <c r="N3" s="266">
        <v>12</v>
      </c>
      <c r="O3" s="266">
        <v>13</v>
      </c>
    </row>
    <row r="4" spans="1:15" s="4" customFormat="1" ht="42" hidden="1" customHeight="1" x14ac:dyDescent="0.25">
      <c r="A4" s="141"/>
      <c r="B4" s="132" t="s">
        <v>271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/>
      <c r="J4" s="137"/>
      <c r="K4" s="138" t="e">
        <f>IF(I4/J4*100&gt;100,100,I4/J4*100)</f>
        <v>#DIV/0!</v>
      </c>
      <c r="L4" s="168" t="e">
        <f>(K4+K5+K6)/3</f>
        <v>#DIV/0!</v>
      </c>
      <c r="M4" s="140" t="e">
        <f>(L4+L7)/2</f>
        <v>#DIV/0!</v>
      </c>
      <c r="N4" s="215" t="s">
        <v>170</v>
      </c>
      <c r="O4" s="199"/>
    </row>
    <row r="5" spans="1:15" s="4" customFormat="1" ht="42" hidden="1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/>
      <c r="J5" s="137"/>
      <c r="K5" s="138" t="e">
        <f>IF(J5/I5*100&gt;100,100,J5/I5*100)</f>
        <v>#DIV/0!</v>
      </c>
      <c r="L5" s="170"/>
      <c r="M5" s="145"/>
      <c r="N5" s="113"/>
      <c r="O5" s="199"/>
    </row>
    <row r="6" spans="1:15" s="4" customFormat="1" ht="36" hidden="1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/>
      <c r="J6" s="136"/>
      <c r="K6" s="138" t="e">
        <f>IF(J6/I6*100&gt;100,100,J6/I6*100)</f>
        <v>#DIV/0!</v>
      </c>
      <c r="L6" s="170"/>
      <c r="M6" s="145"/>
      <c r="N6" s="113"/>
      <c r="O6" s="199"/>
    </row>
    <row r="7" spans="1:15" s="4" customFormat="1" ht="30.75" hidden="1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152"/>
      <c r="J7" s="78"/>
      <c r="K7" s="138" t="e">
        <f>IF(J7/I7*100&gt;100,100,J7/I7*100)</f>
        <v>#DIV/0!</v>
      </c>
      <c r="L7" s="172" t="e">
        <f>K7</f>
        <v>#DIV/0!</v>
      </c>
      <c r="M7" s="145"/>
      <c r="N7" s="113"/>
      <c r="O7" s="199"/>
    </row>
    <row r="8" spans="1:15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137"/>
      <c r="K8" s="138" t="e">
        <f>IF(I8/J8*100&gt;100,100,I8/J8*100)</f>
        <v>#DIV/0!</v>
      </c>
      <c r="L8" s="168" t="e">
        <f>(K8+K9+K10)/3</f>
        <v>#DIV/0!</v>
      </c>
      <c r="M8" s="140" t="e">
        <f>(L8+L11)/2</f>
        <v>#DIV/0!</v>
      </c>
      <c r="N8" s="113"/>
      <c r="O8" s="199"/>
    </row>
    <row r="9" spans="1:15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/>
      <c r="J9" s="137"/>
      <c r="K9" s="138" t="e">
        <f>IF(J9/I9*100&gt;100,100,J9/I9*100)</f>
        <v>#DIV/0!</v>
      </c>
      <c r="L9" s="170"/>
      <c r="M9" s="145"/>
      <c r="N9" s="113"/>
      <c r="O9" s="199"/>
    </row>
    <row r="10" spans="1:15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/>
      <c r="J10" s="136"/>
      <c r="K10" s="138" t="e">
        <f>IF(J10/I10*100&gt;100,100,J10/I10*100)</f>
        <v>#DIV/0!</v>
      </c>
      <c r="L10" s="170"/>
      <c r="M10" s="145"/>
      <c r="N10" s="113"/>
      <c r="O10" s="199"/>
    </row>
    <row r="11" spans="1:15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52"/>
      <c r="J11" s="149"/>
      <c r="K11" s="138" t="e">
        <f>IF(J11/I11*100&gt;100,100,J11/I11*100)</f>
        <v>#DIV/0!</v>
      </c>
      <c r="L11" s="172" t="e">
        <f>K11</f>
        <v>#DIV/0!</v>
      </c>
      <c r="M11" s="145"/>
      <c r="N11" s="113"/>
      <c r="O11" s="199"/>
    </row>
    <row r="12" spans="1:15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/>
      <c r="J12" s="13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113"/>
      <c r="O12" s="199"/>
    </row>
    <row r="13" spans="1:15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/>
      <c r="J13" s="137"/>
      <c r="K13" s="138" t="e">
        <f>IF(J13/I13*100&gt;100,100,J13/I13*100)</f>
        <v>#DIV/0!</v>
      </c>
      <c r="L13" s="170"/>
      <c r="M13" s="145"/>
      <c r="N13" s="113"/>
      <c r="O13" s="199"/>
    </row>
    <row r="14" spans="1:15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/>
      <c r="J14" s="136"/>
      <c r="K14" s="138" t="e">
        <f>IF(J14/I14*100&gt;100,100,J14/I14*100)</f>
        <v>#DIV/0!</v>
      </c>
      <c r="L14" s="170"/>
      <c r="M14" s="145"/>
      <c r="N14" s="113"/>
      <c r="O14" s="199"/>
    </row>
    <row r="15" spans="1:15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113"/>
      <c r="O15" s="199"/>
    </row>
    <row r="16" spans="1:15" s="4" customFormat="1" ht="42" hidden="1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/>
      <c r="J16" s="13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113"/>
      <c r="O16" s="199"/>
    </row>
    <row r="17" spans="1:15" s="4" customFormat="1" ht="42" hidden="1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/>
      <c r="J17" s="137"/>
      <c r="K17" s="138" t="e">
        <f>IF(J17/I17*100&gt;100,100,J17/I17*100)</f>
        <v>#DIV/0!</v>
      </c>
      <c r="L17" s="170"/>
      <c r="M17" s="145"/>
      <c r="N17" s="113"/>
      <c r="O17" s="199"/>
    </row>
    <row r="18" spans="1:15" s="4" customFormat="1" ht="36" hidden="1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/>
      <c r="J18" s="136"/>
      <c r="K18" s="138" t="e">
        <f>IF(J18/I18*100&gt;100,100,J18/I18*100)</f>
        <v>#DIV/0!</v>
      </c>
      <c r="L18" s="170"/>
      <c r="M18" s="145"/>
      <c r="N18" s="113"/>
      <c r="O18" s="199"/>
    </row>
    <row r="19" spans="1:15" s="4" customFormat="1" ht="30.75" hidden="1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152"/>
      <c r="J19" s="149"/>
      <c r="K19" s="138" t="e">
        <f>IF(J19/I19*100&gt;100,100,J19/I19*100)</f>
        <v>#DIV/0!</v>
      </c>
      <c r="L19" s="172" t="e">
        <f>K19</f>
        <v>#DIV/0!</v>
      </c>
      <c r="M19" s="145"/>
      <c r="N19" s="113"/>
      <c r="O19" s="199"/>
    </row>
    <row r="20" spans="1:15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168" t="e">
        <f>(K20+K21+K22)/3</f>
        <v>#DIV/0!</v>
      </c>
      <c r="M20" s="140" t="e">
        <f>(L20+L23)/2</f>
        <v>#DIV/0!</v>
      </c>
      <c r="N20" s="113"/>
      <c r="O20" s="199"/>
    </row>
    <row r="21" spans="1:15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170"/>
      <c r="M21" s="145"/>
      <c r="N21" s="113"/>
      <c r="O21" s="199"/>
    </row>
    <row r="22" spans="1:15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170"/>
      <c r="M22" s="145"/>
      <c r="N22" s="113"/>
      <c r="O22" s="199"/>
    </row>
    <row r="23" spans="1:15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72" t="e">
        <f>K23</f>
        <v>#DIV/0!</v>
      </c>
      <c r="M23" s="145"/>
      <c r="N23" s="113"/>
      <c r="O23" s="199"/>
    </row>
    <row r="24" spans="1:15" s="4" customFormat="1" ht="42" customHeight="1" x14ac:dyDescent="0.25">
      <c r="B24" s="142"/>
      <c r="C24" s="131" t="s">
        <v>188</v>
      </c>
      <c r="D24" s="61" t="s">
        <v>237</v>
      </c>
      <c r="E24" s="80" t="s">
        <v>117</v>
      </c>
      <c r="F24" s="63" t="s">
        <v>18</v>
      </c>
      <c r="G24" s="64" t="s">
        <v>118</v>
      </c>
      <c r="H24" s="65" t="s">
        <v>20</v>
      </c>
      <c r="I24" s="66">
        <v>12</v>
      </c>
      <c r="J24" s="137">
        <v>11.9</v>
      </c>
      <c r="K24" s="68">
        <f>IF(I24/J24*100&gt;100,100,I24/J24*100)</f>
        <v>100</v>
      </c>
      <c r="L24" s="69">
        <f>(K24+K25+K26)/3</f>
        <v>100</v>
      </c>
      <c r="M24" s="70">
        <f>(L24+L27)/2</f>
        <v>100</v>
      </c>
      <c r="N24" s="113"/>
      <c r="O24" s="253"/>
    </row>
    <row r="25" spans="1:15" s="4" customFormat="1" ht="42" customHeight="1" x14ac:dyDescent="0.25">
      <c r="B25" s="142"/>
      <c r="C25" s="143"/>
      <c r="D25" s="56"/>
      <c r="E25" s="56"/>
      <c r="F25" s="63" t="s">
        <v>18</v>
      </c>
      <c r="G25" s="64" t="s">
        <v>119</v>
      </c>
      <c r="H25" s="65" t="s">
        <v>20</v>
      </c>
      <c r="I25" s="66">
        <v>100</v>
      </c>
      <c r="J25" s="137">
        <v>100</v>
      </c>
      <c r="K25" s="68">
        <f>IF(J25/I25*100&gt;100,100,J25/I25*100)</f>
        <v>100</v>
      </c>
      <c r="L25" s="73"/>
      <c r="M25" s="74"/>
      <c r="N25" s="113"/>
      <c r="O25" s="253"/>
    </row>
    <row r="26" spans="1:15" s="4" customFormat="1" ht="36" customHeight="1" x14ac:dyDescent="0.25">
      <c r="B26" s="142"/>
      <c r="C26" s="143"/>
      <c r="D26" s="56"/>
      <c r="E26" s="56"/>
      <c r="F26" s="63" t="s">
        <v>18</v>
      </c>
      <c r="G26" s="64" t="s">
        <v>120</v>
      </c>
      <c r="H26" s="65" t="s">
        <v>20</v>
      </c>
      <c r="I26" s="66">
        <v>55</v>
      </c>
      <c r="J26" s="136">
        <v>100</v>
      </c>
      <c r="K26" s="68">
        <f>IF(J26/I26*100&gt;100,100,J26/I26*100)</f>
        <v>100</v>
      </c>
      <c r="L26" s="73"/>
      <c r="M26" s="74"/>
      <c r="N26" s="113"/>
      <c r="O26" s="253"/>
    </row>
    <row r="27" spans="1:15" s="4" customFormat="1" ht="30.75" customHeight="1" x14ac:dyDescent="0.25">
      <c r="B27" s="142"/>
      <c r="C27" s="146"/>
      <c r="D27" s="57"/>
      <c r="E27" s="57"/>
      <c r="F27" s="63" t="s">
        <v>24</v>
      </c>
      <c r="G27" s="77" t="s">
        <v>25</v>
      </c>
      <c r="H27" s="65" t="s">
        <v>26</v>
      </c>
      <c r="I27" s="83">
        <v>3</v>
      </c>
      <c r="J27" s="165">
        <v>3</v>
      </c>
      <c r="K27" s="68">
        <f>IF(J27/I27*100&gt;100,100,J27/I27*100)</f>
        <v>100</v>
      </c>
      <c r="L27" s="79">
        <f>K27</f>
        <v>100</v>
      </c>
      <c r="M27" s="74"/>
      <c r="N27" s="113"/>
      <c r="O27" s="253"/>
    </row>
    <row r="28" spans="1:15" s="4" customFormat="1" ht="42" hidden="1" customHeight="1" x14ac:dyDescent="0.25">
      <c r="B28" s="142"/>
      <c r="C28" s="131" t="s">
        <v>189</v>
      </c>
      <c r="D28" s="61" t="s">
        <v>219</v>
      </c>
      <c r="E28" s="80" t="s">
        <v>117</v>
      </c>
      <c r="F28" s="63" t="s">
        <v>18</v>
      </c>
      <c r="G28" s="64" t="s">
        <v>118</v>
      </c>
      <c r="H28" s="65" t="s">
        <v>20</v>
      </c>
      <c r="I28" s="66"/>
      <c r="J28" s="137"/>
      <c r="K28" s="68" t="e">
        <f>IF(I28/J28*100&gt;100,100,I28/J28*100)</f>
        <v>#DIV/0!</v>
      </c>
      <c r="L28" s="69" t="e">
        <f>(K28+K29+K30)/3</f>
        <v>#DIV/0!</v>
      </c>
      <c r="M28" s="70" t="e">
        <f>(L28+L31)/2</f>
        <v>#DIV/0!</v>
      </c>
      <c r="N28" s="113"/>
      <c r="O28" s="253"/>
    </row>
    <row r="29" spans="1:15" s="4" customFormat="1" ht="42" hidden="1" customHeight="1" x14ac:dyDescent="0.25">
      <c r="B29" s="142"/>
      <c r="C29" s="143"/>
      <c r="D29" s="56"/>
      <c r="E29" s="56"/>
      <c r="F29" s="63" t="s">
        <v>18</v>
      </c>
      <c r="G29" s="64" t="s">
        <v>119</v>
      </c>
      <c r="H29" s="65" t="s">
        <v>20</v>
      </c>
      <c r="I29" s="66"/>
      <c r="J29" s="137"/>
      <c r="K29" s="68" t="e">
        <f>IF(J29/I29*100&gt;100,100,J29/I29*100)</f>
        <v>#DIV/0!</v>
      </c>
      <c r="L29" s="73"/>
      <c r="M29" s="74"/>
      <c r="N29" s="113"/>
      <c r="O29" s="253"/>
    </row>
    <row r="30" spans="1:15" s="4" customFormat="1" ht="36" hidden="1" customHeight="1" x14ac:dyDescent="0.25">
      <c r="B30" s="142"/>
      <c r="C30" s="143"/>
      <c r="D30" s="56"/>
      <c r="E30" s="56"/>
      <c r="F30" s="63" t="s">
        <v>18</v>
      </c>
      <c r="G30" s="64" t="s">
        <v>120</v>
      </c>
      <c r="H30" s="65" t="s">
        <v>20</v>
      </c>
      <c r="I30" s="66"/>
      <c r="J30" s="136"/>
      <c r="K30" s="68" t="e">
        <f>IF(J30/I30*100&gt;100,100,J30/I30*100)</f>
        <v>#DIV/0!</v>
      </c>
      <c r="L30" s="73"/>
      <c r="M30" s="74"/>
      <c r="N30" s="113"/>
      <c r="O30" s="253"/>
    </row>
    <row r="31" spans="1:15" s="4" customFormat="1" ht="30.75" hidden="1" customHeight="1" x14ac:dyDescent="0.25">
      <c r="B31" s="142"/>
      <c r="C31" s="146"/>
      <c r="D31" s="57"/>
      <c r="E31" s="57"/>
      <c r="F31" s="63" t="s">
        <v>24</v>
      </c>
      <c r="G31" s="77" t="s">
        <v>25</v>
      </c>
      <c r="H31" s="65" t="s">
        <v>26</v>
      </c>
      <c r="I31" s="81"/>
      <c r="J31" s="78"/>
      <c r="K31" s="68" t="e">
        <f>IF(J31/I31*100&gt;100,100,J31/I31*100)</f>
        <v>#DIV/0!</v>
      </c>
      <c r="L31" s="79" t="e">
        <f>K31</f>
        <v>#DIV/0!</v>
      </c>
      <c r="M31" s="74"/>
      <c r="N31" s="113"/>
      <c r="O31" s="253"/>
    </row>
    <row r="32" spans="1:15" s="4" customFormat="1" ht="42" customHeight="1" x14ac:dyDescent="0.25">
      <c r="B32" s="142"/>
      <c r="C32" s="131" t="s">
        <v>190</v>
      </c>
      <c r="D32" s="61" t="s">
        <v>228</v>
      </c>
      <c r="E32" s="80" t="s">
        <v>117</v>
      </c>
      <c r="F32" s="63" t="s">
        <v>18</v>
      </c>
      <c r="G32" s="64" t="s">
        <v>118</v>
      </c>
      <c r="H32" s="65" t="s">
        <v>20</v>
      </c>
      <c r="I32" s="66">
        <v>10</v>
      </c>
      <c r="J32" s="137">
        <v>9.9</v>
      </c>
      <c r="K32" s="68">
        <f>IF(I32/J32*100&gt;100,100,I32/J32*100)</f>
        <v>100</v>
      </c>
      <c r="L32" s="69">
        <f>(K32+K33+K34)/3</f>
        <v>96.969696969696955</v>
      </c>
      <c r="M32" s="70">
        <f>(L32+L35)/2</f>
        <v>98.48484848484847</v>
      </c>
      <c r="N32" s="113"/>
      <c r="O32" s="253"/>
    </row>
    <row r="33" spans="2:15" s="4" customFormat="1" ht="42" customHeight="1" x14ac:dyDescent="0.25">
      <c r="B33" s="142"/>
      <c r="C33" s="143"/>
      <c r="D33" s="56"/>
      <c r="E33" s="56"/>
      <c r="F33" s="63" t="s">
        <v>18</v>
      </c>
      <c r="G33" s="64" t="s">
        <v>119</v>
      </c>
      <c r="H33" s="65" t="s">
        <v>20</v>
      </c>
      <c r="I33" s="66">
        <v>100</v>
      </c>
      <c r="J33" s="137">
        <v>100</v>
      </c>
      <c r="K33" s="68">
        <f>IF(J33/I33*100&gt;100,100,J33/I33*100)</f>
        <v>100</v>
      </c>
      <c r="L33" s="73"/>
      <c r="M33" s="74"/>
      <c r="N33" s="113"/>
      <c r="O33" s="253"/>
    </row>
    <row r="34" spans="2:15" s="4" customFormat="1" ht="36" customHeight="1" x14ac:dyDescent="0.25">
      <c r="B34" s="142"/>
      <c r="C34" s="143"/>
      <c r="D34" s="56"/>
      <c r="E34" s="56"/>
      <c r="F34" s="63" t="s">
        <v>18</v>
      </c>
      <c r="G34" s="64" t="s">
        <v>120</v>
      </c>
      <c r="H34" s="65" t="s">
        <v>20</v>
      </c>
      <c r="I34" s="66">
        <v>55</v>
      </c>
      <c r="J34" s="136">
        <v>50</v>
      </c>
      <c r="K34" s="68">
        <f>IF(J34/I34*100&gt;100,100,J34/I34*100)</f>
        <v>90.909090909090907</v>
      </c>
      <c r="L34" s="73"/>
      <c r="M34" s="74"/>
      <c r="N34" s="113"/>
      <c r="O34" s="253"/>
    </row>
    <row r="35" spans="2:15" s="4" customFormat="1" ht="30.75" customHeight="1" x14ac:dyDescent="0.25">
      <c r="B35" s="142"/>
      <c r="C35" s="146"/>
      <c r="D35" s="57"/>
      <c r="E35" s="57"/>
      <c r="F35" s="63" t="s">
        <v>24</v>
      </c>
      <c r="G35" s="77" t="s">
        <v>25</v>
      </c>
      <c r="H35" s="65" t="s">
        <v>26</v>
      </c>
      <c r="I35" s="83">
        <f>(114*8+117*4)/12</f>
        <v>115</v>
      </c>
      <c r="J35" s="83">
        <v>116</v>
      </c>
      <c r="K35" s="68">
        <f>IF(J35/I35*100&gt;100,100,J35/I35*100)</f>
        <v>100</v>
      </c>
      <c r="L35" s="79">
        <f>K35</f>
        <v>100</v>
      </c>
      <c r="M35" s="74"/>
      <c r="N35" s="113"/>
      <c r="O35" s="253"/>
    </row>
    <row r="36" spans="2:15" s="4" customFormat="1" ht="42" hidden="1" customHeight="1" x14ac:dyDescent="0.25">
      <c r="B36" s="142"/>
      <c r="C36" s="131"/>
      <c r="D36" s="61" t="s">
        <v>135</v>
      </c>
      <c r="E36" s="80" t="s">
        <v>117</v>
      </c>
      <c r="F36" s="63" t="s">
        <v>18</v>
      </c>
      <c r="G36" s="64" t="s">
        <v>118</v>
      </c>
      <c r="H36" s="65" t="s">
        <v>20</v>
      </c>
      <c r="I36" s="66"/>
      <c r="J36" s="137"/>
      <c r="K36" s="68" t="e">
        <f>IF(I36/J36*100&gt;100,100,I36/J36*100)</f>
        <v>#DIV/0!</v>
      </c>
      <c r="L36" s="69" t="e">
        <f>(K36+K37+K38)/3</f>
        <v>#DIV/0!</v>
      </c>
      <c r="M36" s="70" t="e">
        <f>(L36+L39)/2</f>
        <v>#DIV/0!</v>
      </c>
      <c r="N36" s="113"/>
      <c r="O36" s="253"/>
    </row>
    <row r="37" spans="2:15" s="4" customFormat="1" ht="42" hidden="1" customHeight="1" x14ac:dyDescent="0.25">
      <c r="B37" s="142"/>
      <c r="C37" s="143"/>
      <c r="D37" s="56"/>
      <c r="E37" s="56"/>
      <c r="F37" s="63" t="s">
        <v>18</v>
      </c>
      <c r="G37" s="64" t="s">
        <v>119</v>
      </c>
      <c r="H37" s="65" t="s">
        <v>20</v>
      </c>
      <c r="I37" s="66"/>
      <c r="J37" s="137"/>
      <c r="K37" s="68" t="e">
        <f>IF(J37/I37*100&gt;100,100,J37/I37*100)</f>
        <v>#DIV/0!</v>
      </c>
      <c r="L37" s="73"/>
      <c r="M37" s="74"/>
      <c r="N37" s="113"/>
      <c r="O37" s="253"/>
    </row>
    <row r="38" spans="2:15" s="4" customFormat="1" ht="36" hidden="1" customHeight="1" x14ac:dyDescent="0.25">
      <c r="B38" s="142"/>
      <c r="C38" s="143"/>
      <c r="D38" s="56"/>
      <c r="E38" s="56"/>
      <c r="F38" s="63" t="s">
        <v>18</v>
      </c>
      <c r="G38" s="64" t="s">
        <v>120</v>
      </c>
      <c r="H38" s="65" t="s">
        <v>20</v>
      </c>
      <c r="I38" s="66"/>
      <c r="J38" s="136"/>
      <c r="K38" s="68" t="e">
        <f>IF(J38/I38*100&gt;100,100,J38/I38*100)</f>
        <v>#DIV/0!</v>
      </c>
      <c r="L38" s="73"/>
      <c r="M38" s="74"/>
      <c r="N38" s="113"/>
      <c r="O38" s="253"/>
    </row>
    <row r="39" spans="2:15" s="4" customFormat="1" ht="30.75" hidden="1" customHeight="1" x14ac:dyDescent="0.25">
      <c r="B39" s="142"/>
      <c r="C39" s="146"/>
      <c r="D39" s="57"/>
      <c r="E39" s="57"/>
      <c r="F39" s="63" t="s">
        <v>24</v>
      </c>
      <c r="G39" s="77" t="s">
        <v>25</v>
      </c>
      <c r="H39" s="65" t="s">
        <v>26</v>
      </c>
      <c r="I39" s="81"/>
      <c r="J39" s="149"/>
      <c r="K39" s="68" t="e">
        <f>IF(J39/I39*100&gt;100,100,J39/I39*100)</f>
        <v>#DIV/0!</v>
      </c>
      <c r="L39" s="79" t="e">
        <f>K39</f>
        <v>#DIV/0!</v>
      </c>
      <c r="M39" s="74"/>
      <c r="N39" s="113"/>
      <c r="O39" s="253"/>
    </row>
    <row r="40" spans="2:15" s="4" customFormat="1" ht="42" hidden="1" customHeight="1" x14ac:dyDescent="0.25">
      <c r="B40" s="142"/>
      <c r="C40" s="131" t="s">
        <v>191</v>
      </c>
      <c r="D40" s="61" t="s">
        <v>137</v>
      </c>
      <c r="E40" s="80" t="s">
        <v>117</v>
      </c>
      <c r="F40" s="63" t="s">
        <v>18</v>
      </c>
      <c r="G40" s="64" t="s">
        <v>118</v>
      </c>
      <c r="H40" s="65" t="s">
        <v>20</v>
      </c>
      <c r="I40" s="66"/>
      <c r="J40" s="137"/>
      <c r="K40" s="68" t="e">
        <f>IF(I40/J40*100&gt;100,100,I40/J40*100)</f>
        <v>#DIV/0!</v>
      </c>
      <c r="L40" s="69" t="e">
        <f>(K40+K41+K42)/3</f>
        <v>#DIV/0!</v>
      </c>
      <c r="M40" s="70" t="e">
        <f>(L40+L43)/2</f>
        <v>#DIV/0!</v>
      </c>
      <c r="N40" s="113"/>
      <c r="O40" s="253"/>
    </row>
    <row r="41" spans="2:15" s="4" customFormat="1" ht="42" hidden="1" customHeight="1" x14ac:dyDescent="0.25">
      <c r="B41" s="142"/>
      <c r="C41" s="143"/>
      <c r="D41" s="56"/>
      <c r="E41" s="56"/>
      <c r="F41" s="63" t="s">
        <v>18</v>
      </c>
      <c r="G41" s="64" t="s">
        <v>119</v>
      </c>
      <c r="H41" s="65" t="s">
        <v>20</v>
      </c>
      <c r="I41" s="66"/>
      <c r="J41" s="137"/>
      <c r="K41" s="68" t="e">
        <f>IF(J41/I41*100&gt;100,100,J41/I41*100)</f>
        <v>#DIV/0!</v>
      </c>
      <c r="L41" s="73"/>
      <c r="M41" s="74"/>
      <c r="N41" s="113"/>
      <c r="O41" s="253"/>
    </row>
    <row r="42" spans="2:15" s="4" customFormat="1" ht="36" hidden="1" customHeight="1" x14ac:dyDescent="0.25">
      <c r="B42" s="142"/>
      <c r="C42" s="143"/>
      <c r="D42" s="56"/>
      <c r="E42" s="56"/>
      <c r="F42" s="63" t="s">
        <v>18</v>
      </c>
      <c r="G42" s="64" t="s">
        <v>120</v>
      </c>
      <c r="H42" s="65" t="s">
        <v>20</v>
      </c>
      <c r="I42" s="66"/>
      <c r="J42" s="136"/>
      <c r="K42" s="68" t="e">
        <f>IF(J42/I42*100&gt;100,100,J42/I42*100)</f>
        <v>#DIV/0!</v>
      </c>
      <c r="L42" s="73"/>
      <c r="M42" s="74"/>
      <c r="N42" s="113"/>
      <c r="O42" s="253"/>
    </row>
    <row r="43" spans="2:15" s="4" customFormat="1" ht="30.75" hidden="1" customHeight="1" x14ac:dyDescent="0.25">
      <c r="B43" s="142"/>
      <c r="C43" s="146"/>
      <c r="D43" s="57"/>
      <c r="E43" s="57"/>
      <c r="F43" s="63" t="s">
        <v>24</v>
      </c>
      <c r="G43" s="77" t="s">
        <v>25</v>
      </c>
      <c r="H43" s="65" t="s">
        <v>26</v>
      </c>
      <c r="I43" s="81"/>
      <c r="J43" s="149"/>
      <c r="K43" s="68" t="e">
        <f>IF(J43/I43*100&gt;100,100,J43/I43*100)</f>
        <v>#DIV/0!</v>
      </c>
      <c r="L43" s="79" t="e">
        <f>K43</f>
        <v>#DIV/0!</v>
      </c>
      <c r="M43" s="74"/>
      <c r="N43" s="113"/>
      <c r="O43" s="253"/>
    </row>
    <row r="44" spans="2:15" s="4" customFormat="1" ht="42" customHeight="1" x14ac:dyDescent="0.25">
      <c r="B44" s="142"/>
      <c r="C44" s="153" t="s">
        <v>192</v>
      </c>
      <c r="D44" s="61" t="s">
        <v>220</v>
      </c>
      <c r="E44" s="80" t="s">
        <v>117</v>
      </c>
      <c r="F44" s="63" t="s">
        <v>18</v>
      </c>
      <c r="G44" s="64" t="s">
        <v>118</v>
      </c>
      <c r="H44" s="65" t="s">
        <v>20</v>
      </c>
      <c r="I44" s="66">
        <v>12</v>
      </c>
      <c r="J44" s="137">
        <v>11.7</v>
      </c>
      <c r="K44" s="68">
        <f>IF(I44/J44*100&gt;100,100,I44/J44*100)</f>
        <v>100</v>
      </c>
      <c r="L44" s="69">
        <f>(K44+K45+K46)/3</f>
        <v>100</v>
      </c>
      <c r="M44" s="70">
        <f>(L44+L47)/2</f>
        <v>98.214285714285722</v>
      </c>
      <c r="N44" s="113"/>
      <c r="O44" s="253"/>
    </row>
    <row r="45" spans="2:15" s="4" customFormat="1" ht="42" customHeight="1" x14ac:dyDescent="0.25">
      <c r="B45" s="142"/>
      <c r="C45" s="154"/>
      <c r="D45" s="56"/>
      <c r="E45" s="56"/>
      <c r="F45" s="63" t="s">
        <v>18</v>
      </c>
      <c r="G45" s="64" t="s">
        <v>119</v>
      </c>
      <c r="H45" s="65" t="s">
        <v>20</v>
      </c>
      <c r="I45" s="66">
        <v>100</v>
      </c>
      <c r="J45" s="137">
        <v>100</v>
      </c>
      <c r="K45" s="68">
        <f>IF(J45/I45*100&gt;100,100,J45/I45*100)</f>
        <v>100</v>
      </c>
      <c r="L45" s="73"/>
      <c r="M45" s="74"/>
      <c r="N45" s="113"/>
      <c r="O45" s="253"/>
    </row>
    <row r="46" spans="2:15" s="4" customFormat="1" ht="36" customHeight="1" x14ac:dyDescent="0.25">
      <c r="B46" s="142"/>
      <c r="C46" s="154"/>
      <c r="D46" s="56"/>
      <c r="E46" s="56"/>
      <c r="F46" s="63" t="s">
        <v>18</v>
      </c>
      <c r="G46" s="64" t="s">
        <v>120</v>
      </c>
      <c r="H46" s="65" t="s">
        <v>20</v>
      </c>
      <c r="I46" s="66">
        <v>55</v>
      </c>
      <c r="J46" s="136">
        <v>100</v>
      </c>
      <c r="K46" s="68">
        <f>IF(J46/I46*100&gt;100,100,J46/I46*100)</f>
        <v>100</v>
      </c>
      <c r="L46" s="73"/>
      <c r="M46" s="74"/>
      <c r="N46" s="113"/>
      <c r="O46" s="253"/>
    </row>
    <row r="47" spans="2:15" s="4" customFormat="1" ht="30.75" customHeight="1" x14ac:dyDescent="0.25">
      <c r="B47" s="142"/>
      <c r="C47" s="155"/>
      <c r="D47" s="57"/>
      <c r="E47" s="57"/>
      <c r="F47" s="63" t="s">
        <v>24</v>
      </c>
      <c r="G47" s="77" t="s">
        <v>25</v>
      </c>
      <c r="H47" s="65" t="s">
        <v>26</v>
      </c>
      <c r="I47" s="83">
        <f>(3*8+4)/9</f>
        <v>3.1111111111111112</v>
      </c>
      <c r="J47" s="165">
        <v>3</v>
      </c>
      <c r="K47" s="68">
        <f>IF(J47/I47*100&gt;100,100,J47/I47*100)</f>
        <v>96.428571428571431</v>
      </c>
      <c r="L47" s="79">
        <f>K47</f>
        <v>96.428571428571431</v>
      </c>
      <c r="M47" s="74"/>
      <c r="N47" s="113"/>
      <c r="O47" s="253"/>
    </row>
    <row r="48" spans="2:15" s="4" customFormat="1" ht="42" customHeight="1" x14ac:dyDescent="0.25">
      <c r="B48" s="142"/>
      <c r="C48" s="153" t="s">
        <v>193</v>
      </c>
      <c r="D48" s="61" t="s">
        <v>141</v>
      </c>
      <c r="E48" s="80" t="s">
        <v>117</v>
      </c>
      <c r="F48" s="63" t="s">
        <v>18</v>
      </c>
      <c r="G48" s="64" t="s">
        <v>118</v>
      </c>
      <c r="H48" s="65" t="s">
        <v>20</v>
      </c>
      <c r="I48" s="66">
        <v>12</v>
      </c>
      <c r="J48" s="137">
        <v>11.8</v>
      </c>
      <c r="K48" s="68">
        <f>IF(I48/J48*100&gt;100,100,I48/J48*100)</f>
        <v>100</v>
      </c>
      <c r="L48" s="69">
        <f>(K48+K49+K50)/3</f>
        <v>96.969696969696955</v>
      </c>
      <c r="M48" s="70">
        <f>(L48+L51)/2</f>
        <v>98.48484848484847</v>
      </c>
      <c r="N48" s="113"/>
      <c r="O48" s="253"/>
    </row>
    <row r="49" spans="1:15" s="4" customFormat="1" ht="42" customHeight="1" x14ac:dyDescent="0.25">
      <c r="B49" s="142"/>
      <c r="C49" s="154"/>
      <c r="D49" s="56"/>
      <c r="E49" s="56"/>
      <c r="F49" s="63" t="s">
        <v>18</v>
      </c>
      <c r="G49" s="64" t="s">
        <v>142</v>
      </c>
      <c r="H49" s="65" t="s">
        <v>20</v>
      </c>
      <c r="I49" s="66">
        <v>100</v>
      </c>
      <c r="J49" s="137">
        <v>100</v>
      </c>
      <c r="K49" s="68">
        <f>IF(J49/I49*100&gt;100,100,J49/I49*100)</f>
        <v>100</v>
      </c>
      <c r="L49" s="73"/>
      <c r="M49" s="74"/>
      <c r="N49" s="113"/>
      <c r="O49" s="253"/>
    </row>
    <row r="50" spans="1:15" s="4" customFormat="1" ht="36" customHeight="1" x14ac:dyDescent="0.25">
      <c r="B50" s="142"/>
      <c r="C50" s="154"/>
      <c r="D50" s="56"/>
      <c r="E50" s="56"/>
      <c r="F50" s="63" t="s">
        <v>18</v>
      </c>
      <c r="G50" s="64" t="s">
        <v>120</v>
      </c>
      <c r="H50" s="65" t="s">
        <v>20</v>
      </c>
      <c r="I50" s="66">
        <v>55</v>
      </c>
      <c r="J50" s="136">
        <v>50</v>
      </c>
      <c r="K50" s="68">
        <f>IF(J50/I50*100&gt;100,100,J50/I50*100)</f>
        <v>90.909090909090907</v>
      </c>
      <c r="L50" s="73"/>
      <c r="M50" s="74"/>
      <c r="N50" s="113"/>
      <c r="O50" s="253"/>
    </row>
    <row r="51" spans="1:15" s="4" customFormat="1" ht="30.75" customHeight="1" x14ac:dyDescent="0.25">
      <c r="B51" s="142"/>
      <c r="C51" s="155"/>
      <c r="D51" s="57"/>
      <c r="E51" s="57"/>
      <c r="F51" s="63" t="s">
        <v>24</v>
      </c>
      <c r="G51" s="77" t="s">
        <v>25</v>
      </c>
      <c r="H51" s="65" t="s">
        <v>26</v>
      </c>
      <c r="I51" s="81">
        <f>21</f>
        <v>21</v>
      </c>
      <c r="J51" s="83">
        <v>22</v>
      </c>
      <c r="K51" s="68">
        <f>IF(J51/I51*100&gt;100,100,J51/I51*100)</f>
        <v>100</v>
      </c>
      <c r="L51" s="79">
        <f>K51</f>
        <v>100</v>
      </c>
      <c r="M51" s="74"/>
      <c r="N51" s="113"/>
      <c r="O51" s="253"/>
    </row>
    <row r="52" spans="1:15" s="159" customFormat="1" ht="42" hidden="1" customHeight="1" x14ac:dyDescent="0.25">
      <c r="A52" s="141"/>
      <c r="B52" s="143"/>
      <c r="C52" s="131" t="s">
        <v>194</v>
      </c>
      <c r="D52" s="131" t="s">
        <v>221</v>
      </c>
      <c r="E52" s="157" t="s">
        <v>117</v>
      </c>
      <c r="F52" s="135" t="s">
        <v>18</v>
      </c>
      <c r="G52" s="158" t="s">
        <v>145</v>
      </c>
      <c r="H52" s="135" t="s">
        <v>20</v>
      </c>
      <c r="I52" s="13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</row>
    <row r="53" spans="1:15" s="159" customFormat="1" ht="42" hidden="1" customHeight="1" x14ac:dyDescent="0.25">
      <c r="A53" s="141"/>
      <c r="B53" s="143"/>
      <c r="C53" s="143"/>
      <c r="D53" s="142"/>
      <c r="E53" s="161"/>
      <c r="F53" s="135" t="s">
        <v>18</v>
      </c>
      <c r="G53" s="158" t="s">
        <v>146</v>
      </c>
      <c r="H53" s="135" t="s">
        <v>20</v>
      </c>
      <c r="I53" s="136"/>
      <c r="J53" s="137"/>
      <c r="K53" s="138" t="e">
        <f>IF(J53/I53*100&gt;100,100,J53/I53*100)</f>
        <v>#DIV/0!</v>
      </c>
      <c r="L53" s="144"/>
      <c r="M53" s="145"/>
      <c r="N53" s="113"/>
      <c r="O53" s="199"/>
    </row>
    <row r="54" spans="1:15" s="159" customFormat="1" ht="36" hidden="1" customHeight="1" x14ac:dyDescent="0.25">
      <c r="A54" s="141"/>
      <c r="B54" s="143"/>
      <c r="C54" s="143"/>
      <c r="D54" s="142"/>
      <c r="E54" s="161"/>
      <c r="F54" s="135" t="s">
        <v>18</v>
      </c>
      <c r="G54" s="158" t="s">
        <v>147</v>
      </c>
      <c r="H54" s="135" t="s">
        <v>20</v>
      </c>
      <c r="I54" s="136"/>
      <c r="J54" s="136"/>
      <c r="K54" s="138" t="e">
        <f>IF(J54/I54*100&gt;100,100,J54/I54*100)</f>
        <v>#DIV/0!</v>
      </c>
      <c r="L54" s="144"/>
      <c r="M54" s="145"/>
      <c r="N54" s="113"/>
      <c r="O54" s="199"/>
    </row>
    <row r="55" spans="1:15" s="159" customFormat="1" ht="30.75" hidden="1" customHeight="1" x14ac:dyDescent="0.25">
      <c r="A55" s="141"/>
      <c r="B55" s="143"/>
      <c r="C55" s="146"/>
      <c r="D55" s="147"/>
      <c r="E55" s="163"/>
      <c r="F55" s="135" t="s">
        <v>24</v>
      </c>
      <c r="G55" s="164" t="s">
        <v>25</v>
      </c>
      <c r="H55" s="135" t="s">
        <v>26</v>
      </c>
      <c r="I55" s="152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</row>
    <row r="56" spans="1:15" s="159" customFormat="1" ht="42" customHeight="1" x14ac:dyDescent="0.25">
      <c r="A56" s="141"/>
      <c r="B56" s="143"/>
      <c r="C56" s="131" t="s">
        <v>195</v>
      </c>
      <c r="D56" s="131" t="s">
        <v>149</v>
      </c>
      <c r="E56" s="157" t="s">
        <v>117</v>
      </c>
      <c r="F56" s="135" t="s">
        <v>18</v>
      </c>
      <c r="G56" s="158" t="s">
        <v>145</v>
      </c>
      <c r="H56" s="135" t="s">
        <v>20</v>
      </c>
      <c r="I56" s="136">
        <v>100</v>
      </c>
      <c r="J56" s="67">
        <v>100</v>
      </c>
      <c r="K56" s="138">
        <f>IF(J56/I56*100&gt;100,100,J56/I56*100)</f>
        <v>100</v>
      </c>
      <c r="L56" s="139">
        <f>(K56+K57+K58)/3</f>
        <v>100</v>
      </c>
      <c r="M56" s="140">
        <f>(L56+L59)/2</f>
        <v>100</v>
      </c>
      <c r="N56" s="113"/>
      <c r="O56" s="199"/>
    </row>
    <row r="57" spans="1:15" s="159" customFormat="1" ht="42" customHeight="1" x14ac:dyDescent="0.25">
      <c r="A57" s="141"/>
      <c r="B57" s="143"/>
      <c r="C57" s="143"/>
      <c r="D57" s="142"/>
      <c r="E57" s="161"/>
      <c r="F57" s="135" t="s">
        <v>18</v>
      </c>
      <c r="G57" s="158" t="s">
        <v>146</v>
      </c>
      <c r="H57" s="135" t="s">
        <v>20</v>
      </c>
      <c r="I57" s="136">
        <v>12</v>
      </c>
      <c r="J57" s="67">
        <v>9.6999999999999993</v>
      </c>
      <c r="K57" s="138">
        <f>IF(I57/J57*100&gt;100,100,I57/J57*100)</f>
        <v>100</v>
      </c>
      <c r="L57" s="144"/>
      <c r="M57" s="145"/>
      <c r="N57" s="113"/>
      <c r="O57" s="199"/>
    </row>
    <row r="58" spans="1:15" s="159" customFormat="1" ht="36" customHeight="1" x14ac:dyDescent="0.25">
      <c r="A58" s="141"/>
      <c r="B58" s="143"/>
      <c r="C58" s="143"/>
      <c r="D58" s="142"/>
      <c r="E58" s="161"/>
      <c r="F58" s="135" t="s">
        <v>18</v>
      </c>
      <c r="G58" s="158" t="s">
        <v>147</v>
      </c>
      <c r="H58" s="135" t="s">
        <v>20</v>
      </c>
      <c r="I58" s="136">
        <v>100</v>
      </c>
      <c r="J58" s="66">
        <v>100</v>
      </c>
      <c r="K58" s="138">
        <f>IF(J58/I58*100&gt;100,100,J58/I58*100)</f>
        <v>100</v>
      </c>
      <c r="L58" s="144"/>
      <c r="M58" s="145"/>
      <c r="N58" s="113"/>
      <c r="O58" s="199"/>
    </row>
    <row r="59" spans="1:15" s="159" customFormat="1" ht="30.75" customHeight="1" x14ac:dyDescent="0.25">
      <c r="A59" s="141"/>
      <c r="B59" s="143"/>
      <c r="C59" s="146"/>
      <c r="D59" s="147"/>
      <c r="E59" s="163"/>
      <c r="F59" s="135" t="s">
        <v>24</v>
      </c>
      <c r="G59" s="164" t="s">
        <v>25</v>
      </c>
      <c r="H59" s="135" t="s">
        <v>26</v>
      </c>
      <c r="I59" s="165">
        <v>3</v>
      </c>
      <c r="J59" s="83">
        <v>3</v>
      </c>
      <c r="K59" s="138">
        <f>IF(J59/I59*100&gt;100,100,J59/I59*100)</f>
        <v>100</v>
      </c>
      <c r="L59" s="150">
        <f>K59</f>
        <v>100</v>
      </c>
      <c r="M59" s="145"/>
      <c r="N59" s="113"/>
      <c r="O59" s="199"/>
    </row>
    <row r="60" spans="1:15" s="159" customFormat="1" ht="42" hidden="1" customHeight="1" x14ac:dyDescent="0.25">
      <c r="A60" s="141"/>
      <c r="B60" s="143"/>
      <c r="C60" s="131" t="s">
        <v>196</v>
      </c>
      <c r="D60" s="131" t="s">
        <v>151</v>
      </c>
      <c r="E60" s="157" t="s">
        <v>117</v>
      </c>
      <c r="F60" s="135" t="s">
        <v>18</v>
      </c>
      <c r="G60" s="158" t="s">
        <v>145</v>
      </c>
      <c r="H60" s="135" t="s">
        <v>20</v>
      </c>
      <c r="I60" s="136"/>
      <c r="J60" s="67"/>
      <c r="K60" s="138" t="e">
        <f>IF(I60/J60*100&gt;100,100,I60/J60*100)</f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</row>
    <row r="61" spans="1:15" s="159" customFormat="1" ht="42" hidden="1" customHeight="1" x14ac:dyDescent="0.25">
      <c r="A61" s="141"/>
      <c r="B61" s="143"/>
      <c r="C61" s="143"/>
      <c r="D61" s="142"/>
      <c r="E61" s="161"/>
      <c r="F61" s="135" t="s">
        <v>18</v>
      </c>
      <c r="G61" s="158" t="s">
        <v>146</v>
      </c>
      <c r="H61" s="135" t="s">
        <v>20</v>
      </c>
      <c r="I61" s="136"/>
      <c r="J61" s="67"/>
      <c r="K61" s="138" t="e">
        <f>IF(J61/I61*100&gt;100,100,J61/I61*100)</f>
        <v>#DIV/0!</v>
      </c>
      <c r="L61" s="144"/>
      <c r="M61" s="145"/>
      <c r="N61" s="113"/>
      <c r="O61" s="199"/>
    </row>
    <row r="62" spans="1:15" s="159" customFormat="1" ht="36" hidden="1" customHeight="1" x14ac:dyDescent="0.25">
      <c r="A62" s="141"/>
      <c r="B62" s="143"/>
      <c r="C62" s="143"/>
      <c r="D62" s="142"/>
      <c r="E62" s="161"/>
      <c r="F62" s="135" t="s">
        <v>18</v>
      </c>
      <c r="G62" s="158" t="s">
        <v>147</v>
      </c>
      <c r="H62" s="135" t="s">
        <v>20</v>
      </c>
      <c r="I62" s="136"/>
      <c r="J62" s="66"/>
      <c r="K62" s="138" t="e">
        <f>IF(J62/I62*100&gt;100,100,J62/I62*100)</f>
        <v>#DIV/0!</v>
      </c>
      <c r="L62" s="144"/>
      <c r="M62" s="145"/>
      <c r="N62" s="113"/>
      <c r="O62" s="199"/>
    </row>
    <row r="63" spans="1:15" s="159" customFormat="1" ht="30.75" hidden="1" customHeight="1" x14ac:dyDescent="0.25">
      <c r="A63" s="141"/>
      <c r="B63" s="143"/>
      <c r="C63" s="146"/>
      <c r="D63" s="147"/>
      <c r="E63" s="163"/>
      <c r="F63" s="135" t="s">
        <v>24</v>
      </c>
      <c r="G63" s="164" t="s">
        <v>25</v>
      </c>
      <c r="H63" s="135" t="s">
        <v>26</v>
      </c>
      <c r="I63" s="152"/>
      <c r="J63" s="78"/>
      <c r="K63" s="138" t="e">
        <f>IF(J63/I63*100&gt;100,100,J63/I63*100)</f>
        <v>#DIV/0!</v>
      </c>
      <c r="L63" s="150" t="e">
        <f>K63</f>
        <v>#DIV/0!</v>
      </c>
      <c r="M63" s="145"/>
      <c r="N63" s="113"/>
      <c r="O63" s="199"/>
    </row>
    <row r="64" spans="1:15" s="159" customFormat="1" ht="42" customHeight="1" x14ac:dyDescent="0.25">
      <c r="A64" s="141"/>
      <c r="B64" s="143"/>
      <c r="C64" s="131" t="s">
        <v>197</v>
      </c>
      <c r="D64" s="131" t="s">
        <v>223</v>
      </c>
      <c r="E64" s="157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100</v>
      </c>
      <c r="K64" s="138">
        <f>IF(J64/I64*100&gt;100,100,J64/I64*100)</f>
        <v>100</v>
      </c>
      <c r="L64" s="139">
        <f>(K64+K65+K66)/3</f>
        <v>96.969696969696955</v>
      </c>
      <c r="M64" s="140">
        <f>(L64+L67)/2</f>
        <v>98.48484848484847</v>
      </c>
      <c r="N64" s="113"/>
      <c r="O64" s="199"/>
    </row>
    <row r="65" spans="1:15" s="159" customFormat="1" ht="42" customHeight="1" x14ac:dyDescent="0.25">
      <c r="A65" s="141"/>
      <c r="B65" s="143"/>
      <c r="C65" s="143"/>
      <c r="D65" s="142"/>
      <c r="E65" s="161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11</v>
      </c>
      <c r="K65" s="138">
        <f>IF(I65/J65*100&gt;100,100,I65/J65*100)</f>
        <v>90.909090909090907</v>
      </c>
      <c r="L65" s="144"/>
      <c r="M65" s="145"/>
      <c r="N65" s="113"/>
      <c r="O65" s="199"/>
    </row>
    <row r="66" spans="1:15" s="159" customFormat="1" ht="36" customHeight="1" x14ac:dyDescent="0.25">
      <c r="A66" s="141"/>
      <c r="B66" s="143"/>
      <c r="C66" s="143"/>
      <c r="D66" s="142"/>
      <c r="E66" s="161"/>
      <c r="F66" s="135" t="s">
        <v>18</v>
      </c>
      <c r="G66" s="158" t="s">
        <v>147</v>
      </c>
      <c r="H66" s="135" t="s">
        <v>20</v>
      </c>
      <c r="I66" s="136">
        <v>100</v>
      </c>
      <c r="J66" s="136">
        <v>100</v>
      </c>
      <c r="K66" s="138">
        <f>IF(J66/I66*100&gt;100,100,J66/I66*100)</f>
        <v>100</v>
      </c>
      <c r="L66" s="144"/>
      <c r="M66" s="145"/>
      <c r="N66" s="113"/>
      <c r="O66" s="199"/>
    </row>
    <row r="67" spans="1:15" s="159" customFormat="1" ht="30.75" customHeight="1" x14ac:dyDescent="0.25">
      <c r="A67" s="141"/>
      <c r="B67" s="143"/>
      <c r="C67" s="146"/>
      <c r="D67" s="147"/>
      <c r="E67" s="163"/>
      <c r="F67" s="135" t="s">
        <v>24</v>
      </c>
      <c r="G67" s="164" t="s">
        <v>25</v>
      </c>
      <c r="H67" s="135" t="s">
        <v>26</v>
      </c>
      <c r="I67" s="83">
        <f>(114*8+117*4)/12</f>
        <v>115</v>
      </c>
      <c r="J67" s="83">
        <v>116</v>
      </c>
      <c r="K67" s="138">
        <f>IF(J67/I67*100&gt;100,100,J67/I67*100)</f>
        <v>100</v>
      </c>
      <c r="L67" s="150">
        <f>K67</f>
        <v>100</v>
      </c>
      <c r="M67" s="145"/>
      <c r="N67" s="113"/>
      <c r="O67" s="199"/>
    </row>
    <row r="68" spans="1:15" s="159" customFormat="1" ht="42" hidden="1" customHeight="1" x14ac:dyDescent="0.25">
      <c r="A68" s="141"/>
      <c r="B68" s="143"/>
      <c r="C68" s="156" t="s">
        <v>194</v>
      </c>
      <c r="D68" s="131" t="s">
        <v>154</v>
      </c>
      <c r="E68" s="157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39" t="e">
        <f>(K68+K69+K70)/3</f>
        <v>#DIV/0!</v>
      </c>
      <c r="M68" s="140" t="e">
        <f>(L68+L71)/2</f>
        <v>#DIV/0!</v>
      </c>
      <c r="N68" s="113"/>
      <c r="O68" s="199"/>
    </row>
    <row r="69" spans="1:15" s="159" customFormat="1" ht="42" hidden="1" customHeight="1" x14ac:dyDescent="0.25">
      <c r="A69" s="141"/>
      <c r="B69" s="143"/>
      <c r="C69" s="160"/>
      <c r="D69" s="142"/>
      <c r="E69" s="161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44"/>
      <c r="M69" s="145"/>
      <c r="N69" s="113"/>
      <c r="O69" s="199"/>
    </row>
    <row r="70" spans="1:15" s="159" customFormat="1" ht="36" hidden="1" customHeight="1" x14ac:dyDescent="0.25">
      <c r="A70" s="141"/>
      <c r="B70" s="143"/>
      <c r="C70" s="160"/>
      <c r="D70" s="142"/>
      <c r="E70" s="161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44"/>
      <c r="M70" s="145"/>
      <c r="N70" s="113"/>
      <c r="O70" s="199"/>
    </row>
    <row r="71" spans="1:15" s="159" customFormat="1" ht="30.75" hidden="1" customHeight="1" x14ac:dyDescent="0.25">
      <c r="A71" s="141"/>
      <c r="B71" s="143"/>
      <c r="C71" s="162"/>
      <c r="D71" s="147"/>
      <c r="E71" s="163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50" t="e">
        <f>K71</f>
        <v>#DIV/0!</v>
      </c>
      <c r="M71" s="145"/>
      <c r="N71" s="113"/>
      <c r="O71" s="199"/>
    </row>
    <row r="72" spans="1:15" s="159" customFormat="1" ht="42" hidden="1" customHeight="1" x14ac:dyDescent="0.25">
      <c r="A72" s="141"/>
      <c r="B72" s="143"/>
      <c r="C72" s="131" t="s">
        <v>198</v>
      </c>
      <c r="D72" s="131" t="s">
        <v>156</v>
      </c>
      <c r="E72" s="157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39" t="e">
        <f>(K72+K73+K74)/3</f>
        <v>#DIV/0!</v>
      </c>
      <c r="M72" s="140" t="e">
        <f>(L72+L75)/2</f>
        <v>#DIV/0!</v>
      </c>
      <c r="N72" s="113"/>
      <c r="O72" s="199"/>
    </row>
    <row r="73" spans="1:15" s="159" customFormat="1" ht="42" hidden="1" customHeight="1" x14ac:dyDescent="0.25">
      <c r="A73" s="141"/>
      <c r="B73" s="143"/>
      <c r="C73" s="143"/>
      <c r="D73" s="142"/>
      <c r="E73" s="161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44"/>
      <c r="M73" s="145"/>
      <c r="N73" s="113"/>
      <c r="O73" s="199"/>
    </row>
    <row r="74" spans="1:15" s="159" customFormat="1" ht="36" hidden="1" customHeight="1" x14ac:dyDescent="0.25">
      <c r="A74" s="141"/>
      <c r="B74" s="143"/>
      <c r="C74" s="143"/>
      <c r="D74" s="142"/>
      <c r="E74" s="161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44"/>
      <c r="M74" s="145"/>
      <c r="N74" s="113"/>
      <c r="O74" s="199"/>
    </row>
    <row r="75" spans="1:15" s="159" customFormat="1" ht="30.75" hidden="1" customHeight="1" x14ac:dyDescent="0.25">
      <c r="A75" s="141"/>
      <c r="B75" s="143"/>
      <c r="C75" s="146"/>
      <c r="D75" s="147"/>
      <c r="E75" s="163"/>
      <c r="F75" s="135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50" t="e">
        <f>K75</f>
        <v>#DIV/0!</v>
      </c>
      <c r="M75" s="145"/>
      <c r="N75" s="113"/>
      <c r="O75" s="199"/>
    </row>
    <row r="76" spans="1:15" s="159" customFormat="1" ht="42" hidden="1" customHeight="1" x14ac:dyDescent="0.25">
      <c r="A76" s="141"/>
      <c r="B76" s="143"/>
      <c r="C76" s="131" t="s">
        <v>199</v>
      </c>
      <c r="D76" s="131" t="s">
        <v>158</v>
      </c>
      <c r="E76" s="157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>IF(I76/J76*100&gt;100,100,I76/J76*100)</f>
        <v>#DIV/0!</v>
      </c>
      <c r="L76" s="139" t="e">
        <f>(K76+K77+K78)/3</f>
        <v>#DIV/0!</v>
      </c>
      <c r="M76" s="140" t="e">
        <f>(L76+L79)/2</f>
        <v>#DIV/0!</v>
      </c>
      <c r="N76" s="113"/>
      <c r="O76" s="199"/>
    </row>
    <row r="77" spans="1:15" s="159" customFormat="1" ht="42" hidden="1" customHeight="1" x14ac:dyDescent="0.25">
      <c r="A77" s="141"/>
      <c r="B77" s="143"/>
      <c r="C77" s="143"/>
      <c r="D77" s="142"/>
      <c r="E77" s="161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IF(J77/I77*100&gt;100,100,J77/I77*100)</f>
        <v>#DIV/0!</v>
      </c>
      <c r="L77" s="144"/>
      <c r="M77" s="145"/>
      <c r="N77" s="113"/>
      <c r="O77" s="199"/>
    </row>
    <row r="78" spans="1:15" s="159" customFormat="1" ht="36" hidden="1" customHeight="1" x14ac:dyDescent="0.25">
      <c r="A78" s="141"/>
      <c r="B78" s="143"/>
      <c r="C78" s="143"/>
      <c r="D78" s="142"/>
      <c r="E78" s="161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>IF(J78/I78*100&gt;100,100,J78/I78*100)</f>
        <v>#DIV/0!</v>
      </c>
      <c r="L78" s="144"/>
      <c r="M78" s="145"/>
      <c r="N78" s="113"/>
      <c r="O78" s="199"/>
    </row>
    <row r="79" spans="1:15" s="159" customFormat="1" ht="30.75" hidden="1" customHeight="1" x14ac:dyDescent="0.25">
      <c r="A79" s="141"/>
      <c r="B79" s="143"/>
      <c r="C79" s="146"/>
      <c r="D79" s="147"/>
      <c r="E79" s="163"/>
      <c r="F79" s="135" t="s">
        <v>24</v>
      </c>
      <c r="G79" s="164" t="s">
        <v>25</v>
      </c>
      <c r="H79" s="135" t="s">
        <v>26</v>
      </c>
      <c r="I79" s="152"/>
      <c r="J79" s="149"/>
      <c r="K79" s="138" t="e">
        <f>IF(J79/I79*100&gt;100,100,J79/I79*100)</f>
        <v>#DIV/0!</v>
      </c>
      <c r="L79" s="150" t="e">
        <f>K79</f>
        <v>#DIV/0!</v>
      </c>
      <c r="M79" s="145"/>
      <c r="N79" s="113"/>
      <c r="O79" s="199"/>
    </row>
    <row r="80" spans="1:15" s="159" customFormat="1" ht="42" customHeight="1" x14ac:dyDescent="0.25">
      <c r="A80" s="141"/>
      <c r="B80" s="143"/>
      <c r="C80" s="131" t="s">
        <v>194</v>
      </c>
      <c r="D80" s="131" t="s">
        <v>224</v>
      </c>
      <c r="E80" s="157" t="s">
        <v>117</v>
      </c>
      <c r="F80" s="135" t="s">
        <v>18</v>
      </c>
      <c r="G80" s="158" t="s">
        <v>145</v>
      </c>
      <c r="H80" s="135" t="s">
        <v>20</v>
      </c>
      <c r="I80" s="136">
        <v>100</v>
      </c>
      <c r="J80" s="137">
        <v>100</v>
      </c>
      <c r="K80" s="138">
        <f t="shared" ref="K80:K86" si="0">IF(J80/I80*100&gt;100,100,J80/I80*100)</f>
        <v>100</v>
      </c>
      <c r="L80" s="139">
        <f>(K80+K81+K82)/3</f>
        <v>100</v>
      </c>
      <c r="M80" s="140">
        <f>(L80+L83)/2</f>
        <v>98.214285714285722</v>
      </c>
      <c r="N80" s="113"/>
      <c r="O80" s="199"/>
    </row>
    <row r="81" spans="1:15" s="159" customFormat="1" ht="42" customHeight="1" x14ac:dyDescent="0.25">
      <c r="A81" s="141"/>
      <c r="B81" s="143"/>
      <c r="C81" s="143"/>
      <c r="D81" s="142"/>
      <c r="E81" s="161"/>
      <c r="F81" s="135" t="s">
        <v>18</v>
      </c>
      <c r="G81" s="158" t="s">
        <v>146</v>
      </c>
      <c r="H81" s="135" t="s">
        <v>20</v>
      </c>
      <c r="I81" s="136">
        <v>12</v>
      </c>
      <c r="J81" s="137">
        <v>11.8</v>
      </c>
      <c r="K81" s="138">
        <f>IF(I81/J81*100&gt;100,100,I81/J81*100)</f>
        <v>100</v>
      </c>
      <c r="L81" s="144"/>
      <c r="M81" s="145"/>
      <c r="N81" s="113"/>
      <c r="O81" s="199"/>
    </row>
    <row r="82" spans="1:15" s="159" customFormat="1" ht="36" customHeight="1" x14ac:dyDescent="0.25">
      <c r="A82" s="141"/>
      <c r="B82" s="143"/>
      <c r="C82" s="143"/>
      <c r="D82" s="142"/>
      <c r="E82" s="161"/>
      <c r="F82" s="135" t="s">
        <v>18</v>
      </c>
      <c r="G82" s="158" t="s">
        <v>147</v>
      </c>
      <c r="H82" s="135" t="s">
        <v>20</v>
      </c>
      <c r="I82" s="136">
        <v>100</v>
      </c>
      <c r="J82" s="136">
        <v>100</v>
      </c>
      <c r="K82" s="138">
        <f t="shared" si="0"/>
        <v>100</v>
      </c>
      <c r="L82" s="144"/>
      <c r="M82" s="145"/>
      <c r="N82" s="113"/>
      <c r="O82" s="199"/>
    </row>
    <row r="83" spans="1:15" s="159" customFormat="1" ht="30.75" customHeight="1" x14ac:dyDescent="0.25">
      <c r="A83" s="141"/>
      <c r="B83" s="143"/>
      <c r="C83" s="146"/>
      <c r="D83" s="147"/>
      <c r="E83" s="163"/>
      <c r="F83" s="135" t="s">
        <v>24</v>
      </c>
      <c r="G83" s="164" t="s">
        <v>25</v>
      </c>
      <c r="H83" s="135" t="s">
        <v>26</v>
      </c>
      <c r="I83" s="83">
        <f>(3*8+4)/9</f>
        <v>3.1111111111111112</v>
      </c>
      <c r="J83" s="165">
        <v>3</v>
      </c>
      <c r="K83" s="138">
        <f t="shared" si="0"/>
        <v>96.428571428571431</v>
      </c>
      <c r="L83" s="150">
        <f>K83</f>
        <v>96.428571428571431</v>
      </c>
      <c r="M83" s="145"/>
      <c r="N83" s="113"/>
      <c r="O83" s="199"/>
    </row>
    <row r="84" spans="1:15" s="159" customFormat="1" ht="42" customHeight="1" x14ac:dyDescent="0.25">
      <c r="A84" s="141"/>
      <c r="B84" s="143"/>
      <c r="C84" s="131" t="s">
        <v>200</v>
      </c>
      <c r="D84" s="131" t="s">
        <v>244</v>
      </c>
      <c r="E84" s="157" t="s">
        <v>117</v>
      </c>
      <c r="F84" s="135" t="s">
        <v>18</v>
      </c>
      <c r="G84" s="158" t="s">
        <v>145</v>
      </c>
      <c r="H84" s="135" t="s">
        <v>20</v>
      </c>
      <c r="I84" s="136">
        <v>100</v>
      </c>
      <c r="J84" s="137">
        <v>100</v>
      </c>
      <c r="K84" s="138">
        <f t="shared" si="0"/>
        <v>100</v>
      </c>
      <c r="L84" s="139">
        <f>(K84+K85+K86)/3</f>
        <v>100</v>
      </c>
      <c r="M84" s="140">
        <f>(L84+L87)/2</f>
        <v>100</v>
      </c>
      <c r="N84" s="113"/>
      <c r="O84" s="199"/>
    </row>
    <row r="85" spans="1:15" s="159" customFormat="1" ht="42" customHeight="1" x14ac:dyDescent="0.25">
      <c r="A85" s="141"/>
      <c r="B85" s="143"/>
      <c r="C85" s="143"/>
      <c r="D85" s="142"/>
      <c r="E85" s="161"/>
      <c r="F85" s="135" t="s">
        <v>18</v>
      </c>
      <c r="G85" s="158" t="s">
        <v>146</v>
      </c>
      <c r="H85" s="135" t="s">
        <v>20</v>
      </c>
      <c r="I85" s="136">
        <v>12</v>
      </c>
      <c r="J85" s="137">
        <v>11.7</v>
      </c>
      <c r="K85" s="138">
        <f>IF(I85/J85*100&gt;100,100,I85/J85*100)</f>
        <v>100</v>
      </c>
      <c r="L85" s="144"/>
      <c r="M85" s="145"/>
      <c r="N85" s="113"/>
      <c r="O85" s="199"/>
    </row>
    <row r="86" spans="1:15" s="159" customFormat="1" ht="36" customHeight="1" x14ac:dyDescent="0.25">
      <c r="A86" s="141"/>
      <c r="B86" s="143"/>
      <c r="C86" s="143"/>
      <c r="D86" s="142"/>
      <c r="E86" s="161"/>
      <c r="F86" s="135" t="s">
        <v>18</v>
      </c>
      <c r="G86" s="158" t="s">
        <v>147</v>
      </c>
      <c r="H86" s="135" t="s">
        <v>20</v>
      </c>
      <c r="I86" s="136">
        <v>100</v>
      </c>
      <c r="J86" s="136">
        <v>100</v>
      </c>
      <c r="K86" s="138">
        <f t="shared" si="0"/>
        <v>100</v>
      </c>
      <c r="L86" s="144"/>
      <c r="M86" s="145"/>
      <c r="N86" s="113"/>
      <c r="O86" s="199"/>
    </row>
    <row r="87" spans="1:15" s="159" customFormat="1" ht="30.75" customHeight="1" x14ac:dyDescent="0.25">
      <c r="A87" s="141"/>
      <c r="B87" s="146"/>
      <c r="C87" s="146"/>
      <c r="D87" s="147"/>
      <c r="E87" s="163"/>
      <c r="F87" s="135" t="s">
        <v>24</v>
      </c>
      <c r="G87" s="164" t="s">
        <v>25</v>
      </c>
      <c r="H87" s="135" t="s">
        <v>26</v>
      </c>
      <c r="I87" s="152">
        <f>21*12/12</f>
        <v>21</v>
      </c>
      <c r="J87" s="83">
        <v>22</v>
      </c>
      <c r="K87" s="138">
        <f>IF(J87/I87*100&gt;100,100,J87/I87*100)</f>
        <v>100</v>
      </c>
      <c r="L87" s="150">
        <f>K87</f>
        <v>100</v>
      </c>
      <c r="M87" s="145"/>
      <c r="N87" s="124"/>
      <c r="O87" s="199"/>
    </row>
    <row r="89" spans="1:15" x14ac:dyDescent="0.25">
      <c r="I89" s="251">
        <f>I7+I11+I15+I19+I23+I27+I31+I35+I39+I43+I47+I51</f>
        <v>142.11111111111111</v>
      </c>
      <c r="J89" s="208">
        <f>J7+J11+J15+J19+J23+J27+J31+J35+J39+J43+J47+J51</f>
        <v>144</v>
      </c>
      <c r="K89" s="209">
        <f>(141*8+145*4)/12</f>
        <v>142.33333333333334</v>
      </c>
      <c r="L89" s="141">
        <v>144</v>
      </c>
    </row>
    <row r="90" spans="1:15" x14ac:dyDescent="0.25">
      <c r="I90" s="251">
        <f>I55+I59+I63+I67+I71+I75+I79+I83+I87</f>
        <v>142.11111111111111</v>
      </c>
      <c r="J90" s="208">
        <f>J55+J59+J63+J67+J71+J75+J79+J83+J87</f>
        <v>144</v>
      </c>
      <c r="K90" s="209">
        <f>(141*8+145*4)/12</f>
        <v>142.33333333333334</v>
      </c>
      <c r="L90" s="141">
        <v>144</v>
      </c>
    </row>
    <row r="91" spans="1:15" ht="30.75" customHeight="1" x14ac:dyDescent="0.25">
      <c r="A91"/>
      <c r="B91" s="210" t="s">
        <v>215</v>
      </c>
      <c r="F91" s="206"/>
      <c r="G91"/>
      <c r="H91" s="210" t="s">
        <v>216</v>
      </c>
      <c r="I91"/>
      <c r="K91"/>
      <c r="L91"/>
      <c r="M91"/>
      <c r="N91"/>
      <c r="O91"/>
    </row>
    <row r="92" spans="1:15" x14ac:dyDescent="0.25">
      <c r="A92"/>
      <c r="B92" s="211" t="s">
        <v>217</v>
      </c>
      <c r="F92" s="206"/>
      <c r="G92"/>
      <c r="H92"/>
      <c r="I92"/>
      <c r="K92"/>
      <c r="L92"/>
      <c r="M92"/>
      <c r="N92"/>
      <c r="O92"/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8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92"/>
  <sheetViews>
    <sheetView view="pageBreakPreview" zoomScale="90" zoomScaleNormal="70" zoomScaleSheetLayoutView="90" workbookViewId="0">
      <selection activeCell="J81" sqref="J81"/>
    </sheetView>
  </sheetViews>
  <sheetFormatPr defaultRowHeight="15" x14ac:dyDescent="0.25"/>
  <cols>
    <col min="1" max="1" width="4.42578125" style="141" customWidth="1"/>
    <col min="2" max="2" width="18.85546875" style="141" customWidth="1"/>
    <col min="3" max="3" width="23.5703125" customWidth="1"/>
    <col min="4" max="5" width="18.85546875" customWidth="1"/>
    <col min="6" max="6" width="18.85546875" style="227" customWidth="1"/>
    <col min="7" max="8" width="18.85546875" style="141" customWidth="1"/>
    <col min="9" max="9" width="18.85546875" style="4" customWidth="1"/>
    <col min="10" max="10" width="17.5703125" customWidth="1"/>
    <col min="11" max="15" width="18.85546875" style="141" customWidth="1"/>
    <col min="16" max="34" width="9.140625" style="141"/>
  </cols>
  <sheetData>
    <row r="1" spans="1:34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34" s="187" customFormat="1" ht="113.25" customHeight="1" x14ac:dyDescent="0.2">
      <c r="A2" s="218"/>
      <c r="B2" s="219" t="s">
        <v>210</v>
      </c>
      <c r="C2" s="189" t="s">
        <v>2</v>
      </c>
      <c r="D2" s="189" t="s">
        <v>3</v>
      </c>
      <c r="E2" s="188" t="s">
        <v>4</v>
      </c>
      <c r="F2" s="191" t="s">
        <v>5</v>
      </c>
      <c r="G2" s="191" t="s">
        <v>6</v>
      </c>
      <c r="H2" s="191" t="s">
        <v>7</v>
      </c>
      <c r="I2" s="191" t="s">
        <v>8</v>
      </c>
      <c r="J2" s="191" t="s">
        <v>9</v>
      </c>
      <c r="K2" s="191" t="s">
        <v>10</v>
      </c>
      <c r="L2" s="191" t="s">
        <v>11</v>
      </c>
      <c r="M2" s="191" t="s">
        <v>12</v>
      </c>
      <c r="N2" s="219" t="s">
        <v>13</v>
      </c>
      <c r="O2" s="219" t="s">
        <v>211</v>
      </c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</row>
    <row r="3" spans="1:34" s="212" customFormat="1" ht="26.25" customHeight="1" x14ac:dyDescent="0.2">
      <c r="A3" s="263"/>
      <c r="B3" s="264">
        <v>1</v>
      </c>
      <c r="C3" s="193">
        <v>2</v>
      </c>
      <c r="D3" s="214">
        <v>2</v>
      </c>
      <c r="E3" s="213">
        <v>3</v>
      </c>
      <c r="F3" s="265">
        <v>4</v>
      </c>
      <c r="G3" s="264">
        <v>5</v>
      </c>
      <c r="H3" s="264">
        <v>6</v>
      </c>
      <c r="I3" s="214">
        <v>7</v>
      </c>
      <c r="J3" s="193" t="s">
        <v>212</v>
      </c>
      <c r="K3" s="264">
        <v>9</v>
      </c>
      <c r="L3" s="264">
        <v>10</v>
      </c>
      <c r="M3" s="264">
        <v>11</v>
      </c>
      <c r="N3" s="264">
        <v>12</v>
      </c>
      <c r="O3" s="266">
        <v>13</v>
      </c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</row>
    <row r="4" spans="1:34" s="4" customFormat="1" ht="42" hidden="1" customHeight="1" x14ac:dyDescent="0.25">
      <c r="A4" s="141"/>
      <c r="B4" s="132" t="s">
        <v>272</v>
      </c>
      <c r="C4" s="131" t="s">
        <v>115</v>
      </c>
      <c r="D4" s="131" t="s">
        <v>253</v>
      </c>
      <c r="E4" s="132" t="s">
        <v>117</v>
      </c>
      <c r="F4" s="167" t="s">
        <v>18</v>
      </c>
      <c r="G4" s="134" t="s">
        <v>118</v>
      </c>
      <c r="H4" s="135" t="s">
        <v>20</v>
      </c>
      <c r="I4" s="66"/>
      <c r="J4" s="137"/>
      <c r="K4" s="138" t="e">
        <f>IF(I4/J4*100&gt;100,100,I4/J4*100)</f>
        <v>#DIV/0!</v>
      </c>
      <c r="L4" s="139" t="e">
        <f>(K4+K5+K6)/3</f>
        <v>#DIV/0!</v>
      </c>
      <c r="M4" s="140" t="e">
        <f>(L4+L7)/2</f>
        <v>#DIV/0!</v>
      </c>
      <c r="N4" s="215" t="s">
        <v>170</v>
      </c>
      <c r="O4" s="199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</row>
    <row r="5" spans="1:34" s="4" customFormat="1" ht="42" hidden="1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66"/>
      <c r="J5" s="137"/>
      <c r="K5" s="138" t="e">
        <f>IF(J5/I5*100&gt;100,100,J5/I5*100)</f>
        <v>#DIV/0!</v>
      </c>
      <c r="L5" s="144"/>
      <c r="M5" s="145"/>
      <c r="N5" s="113"/>
      <c r="O5" s="199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</row>
    <row r="6" spans="1:34" s="4" customFormat="1" ht="36" hidden="1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66"/>
      <c r="J6" s="136"/>
      <c r="K6" s="138" t="e">
        <f>IF(J6/I6*100&gt;100,100,J6/I6*100)</f>
        <v>#DIV/0!</v>
      </c>
      <c r="L6" s="144"/>
      <c r="M6" s="145"/>
      <c r="N6" s="113"/>
      <c r="O6" s="199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</row>
    <row r="7" spans="1:34" s="4" customFormat="1" ht="30.75" hidden="1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78"/>
      <c r="J7" s="78"/>
      <c r="K7" s="138" t="e">
        <f>IF(J7/I7*100&gt;100,100,J7/I7*100)</f>
        <v>#DIV/0!</v>
      </c>
      <c r="L7" s="150" t="e">
        <f>K7</f>
        <v>#DIV/0!</v>
      </c>
      <c r="M7" s="145"/>
      <c r="N7" s="113"/>
      <c r="O7" s="199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</row>
    <row r="8" spans="1:34" s="4" customFormat="1" ht="42" hidden="1" customHeight="1" x14ac:dyDescent="0.25">
      <c r="A8" s="141"/>
      <c r="B8" s="142"/>
      <c r="C8" s="131" t="s">
        <v>121</v>
      </c>
      <c r="D8" s="131" t="s">
        <v>259</v>
      </c>
      <c r="E8" s="151" t="s">
        <v>117</v>
      </c>
      <c r="F8" s="167" t="s">
        <v>18</v>
      </c>
      <c r="G8" s="134" t="s">
        <v>118</v>
      </c>
      <c r="H8" s="135" t="s">
        <v>20</v>
      </c>
      <c r="I8" s="66"/>
      <c r="J8" s="137"/>
      <c r="K8" s="138" t="e">
        <f>IF(I8/J8*100&gt;100,100,I8/J8*100)</f>
        <v>#DIV/0!</v>
      </c>
      <c r="L8" s="139" t="e">
        <f>(K8+K9+K10)/3</f>
        <v>#DIV/0!</v>
      </c>
      <c r="M8" s="140" t="e">
        <f>(L8+L11)/2</f>
        <v>#DIV/0!</v>
      </c>
      <c r="N8" s="113"/>
      <c r="O8" s="199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</row>
    <row r="9" spans="1:34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66"/>
      <c r="J9" s="137"/>
      <c r="K9" s="138" t="e">
        <f>IF(J9/I9*100&gt;100,100,J9/I9*100)</f>
        <v>#DIV/0!</v>
      </c>
      <c r="L9" s="144"/>
      <c r="M9" s="145"/>
      <c r="N9" s="113"/>
      <c r="O9" s="199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1:34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66"/>
      <c r="J10" s="136"/>
      <c r="K10" s="138" t="e">
        <f>IF(J10/I10*100&gt;100,100,J10/I10*100)</f>
        <v>#DIV/0!</v>
      </c>
      <c r="L10" s="144"/>
      <c r="M10" s="145"/>
      <c r="N10" s="113"/>
      <c r="O10" s="199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1:34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78"/>
      <c r="J11" s="149"/>
      <c r="K11" s="138" t="e">
        <f>IF(J11/I11*100&gt;100,100,J11/I11*100)</f>
        <v>#DIV/0!</v>
      </c>
      <c r="L11" s="150" t="e">
        <f>K11</f>
        <v>#DIV/0!</v>
      </c>
      <c r="M11" s="145"/>
      <c r="N11" s="113"/>
      <c r="O11" s="199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</row>
    <row r="12" spans="1:34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66"/>
      <c r="J12" s="137"/>
      <c r="K12" s="138" t="e">
        <f>IF(I12/J12*100&gt;100,100,I12/J12*100)</f>
        <v>#DIV/0!</v>
      </c>
      <c r="L12" s="139" t="e">
        <f>(K12+K13+K14)/3</f>
        <v>#DIV/0!</v>
      </c>
      <c r="M12" s="140" t="e">
        <f>(L12+L15)/2</f>
        <v>#DIV/0!</v>
      </c>
      <c r="N12" s="113"/>
      <c r="O12" s="199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</row>
    <row r="13" spans="1:34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66"/>
      <c r="J13" s="137"/>
      <c r="K13" s="138" t="e">
        <f>IF(J13/I13*100&gt;100,100,J13/I13*100)</f>
        <v>#DIV/0!</v>
      </c>
      <c r="L13" s="144"/>
      <c r="M13" s="145"/>
      <c r="N13" s="113"/>
      <c r="O13" s="199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</row>
    <row r="14" spans="1:34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66"/>
      <c r="J14" s="136"/>
      <c r="K14" s="138" t="e">
        <f>IF(J14/I14*100&gt;100,100,J14/I14*100)</f>
        <v>#DIV/0!</v>
      </c>
      <c r="L14" s="144"/>
      <c r="M14" s="145"/>
      <c r="N14" s="113"/>
      <c r="O14" s="199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</row>
    <row r="15" spans="1:34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78"/>
      <c r="J15" s="78"/>
      <c r="K15" s="138" t="e">
        <f>IF(J15/I15*100&gt;100,100,J15/I15*100)</f>
        <v>#DIV/0!</v>
      </c>
      <c r="L15" s="150" t="e">
        <f>K15</f>
        <v>#DIV/0!</v>
      </c>
      <c r="M15" s="145"/>
      <c r="N15" s="113"/>
      <c r="O15" s="199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</row>
    <row r="16" spans="1:34" s="4" customFormat="1" ht="42" hidden="1" customHeight="1" x14ac:dyDescent="0.25">
      <c r="A16" s="141"/>
      <c r="B16" s="142"/>
      <c r="C16" s="131" t="s">
        <v>185</v>
      </c>
      <c r="D16" s="131" t="s">
        <v>261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66"/>
      <c r="J16" s="137"/>
      <c r="K16" s="138" t="e">
        <f>IF(I16/J16*100&gt;100,100,I16/J16*100)</f>
        <v>#DIV/0!</v>
      </c>
      <c r="L16" s="139" t="e">
        <f>(K16+K17+K18)/3</f>
        <v>#DIV/0!</v>
      </c>
      <c r="M16" s="140" t="e">
        <f>(L16+L19)/2</f>
        <v>#DIV/0!</v>
      </c>
      <c r="N16" s="113"/>
      <c r="O16" s="199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</row>
    <row r="17" spans="1:34" s="4" customFormat="1" ht="42" hidden="1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66"/>
      <c r="J17" s="137"/>
      <c r="K17" s="138" t="e">
        <f>IF(J17/I17*100&gt;100,100,J17/I17*100)</f>
        <v>#DIV/0!</v>
      </c>
      <c r="L17" s="144"/>
      <c r="M17" s="145"/>
      <c r="N17" s="113"/>
      <c r="O17" s="199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</row>
    <row r="18" spans="1:34" s="4" customFormat="1" ht="36" hidden="1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66"/>
      <c r="J18" s="136"/>
      <c r="K18" s="138" t="e">
        <f>IF(J18/I18*100&gt;100,100,J18/I18*100)</f>
        <v>#DIV/0!</v>
      </c>
      <c r="L18" s="144"/>
      <c r="M18" s="145"/>
      <c r="N18" s="113"/>
      <c r="O18" s="199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</row>
    <row r="19" spans="1:34" s="4" customFormat="1" ht="30.75" hidden="1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78"/>
      <c r="J19" s="149"/>
      <c r="K19" s="138" t="e">
        <f>IF(J19/I19*100&gt;100,100,J19/I19*100)</f>
        <v>#DIV/0!</v>
      </c>
      <c r="L19" s="150" t="e">
        <f>K19</f>
        <v>#DIV/0!</v>
      </c>
      <c r="M19" s="145"/>
      <c r="N19" s="113"/>
      <c r="O19" s="199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</row>
    <row r="20" spans="1:34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66"/>
      <c r="J20" s="137"/>
      <c r="K20" s="138" t="e">
        <f>IF(I20/J20*100&gt;100,100,I20/J20*100)</f>
        <v>#DIV/0!</v>
      </c>
      <c r="L20" s="139" t="e">
        <f>(K20+K21+K22)/3</f>
        <v>#DIV/0!</v>
      </c>
      <c r="M20" s="140" t="e">
        <f>(L20+L23)/2</f>
        <v>#DIV/0!</v>
      </c>
      <c r="N20" s="113"/>
      <c r="O20" s="199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</row>
    <row r="21" spans="1:34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66"/>
      <c r="J21" s="137"/>
      <c r="K21" s="138" t="e">
        <f>IF(J21/I21*100&gt;100,100,J21/I21*100)</f>
        <v>#DIV/0!</v>
      </c>
      <c r="L21" s="144"/>
      <c r="M21" s="145"/>
      <c r="N21" s="113"/>
      <c r="O21" s="199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</row>
    <row r="22" spans="1:34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66"/>
      <c r="J22" s="136"/>
      <c r="K22" s="138" t="e">
        <f>IF(J22/I22*100&gt;100,100,J22/I22*100)</f>
        <v>#DIV/0!</v>
      </c>
      <c r="L22" s="144"/>
      <c r="M22" s="145"/>
      <c r="N22" s="113"/>
      <c r="O22" s="199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</row>
    <row r="23" spans="1:34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81"/>
      <c r="J23" s="78"/>
      <c r="K23" s="138" t="e">
        <f>IF(J23/I23*100&gt;100,100,J23/I23*100)</f>
        <v>#DIV/0!</v>
      </c>
      <c r="L23" s="150" t="e">
        <f>K23</f>
        <v>#DIV/0!</v>
      </c>
      <c r="M23" s="145"/>
      <c r="N23" s="113"/>
      <c r="O23" s="199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</row>
    <row r="24" spans="1:34" s="4" customFormat="1" ht="42" customHeight="1" x14ac:dyDescent="0.25">
      <c r="A24" s="141"/>
      <c r="B24" s="142"/>
      <c r="C24" s="131" t="s">
        <v>188</v>
      </c>
      <c r="D24" s="131" t="s">
        <v>130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66">
        <v>12</v>
      </c>
      <c r="J24" s="137">
        <v>9.4</v>
      </c>
      <c r="K24" s="138">
        <f>IF(I24/J24*100&gt;100,100,I24/J24*100)</f>
        <v>100</v>
      </c>
      <c r="L24" s="139">
        <f>(K24+K25+K26)/3</f>
        <v>100</v>
      </c>
      <c r="M24" s="140">
        <f>(L24+L27)/2</f>
        <v>95</v>
      </c>
      <c r="N24" s="113"/>
      <c r="O24" s="199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</row>
    <row r="25" spans="1:34" s="4" customFormat="1" ht="42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66">
        <v>100</v>
      </c>
      <c r="J25" s="137">
        <v>100</v>
      </c>
      <c r="K25" s="138">
        <f>IF(J25/I25*100&gt;100,100,J25/I25*100)</f>
        <v>100</v>
      </c>
      <c r="L25" s="144"/>
      <c r="M25" s="145"/>
      <c r="N25" s="113"/>
      <c r="O25" s="199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</row>
    <row r="26" spans="1:34" s="4" customFormat="1" ht="36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66">
        <v>55</v>
      </c>
      <c r="J26" s="136">
        <v>62.5</v>
      </c>
      <c r="K26" s="138">
        <f>IF(J26/I26*100&gt;100,100,J26/I26*100)</f>
        <v>100</v>
      </c>
      <c r="L26" s="144"/>
      <c r="M26" s="145"/>
      <c r="N26" s="113"/>
      <c r="O26" s="199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</row>
    <row r="27" spans="1:34" s="4" customFormat="1" ht="30.75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83">
        <f>(2*8+2)/9</f>
        <v>2</v>
      </c>
      <c r="J27" s="83">
        <v>1.8</v>
      </c>
      <c r="K27" s="138">
        <f>IF(J27/I27*100&gt;100,100,J27/I27*100)</f>
        <v>90</v>
      </c>
      <c r="L27" s="150">
        <f>K27</f>
        <v>90</v>
      </c>
      <c r="M27" s="145"/>
      <c r="N27" s="113"/>
      <c r="O27" s="199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</row>
    <row r="28" spans="1:34" s="4" customFormat="1" ht="42" hidden="1" customHeight="1" x14ac:dyDescent="0.25">
      <c r="A28" s="141"/>
      <c r="B28" s="142"/>
      <c r="C28" s="131" t="s">
        <v>189</v>
      </c>
      <c r="D28" s="131" t="s">
        <v>132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66"/>
      <c r="J28" s="67"/>
      <c r="K28" s="138" t="e">
        <f>IF(I28/J28*100&gt;100,100,I28/J28*100)</f>
        <v>#DIV/0!</v>
      </c>
      <c r="L28" s="139" t="e">
        <f>(K28+K29+K30)/3</f>
        <v>#DIV/0!</v>
      </c>
      <c r="M28" s="140" t="e">
        <f>(L28+L31)/2</f>
        <v>#DIV/0!</v>
      </c>
      <c r="N28" s="113"/>
      <c r="O28" s="199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</row>
    <row r="29" spans="1:34" s="4" customFormat="1" ht="42" hidden="1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66"/>
      <c r="J29" s="67"/>
      <c r="K29" s="138" t="e">
        <f>IF(J29/I29*100&gt;100,100,J29/I29*100)</f>
        <v>#DIV/0!</v>
      </c>
      <c r="L29" s="144"/>
      <c r="M29" s="145"/>
      <c r="N29" s="113"/>
      <c r="O29" s="199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</row>
    <row r="30" spans="1:34" s="4" customFormat="1" ht="36" hidden="1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66"/>
      <c r="J30" s="66"/>
      <c r="K30" s="138" t="e">
        <f>IF(J30/I30*100&gt;100,100,J30/I30*100)</f>
        <v>#DIV/0!</v>
      </c>
      <c r="L30" s="144"/>
      <c r="M30" s="145"/>
      <c r="N30" s="113"/>
      <c r="O30" s="199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</row>
    <row r="31" spans="1:34" s="4" customFormat="1" ht="30.75" hidden="1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78"/>
      <c r="J31" s="78"/>
      <c r="K31" s="138" t="e">
        <f>IF(J31/I31*100&gt;100,100,J31/I31*100)</f>
        <v>#DIV/0!</v>
      </c>
      <c r="L31" s="150" t="e">
        <f>K31</f>
        <v>#DIV/0!</v>
      </c>
      <c r="M31" s="145"/>
      <c r="N31" s="113"/>
      <c r="O31" s="199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</row>
    <row r="32" spans="1:34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66">
        <v>10</v>
      </c>
      <c r="J32" s="67">
        <v>10</v>
      </c>
      <c r="K32" s="138">
        <f>IF(I32/J32*100&gt;100,100,I32/J32*100)</f>
        <v>100</v>
      </c>
      <c r="L32" s="139">
        <f>(K32+K33+K34)/3</f>
        <v>98.396969696969691</v>
      </c>
      <c r="M32" s="140">
        <f>(L32+L35)/2</f>
        <v>99.198484848484838</v>
      </c>
      <c r="N32" s="113"/>
      <c r="O32" s="199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</row>
    <row r="33" spans="1:34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66">
        <v>100</v>
      </c>
      <c r="J33" s="67">
        <v>98.1</v>
      </c>
      <c r="K33" s="138">
        <f>IF(J33/I33*100&gt;100,100,J33/I33*100)</f>
        <v>98.1</v>
      </c>
      <c r="L33" s="144"/>
      <c r="M33" s="145"/>
      <c r="N33" s="113"/>
      <c r="O33" s="199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</row>
    <row r="34" spans="1:34" s="4" customFormat="1" ht="36" customHeight="1" x14ac:dyDescent="0.25">
      <c r="A34" s="141"/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66">
        <v>55</v>
      </c>
      <c r="J34" s="66">
        <v>53.4</v>
      </c>
      <c r="K34" s="138">
        <f>IF(J34/I34*100&gt;100,100,J34/I34*100)</f>
        <v>97.090909090909079</v>
      </c>
      <c r="L34" s="144"/>
      <c r="M34" s="145"/>
      <c r="N34" s="113"/>
      <c r="O34" s="199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</row>
    <row r="35" spans="1:34" s="4" customFormat="1" ht="30.75" customHeight="1" x14ac:dyDescent="0.25">
      <c r="A35" s="141"/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83">
        <f>(325+326*7+328*4)/12-1</f>
        <v>325.58333333333331</v>
      </c>
      <c r="J35" s="83">
        <v>330.3</v>
      </c>
      <c r="K35" s="138">
        <f>IF(J35/I35*100&gt;100,100,J35/I35*100)</f>
        <v>100</v>
      </c>
      <c r="L35" s="150">
        <f>K35</f>
        <v>100</v>
      </c>
      <c r="M35" s="145"/>
      <c r="N35" s="113"/>
      <c r="O35" s="199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</row>
    <row r="36" spans="1:34" s="4" customFormat="1" ht="42" hidden="1" customHeight="1" x14ac:dyDescent="0.25">
      <c r="A36" s="141"/>
      <c r="B36" s="142"/>
      <c r="C36" s="131"/>
      <c r="D36" s="131" t="s">
        <v>262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66"/>
      <c r="J36" s="6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</row>
    <row r="37" spans="1:34" s="4" customFormat="1" ht="42" hidden="1" customHeight="1" x14ac:dyDescent="0.25">
      <c r="A37" s="141"/>
      <c r="B37" s="142"/>
      <c r="C37" s="143"/>
      <c r="D37" s="142"/>
      <c r="E37" s="143"/>
      <c r="F37" s="167" t="s">
        <v>18</v>
      </c>
      <c r="G37" s="134" t="s">
        <v>119</v>
      </c>
      <c r="H37" s="135" t="s">
        <v>20</v>
      </c>
      <c r="I37" s="66"/>
      <c r="J37" s="67"/>
      <c r="K37" s="138" t="e">
        <f>IF(J37/I37*100&gt;100,100,J37/I37*100)</f>
        <v>#DIV/0!</v>
      </c>
      <c r="L37" s="144"/>
      <c r="M37" s="145"/>
      <c r="N37" s="113"/>
      <c r="O37" s="199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</row>
    <row r="38" spans="1:34" s="4" customFormat="1" ht="36" hidden="1" customHeight="1" x14ac:dyDescent="0.25">
      <c r="A38" s="141"/>
      <c r="B38" s="142"/>
      <c r="C38" s="143"/>
      <c r="D38" s="142"/>
      <c r="E38" s="143"/>
      <c r="F38" s="167" t="s">
        <v>18</v>
      </c>
      <c r="G38" s="134" t="s">
        <v>120</v>
      </c>
      <c r="H38" s="135" t="s">
        <v>20</v>
      </c>
      <c r="I38" s="66"/>
      <c r="J38" s="66"/>
      <c r="K38" s="138" t="e">
        <f>IF(J38/I38*100&gt;100,100,J38/I38*100)</f>
        <v>#DIV/0!</v>
      </c>
      <c r="L38" s="144"/>
      <c r="M38" s="145"/>
      <c r="N38" s="113"/>
      <c r="O38" s="199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</row>
    <row r="39" spans="1:34" s="4" customFormat="1" ht="30.75" hidden="1" customHeight="1" x14ac:dyDescent="0.25">
      <c r="A39" s="141"/>
      <c r="B39" s="142"/>
      <c r="C39" s="146"/>
      <c r="D39" s="147"/>
      <c r="E39" s="146"/>
      <c r="F39" s="167" t="s">
        <v>24</v>
      </c>
      <c r="G39" s="148" t="s">
        <v>25</v>
      </c>
      <c r="H39" s="135" t="s">
        <v>26</v>
      </c>
      <c r="I39" s="78"/>
      <c r="J39" s="78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</row>
    <row r="40" spans="1:34" s="4" customFormat="1" ht="42" hidden="1" customHeight="1" x14ac:dyDescent="0.25">
      <c r="A40" s="141"/>
      <c r="B40" s="142"/>
      <c r="C40" s="131" t="s">
        <v>191</v>
      </c>
      <c r="D40" s="131" t="s">
        <v>263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66"/>
      <c r="J40" s="6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</row>
    <row r="41" spans="1:34" s="4" customFormat="1" ht="42" hidden="1" customHeight="1" x14ac:dyDescent="0.25">
      <c r="A41" s="141"/>
      <c r="B41" s="142"/>
      <c r="C41" s="143"/>
      <c r="D41" s="142"/>
      <c r="E41" s="143"/>
      <c r="F41" s="167" t="s">
        <v>18</v>
      </c>
      <c r="G41" s="134" t="s">
        <v>119</v>
      </c>
      <c r="H41" s="135" t="s">
        <v>20</v>
      </c>
      <c r="I41" s="66"/>
      <c r="J41" s="67"/>
      <c r="K41" s="138" t="e">
        <f>IF(J41/I41*100&gt;100,100,J41/I41*100)</f>
        <v>#DIV/0!</v>
      </c>
      <c r="L41" s="144"/>
      <c r="M41" s="145"/>
      <c r="N41" s="113"/>
      <c r="O41" s="199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</row>
    <row r="42" spans="1:34" s="4" customFormat="1" ht="36" hidden="1" customHeight="1" x14ac:dyDescent="0.25">
      <c r="A42" s="141"/>
      <c r="B42" s="142"/>
      <c r="C42" s="143"/>
      <c r="D42" s="142"/>
      <c r="E42" s="143"/>
      <c r="F42" s="167" t="s">
        <v>18</v>
      </c>
      <c r="G42" s="134" t="s">
        <v>120</v>
      </c>
      <c r="H42" s="135" t="s">
        <v>20</v>
      </c>
      <c r="I42" s="66"/>
      <c r="J42" s="66"/>
      <c r="K42" s="138" t="e">
        <f>IF(J42/I42*100&gt;100,100,J42/I42*100)</f>
        <v>#DIV/0!</v>
      </c>
      <c r="L42" s="144"/>
      <c r="M42" s="145"/>
      <c r="N42" s="113"/>
      <c r="O42" s="199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</row>
    <row r="43" spans="1:34" s="4" customFormat="1" ht="30.75" hidden="1" customHeight="1" x14ac:dyDescent="0.25">
      <c r="A43" s="141"/>
      <c r="B43" s="142"/>
      <c r="C43" s="146"/>
      <c r="D43" s="147"/>
      <c r="E43" s="146"/>
      <c r="F43" s="167" t="s">
        <v>24</v>
      </c>
      <c r="G43" s="148" t="s">
        <v>25</v>
      </c>
      <c r="H43" s="135" t="s">
        <v>26</v>
      </c>
      <c r="I43" s="78"/>
      <c r="J43" s="78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</row>
    <row r="44" spans="1:34" s="4" customFormat="1" ht="42" customHeight="1" x14ac:dyDescent="0.25">
      <c r="A44" s="141"/>
      <c r="B44" s="142"/>
      <c r="C44" s="153" t="s">
        <v>192</v>
      </c>
      <c r="D44" s="131" t="s">
        <v>239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66">
        <v>12</v>
      </c>
      <c r="J44" s="67">
        <v>12</v>
      </c>
      <c r="K44" s="138">
        <f>IF(I44/J44*100&gt;100,100,I44/J44*100)</f>
        <v>100</v>
      </c>
      <c r="L44" s="139">
        <f>(K44+K45+K46)/3</f>
        <v>100</v>
      </c>
      <c r="M44" s="140">
        <f>(L44+L47)/2</f>
        <v>95</v>
      </c>
      <c r="N44" s="113"/>
      <c r="O44" s="199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</row>
    <row r="45" spans="1:34" s="4" customFormat="1" ht="42" customHeight="1" x14ac:dyDescent="0.25">
      <c r="A45" s="141"/>
      <c r="B45" s="142"/>
      <c r="C45" s="154"/>
      <c r="D45" s="142"/>
      <c r="E45" s="143"/>
      <c r="F45" s="167" t="s">
        <v>18</v>
      </c>
      <c r="G45" s="134" t="s">
        <v>119</v>
      </c>
      <c r="H45" s="135" t="s">
        <v>20</v>
      </c>
      <c r="I45" s="66">
        <v>100</v>
      </c>
      <c r="J45" s="67">
        <v>100</v>
      </c>
      <c r="K45" s="138">
        <f>IF(J45/I45*100&gt;100,100,J45/I45*100)</f>
        <v>100</v>
      </c>
      <c r="L45" s="144"/>
      <c r="M45" s="145"/>
      <c r="N45" s="113"/>
      <c r="O45" s="199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</row>
    <row r="46" spans="1:34" s="4" customFormat="1" ht="36" customHeight="1" x14ac:dyDescent="0.25">
      <c r="A46" s="141"/>
      <c r="B46" s="142"/>
      <c r="C46" s="154"/>
      <c r="D46" s="142"/>
      <c r="E46" s="143"/>
      <c r="F46" s="167" t="s">
        <v>18</v>
      </c>
      <c r="G46" s="134" t="s">
        <v>120</v>
      </c>
      <c r="H46" s="135" t="s">
        <v>20</v>
      </c>
      <c r="I46" s="66">
        <v>55</v>
      </c>
      <c r="J46" s="66">
        <v>60</v>
      </c>
      <c r="K46" s="138">
        <f>IF(J46/I46*100&gt;100,100,J46/I46*100)</f>
        <v>100</v>
      </c>
      <c r="L46" s="144"/>
      <c r="M46" s="145"/>
      <c r="N46" s="113"/>
      <c r="O46" s="199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</row>
    <row r="47" spans="1:34" s="4" customFormat="1" ht="30.75" customHeight="1" x14ac:dyDescent="0.25">
      <c r="A47" s="141"/>
      <c r="B47" s="142"/>
      <c r="C47" s="155"/>
      <c r="D47" s="147"/>
      <c r="E47" s="146"/>
      <c r="F47" s="167" t="s">
        <v>24</v>
      </c>
      <c r="G47" s="148" t="s">
        <v>25</v>
      </c>
      <c r="H47" s="135" t="s">
        <v>26</v>
      </c>
      <c r="I47" s="83">
        <v>1</v>
      </c>
      <c r="J47" s="83">
        <v>0.9</v>
      </c>
      <c r="K47" s="138">
        <f>IF(J47/I47*100&gt;100,100,J47/I47*100)</f>
        <v>90</v>
      </c>
      <c r="L47" s="150">
        <f>K47</f>
        <v>90</v>
      </c>
      <c r="M47" s="145"/>
      <c r="N47" s="113"/>
      <c r="O47" s="199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</row>
    <row r="48" spans="1:34" s="4" customFormat="1" ht="42" customHeight="1" x14ac:dyDescent="0.25">
      <c r="A48" s="141"/>
      <c r="B48" s="142"/>
      <c r="C48" s="153" t="s">
        <v>193</v>
      </c>
      <c r="D48" s="131" t="s">
        <v>141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66">
        <v>12</v>
      </c>
      <c r="J48" s="67">
        <v>12</v>
      </c>
      <c r="K48" s="138">
        <f>IF(I48/J48*100&gt;100,100,I48/J48*100)</f>
        <v>100</v>
      </c>
      <c r="L48" s="139">
        <f>(K48+K49+K50)/3</f>
        <v>100</v>
      </c>
      <c r="M48" s="140">
        <f>(L48+L51)/2</f>
        <v>100</v>
      </c>
      <c r="N48" s="113"/>
      <c r="O48" s="199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</row>
    <row r="49" spans="1:34" s="4" customFormat="1" ht="42" customHeight="1" x14ac:dyDescent="0.25">
      <c r="A49" s="141"/>
      <c r="B49" s="142"/>
      <c r="C49" s="154"/>
      <c r="D49" s="142"/>
      <c r="E49" s="143"/>
      <c r="F49" s="167" t="s">
        <v>18</v>
      </c>
      <c r="G49" s="134" t="s">
        <v>142</v>
      </c>
      <c r="H49" s="135" t="s">
        <v>20</v>
      </c>
      <c r="I49" s="66">
        <v>100</v>
      </c>
      <c r="J49" s="137">
        <v>100</v>
      </c>
      <c r="K49" s="138">
        <f>IF(J49/I49*100&gt;100,100,J49/I49*100)</f>
        <v>100</v>
      </c>
      <c r="L49" s="144"/>
      <c r="M49" s="145"/>
      <c r="N49" s="113"/>
      <c r="O49" s="199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</row>
    <row r="50" spans="1:34" s="4" customFormat="1" ht="36" customHeight="1" x14ac:dyDescent="0.25">
      <c r="A50" s="141"/>
      <c r="B50" s="142"/>
      <c r="C50" s="154"/>
      <c r="D50" s="142"/>
      <c r="E50" s="143"/>
      <c r="F50" s="167" t="s">
        <v>18</v>
      </c>
      <c r="G50" s="134" t="s">
        <v>120</v>
      </c>
      <c r="H50" s="135" t="s">
        <v>20</v>
      </c>
      <c r="I50" s="66">
        <v>55</v>
      </c>
      <c r="J50" s="136">
        <v>60</v>
      </c>
      <c r="K50" s="138">
        <f>IF(J50/I50*100&gt;100,100,J50/I50*100)</f>
        <v>100</v>
      </c>
      <c r="L50" s="144"/>
      <c r="M50" s="145"/>
      <c r="N50" s="113"/>
      <c r="O50" s="199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</row>
    <row r="51" spans="1:34" s="4" customFormat="1" ht="30.75" customHeight="1" x14ac:dyDescent="0.25">
      <c r="A51" s="141"/>
      <c r="B51" s="142"/>
      <c r="C51" s="155"/>
      <c r="D51" s="147"/>
      <c r="E51" s="146"/>
      <c r="F51" s="167" t="s">
        <v>24</v>
      </c>
      <c r="G51" s="148" t="s">
        <v>25</v>
      </c>
      <c r="H51" s="135" t="s">
        <v>26</v>
      </c>
      <c r="I51" s="83">
        <f>(27*8+24)/9</f>
        <v>26.666666666666668</v>
      </c>
      <c r="J51" s="83">
        <v>27</v>
      </c>
      <c r="K51" s="138">
        <f>IF(J51/I51*100&gt;100,100,J51/I51*100)</f>
        <v>100</v>
      </c>
      <c r="L51" s="150">
        <f>K51</f>
        <v>100</v>
      </c>
      <c r="M51" s="145"/>
      <c r="N51" s="113"/>
      <c r="O51" s="199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</row>
    <row r="52" spans="1:34" s="159" customFormat="1" ht="42" hidden="1" customHeight="1" x14ac:dyDescent="0.25">
      <c r="A52" s="141"/>
      <c r="B52" s="143"/>
      <c r="C52" s="131" t="s">
        <v>194</v>
      </c>
      <c r="D52" s="131" t="s">
        <v>221</v>
      </c>
      <c r="E52" s="157" t="s">
        <v>117</v>
      </c>
      <c r="F52" s="135" t="s">
        <v>18</v>
      </c>
      <c r="G52" s="158" t="s">
        <v>145</v>
      </c>
      <c r="H52" s="135" t="s">
        <v>20</v>
      </c>
      <c r="I52" s="6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</row>
    <row r="53" spans="1:34" s="159" customFormat="1" ht="42" hidden="1" customHeight="1" x14ac:dyDescent="0.25">
      <c r="A53" s="141"/>
      <c r="B53" s="143"/>
      <c r="C53" s="143"/>
      <c r="D53" s="142"/>
      <c r="E53" s="161"/>
      <c r="F53" s="135" t="s">
        <v>18</v>
      </c>
      <c r="G53" s="158" t="s">
        <v>146</v>
      </c>
      <c r="H53" s="135" t="s">
        <v>20</v>
      </c>
      <c r="I53" s="66"/>
      <c r="J53" s="137"/>
      <c r="K53" s="138" t="e">
        <f>IF(J53/I53*100&gt;100,100,J53/I53*100)</f>
        <v>#DIV/0!</v>
      </c>
      <c r="L53" s="144"/>
      <c r="M53" s="145"/>
      <c r="N53" s="113"/>
      <c r="O53" s="199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</row>
    <row r="54" spans="1:34" s="159" customFormat="1" ht="36" hidden="1" customHeight="1" x14ac:dyDescent="0.25">
      <c r="A54" s="141"/>
      <c r="B54" s="143"/>
      <c r="C54" s="143"/>
      <c r="D54" s="142"/>
      <c r="E54" s="161"/>
      <c r="F54" s="135" t="s">
        <v>18</v>
      </c>
      <c r="G54" s="158" t="s">
        <v>147</v>
      </c>
      <c r="H54" s="135" t="s">
        <v>20</v>
      </c>
      <c r="I54" s="66"/>
      <c r="J54" s="136"/>
      <c r="K54" s="138" t="e">
        <f>IF(J54/I54*100&gt;100,100,J54/I54*100)</f>
        <v>#DIV/0!</v>
      </c>
      <c r="L54" s="144"/>
      <c r="M54" s="145"/>
      <c r="N54" s="113"/>
      <c r="O54" s="199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</row>
    <row r="55" spans="1:34" s="159" customFormat="1" ht="30.75" hidden="1" customHeight="1" x14ac:dyDescent="0.25">
      <c r="A55" s="141"/>
      <c r="B55" s="143"/>
      <c r="C55" s="146"/>
      <c r="D55" s="147"/>
      <c r="E55" s="163"/>
      <c r="F55" s="135" t="s">
        <v>24</v>
      </c>
      <c r="G55" s="164" t="s">
        <v>25</v>
      </c>
      <c r="H55" s="135" t="s">
        <v>26</v>
      </c>
      <c r="I55" s="78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</row>
    <row r="56" spans="1:34" s="159" customFormat="1" ht="42" customHeight="1" x14ac:dyDescent="0.25">
      <c r="A56" s="141"/>
      <c r="B56" s="143"/>
      <c r="C56" s="131" t="s">
        <v>195</v>
      </c>
      <c r="D56" s="131" t="s">
        <v>241</v>
      </c>
      <c r="E56" s="157" t="s">
        <v>117</v>
      </c>
      <c r="F56" s="135" t="s">
        <v>18</v>
      </c>
      <c r="G56" s="158" t="s">
        <v>145</v>
      </c>
      <c r="H56" s="135" t="s">
        <v>20</v>
      </c>
      <c r="I56" s="66">
        <v>100</v>
      </c>
      <c r="J56" s="67">
        <v>99.6</v>
      </c>
      <c r="K56" s="138">
        <f t="shared" ref="K56:K67" si="0">IF(J56/I56*100&gt;100,100,J56/I56*100)</f>
        <v>99.6</v>
      </c>
      <c r="L56" s="139">
        <f>(K56+K57+K58)/3</f>
        <v>99.866666666666674</v>
      </c>
      <c r="M56" s="140">
        <f>(L56+L59)/2</f>
        <v>94.933333333333337</v>
      </c>
      <c r="N56" s="113"/>
      <c r="O56" s="199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</row>
    <row r="57" spans="1:34" s="159" customFormat="1" ht="42" customHeight="1" x14ac:dyDescent="0.25">
      <c r="A57" s="141"/>
      <c r="B57" s="143"/>
      <c r="C57" s="143"/>
      <c r="D57" s="142"/>
      <c r="E57" s="161"/>
      <c r="F57" s="135" t="s">
        <v>18</v>
      </c>
      <c r="G57" s="158" t="s">
        <v>146</v>
      </c>
      <c r="H57" s="135" t="s">
        <v>20</v>
      </c>
      <c r="I57" s="66">
        <v>12</v>
      </c>
      <c r="J57" s="67">
        <v>9.4</v>
      </c>
      <c r="K57" s="138">
        <f>IF(I57/J57*100&gt;100,100,I57/J57*100)</f>
        <v>100</v>
      </c>
      <c r="L57" s="144"/>
      <c r="M57" s="145"/>
      <c r="N57" s="113"/>
      <c r="O57" s="199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</row>
    <row r="58" spans="1:34" s="159" customFormat="1" ht="36" customHeight="1" x14ac:dyDescent="0.25">
      <c r="A58" s="141"/>
      <c r="B58" s="143"/>
      <c r="C58" s="143"/>
      <c r="D58" s="142"/>
      <c r="E58" s="161"/>
      <c r="F58" s="135" t="s">
        <v>18</v>
      </c>
      <c r="G58" s="158" t="s">
        <v>147</v>
      </c>
      <c r="H58" s="135" t="s">
        <v>20</v>
      </c>
      <c r="I58" s="66">
        <v>100</v>
      </c>
      <c r="J58" s="66">
        <v>100</v>
      </c>
      <c r="K58" s="138">
        <f t="shared" si="0"/>
        <v>100</v>
      </c>
      <c r="L58" s="144"/>
      <c r="M58" s="145"/>
      <c r="N58" s="113"/>
      <c r="O58" s="199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</row>
    <row r="59" spans="1:34" s="159" customFormat="1" ht="30.75" customHeight="1" x14ac:dyDescent="0.25">
      <c r="A59" s="141"/>
      <c r="B59" s="143"/>
      <c r="C59" s="146"/>
      <c r="D59" s="147"/>
      <c r="E59" s="163"/>
      <c r="F59" s="135" t="s">
        <v>24</v>
      </c>
      <c r="G59" s="164" t="s">
        <v>25</v>
      </c>
      <c r="H59" s="135" t="s">
        <v>26</v>
      </c>
      <c r="I59" s="83">
        <f>(2*8+2)/9</f>
        <v>2</v>
      </c>
      <c r="J59" s="83">
        <v>1.8</v>
      </c>
      <c r="K59" s="138">
        <f t="shared" si="0"/>
        <v>90</v>
      </c>
      <c r="L59" s="150">
        <f>K59</f>
        <v>90</v>
      </c>
      <c r="M59" s="145"/>
      <c r="N59" s="113"/>
      <c r="O59" s="199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</row>
    <row r="60" spans="1:34" s="159" customFormat="1" ht="42" hidden="1" customHeight="1" x14ac:dyDescent="0.25">
      <c r="A60" s="141"/>
      <c r="B60" s="143"/>
      <c r="C60" s="131" t="s">
        <v>196</v>
      </c>
      <c r="D60" s="131" t="s">
        <v>242</v>
      </c>
      <c r="E60" s="157" t="s">
        <v>117</v>
      </c>
      <c r="F60" s="135" t="s">
        <v>18</v>
      </c>
      <c r="G60" s="158" t="s">
        <v>145</v>
      </c>
      <c r="H60" s="135" t="s">
        <v>20</v>
      </c>
      <c r="I60" s="66"/>
      <c r="J60" s="67"/>
      <c r="K60" s="138" t="e">
        <f t="shared" si="0"/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</row>
    <row r="61" spans="1:34" s="159" customFormat="1" ht="42" hidden="1" customHeight="1" x14ac:dyDescent="0.25">
      <c r="A61" s="141"/>
      <c r="B61" s="143"/>
      <c r="C61" s="143"/>
      <c r="D61" s="142"/>
      <c r="E61" s="161"/>
      <c r="F61" s="135" t="s">
        <v>18</v>
      </c>
      <c r="G61" s="158" t="s">
        <v>146</v>
      </c>
      <c r="H61" s="135" t="s">
        <v>20</v>
      </c>
      <c r="I61" s="66"/>
      <c r="J61" s="67"/>
      <c r="K61" s="138" t="e">
        <f>IF(I61/J61*100&gt;100,100,I61/J61*100)</f>
        <v>#DIV/0!</v>
      </c>
      <c r="L61" s="144"/>
      <c r="M61" s="145"/>
      <c r="N61" s="113"/>
      <c r="O61" s="199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</row>
    <row r="62" spans="1:34" s="159" customFormat="1" ht="36" hidden="1" customHeight="1" x14ac:dyDescent="0.25">
      <c r="A62" s="141"/>
      <c r="B62" s="143"/>
      <c r="C62" s="143"/>
      <c r="D62" s="142"/>
      <c r="E62" s="161"/>
      <c r="F62" s="135" t="s">
        <v>18</v>
      </c>
      <c r="G62" s="158" t="s">
        <v>147</v>
      </c>
      <c r="H62" s="135" t="s">
        <v>20</v>
      </c>
      <c r="I62" s="66"/>
      <c r="J62" s="66"/>
      <c r="K62" s="138" t="e">
        <f t="shared" si="0"/>
        <v>#DIV/0!</v>
      </c>
      <c r="L62" s="144"/>
      <c r="M62" s="145"/>
      <c r="N62" s="113"/>
      <c r="O62" s="199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</row>
    <row r="63" spans="1:34" s="159" customFormat="1" ht="30.75" hidden="1" customHeight="1" x14ac:dyDescent="0.25">
      <c r="A63" s="141"/>
      <c r="B63" s="143"/>
      <c r="C63" s="146"/>
      <c r="D63" s="147"/>
      <c r="E63" s="163"/>
      <c r="F63" s="135" t="s">
        <v>24</v>
      </c>
      <c r="G63" s="164" t="s">
        <v>25</v>
      </c>
      <c r="H63" s="135" t="s">
        <v>26</v>
      </c>
      <c r="I63" s="78"/>
      <c r="J63" s="78"/>
      <c r="K63" s="138" t="e">
        <f t="shared" si="0"/>
        <v>#DIV/0!</v>
      </c>
      <c r="L63" s="150" t="e">
        <f>K63</f>
        <v>#DIV/0!</v>
      </c>
      <c r="M63" s="145"/>
      <c r="N63" s="113"/>
      <c r="O63" s="199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</row>
    <row r="64" spans="1:34" s="159" customFormat="1" ht="42" customHeight="1" x14ac:dyDescent="0.25">
      <c r="A64" s="141"/>
      <c r="B64" s="143"/>
      <c r="C64" s="131" t="s">
        <v>197</v>
      </c>
      <c r="D64" s="131" t="s">
        <v>153</v>
      </c>
      <c r="E64" s="157" t="s">
        <v>117</v>
      </c>
      <c r="F64" s="135" t="s">
        <v>18</v>
      </c>
      <c r="G64" s="158" t="s">
        <v>145</v>
      </c>
      <c r="H64" s="135" t="s">
        <v>20</v>
      </c>
      <c r="I64" s="66">
        <v>100</v>
      </c>
      <c r="J64" s="137">
        <v>100</v>
      </c>
      <c r="K64" s="138">
        <f t="shared" si="0"/>
        <v>100</v>
      </c>
      <c r="L64" s="139">
        <f>(K64+K65+K66)/3</f>
        <v>100</v>
      </c>
      <c r="M64" s="140">
        <f>(L64+L67)/2</f>
        <v>100</v>
      </c>
      <c r="N64" s="113"/>
      <c r="O64" s="199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</row>
    <row r="65" spans="1:34" s="159" customFormat="1" ht="42" customHeight="1" x14ac:dyDescent="0.25">
      <c r="A65" s="141"/>
      <c r="B65" s="143"/>
      <c r="C65" s="143"/>
      <c r="D65" s="142"/>
      <c r="E65" s="161"/>
      <c r="F65" s="135" t="s">
        <v>18</v>
      </c>
      <c r="G65" s="158" t="s">
        <v>146</v>
      </c>
      <c r="H65" s="135" t="s">
        <v>20</v>
      </c>
      <c r="I65" s="66">
        <v>10</v>
      </c>
      <c r="J65" s="137">
        <v>10</v>
      </c>
      <c r="K65" s="138">
        <f>IF(I65/J65*100&gt;100,100,I65/J65*100)</f>
        <v>100</v>
      </c>
      <c r="L65" s="144"/>
      <c r="M65" s="145"/>
      <c r="N65" s="113"/>
      <c r="O65" s="199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</row>
    <row r="66" spans="1:34" s="159" customFormat="1" ht="36" customHeight="1" x14ac:dyDescent="0.25">
      <c r="A66" s="141"/>
      <c r="B66" s="143"/>
      <c r="C66" s="143"/>
      <c r="D66" s="142"/>
      <c r="E66" s="161"/>
      <c r="F66" s="135" t="s">
        <v>18</v>
      </c>
      <c r="G66" s="158" t="s">
        <v>147</v>
      </c>
      <c r="H66" s="135" t="s">
        <v>20</v>
      </c>
      <c r="I66" s="66">
        <v>100</v>
      </c>
      <c r="J66" s="136">
        <v>100</v>
      </c>
      <c r="K66" s="138">
        <f t="shared" si="0"/>
        <v>100</v>
      </c>
      <c r="L66" s="144"/>
      <c r="M66" s="145"/>
      <c r="N66" s="113"/>
      <c r="O66" s="199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</row>
    <row r="67" spans="1:34" s="159" customFormat="1" ht="30.75" customHeight="1" x14ac:dyDescent="0.25">
      <c r="A67" s="141"/>
      <c r="B67" s="143"/>
      <c r="C67" s="146"/>
      <c r="D67" s="147"/>
      <c r="E67" s="163"/>
      <c r="F67" s="135" t="s">
        <v>24</v>
      </c>
      <c r="G67" s="164" t="s">
        <v>25</v>
      </c>
      <c r="H67" s="135" t="s">
        <v>26</v>
      </c>
      <c r="I67" s="83">
        <f>(325+326*7+328*4)/12-1</f>
        <v>325.58333333333331</v>
      </c>
      <c r="J67" s="83">
        <v>330.3</v>
      </c>
      <c r="K67" s="138">
        <f t="shared" si="0"/>
        <v>100</v>
      </c>
      <c r="L67" s="150">
        <f>K67</f>
        <v>100</v>
      </c>
      <c r="M67" s="145"/>
      <c r="N67" s="113"/>
      <c r="O67" s="199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</row>
    <row r="68" spans="1:34" s="159" customFormat="1" ht="42" hidden="1" customHeight="1" x14ac:dyDescent="0.25">
      <c r="A68" s="141"/>
      <c r="B68" s="143"/>
      <c r="C68" s="156" t="s">
        <v>194</v>
      </c>
      <c r="D68" s="131" t="s">
        <v>154</v>
      </c>
      <c r="E68" s="157" t="s">
        <v>117</v>
      </c>
      <c r="F68" s="135" t="s">
        <v>18</v>
      </c>
      <c r="G68" s="158" t="s">
        <v>145</v>
      </c>
      <c r="H68" s="135" t="s">
        <v>20</v>
      </c>
      <c r="I68" s="66"/>
      <c r="J68" s="137"/>
      <c r="K68" s="138" t="e">
        <f>IF(I68/J68*100&gt;100,100,I68/J68*100)</f>
        <v>#DIV/0!</v>
      </c>
      <c r="L68" s="139" t="e">
        <f>(K68+K69+K70)/3</f>
        <v>#DIV/0!</v>
      </c>
      <c r="M68" s="140" t="e">
        <f>(L68+L71)/2</f>
        <v>#DIV/0!</v>
      </c>
      <c r="N68" s="113"/>
      <c r="O68" s="199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</row>
    <row r="69" spans="1:34" s="159" customFormat="1" ht="42" hidden="1" customHeight="1" x14ac:dyDescent="0.25">
      <c r="A69" s="141"/>
      <c r="B69" s="143"/>
      <c r="C69" s="160"/>
      <c r="D69" s="142"/>
      <c r="E69" s="161"/>
      <c r="F69" s="135" t="s">
        <v>18</v>
      </c>
      <c r="G69" s="158" t="s">
        <v>146</v>
      </c>
      <c r="H69" s="135" t="s">
        <v>20</v>
      </c>
      <c r="I69" s="66"/>
      <c r="J69" s="137"/>
      <c r="K69" s="138" t="e">
        <f>IF(J69/I69*100&gt;100,100,J69/I69*100)</f>
        <v>#DIV/0!</v>
      </c>
      <c r="L69" s="144"/>
      <c r="M69" s="145"/>
      <c r="N69" s="113"/>
      <c r="O69" s="199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</row>
    <row r="70" spans="1:34" s="159" customFormat="1" ht="36" hidden="1" customHeight="1" x14ac:dyDescent="0.25">
      <c r="A70" s="141"/>
      <c r="B70" s="143"/>
      <c r="C70" s="160"/>
      <c r="D70" s="142"/>
      <c r="E70" s="161"/>
      <c r="F70" s="135" t="s">
        <v>18</v>
      </c>
      <c r="G70" s="158" t="s">
        <v>147</v>
      </c>
      <c r="H70" s="135" t="s">
        <v>20</v>
      </c>
      <c r="I70" s="66"/>
      <c r="J70" s="136"/>
      <c r="K70" s="138" t="e">
        <f>IF(J70/I70*100&gt;100,100,J70/I70*100)</f>
        <v>#DIV/0!</v>
      </c>
      <c r="L70" s="144"/>
      <c r="M70" s="145"/>
      <c r="N70" s="113"/>
      <c r="O70" s="199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</row>
    <row r="71" spans="1:34" s="159" customFormat="1" ht="30.75" hidden="1" customHeight="1" x14ac:dyDescent="0.25">
      <c r="A71" s="141"/>
      <c r="B71" s="143"/>
      <c r="C71" s="162"/>
      <c r="D71" s="147"/>
      <c r="E71" s="163"/>
      <c r="F71" s="135" t="s">
        <v>24</v>
      </c>
      <c r="G71" s="164" t="s">
        <v>25</v>
      </c>
      <c r="H71" s="135" t="s">
        <v>26</v>
      </c>
      <c r="I71" s="81"/>
      <c r="J71" s="149"/>
      <c r="K71" s="138" t="e">
        <f>IF(J71/I71*100&gt;100,100,J71/I71*100)</f>
        <v>#DIV/0!</v>
      </c>
      <c r="L71" s="150" t="e">
        <f>K71</f>
        <v>#DIV/0!</v>
      </c>
      <c r="M71" s="145"/>
      <c r="N71" s="113"/>
      <c r="O71" s="199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</row>
    <row r="72" spans="1:34" s="159" customFormat="1" ht="42" hidden="1" customHeight="1" x14ac:dyDescent="0.25">
      <c r="A72" s="141"/>
      <c r="B72" s="143"/>
      <c r="C72" s="131" t="s">
        <v>198</v>
      </c>
      <c r="D72" s="131" t="s">
        <v>264</v>
      </c>
      <c r="E72" s="157" t="s">
        <v>117</v>
      </c>
      <c r="F72" s="135" t="s">
        <v>18</v>
      </c>
      <c r="G72" s="158" t="s">
        <v>145</v>
      </c>
      <c r="H72" s="135" t="s">
        <v>20</v>
      </c>
      <c r="I72" s="66"/>
      <c r="J72" s="137"/>
      <c r="K72" s="138" t="e">
        <f>IF(J72/I72*100&gt;100,100,J72/I72*100)</f>
        <v>#DIV/0!</v>
      </c>
      <c r="L72" s="139" t="e">
        <f>(K72+K73+K74)/3</f>
        <v>#DIV/0!</v>
      </c>
      <c r="M72" s="140" t="e">
        <f>(L72+L75)/2</f>
        <v>#DIV/0!</v>
      </c>
      <c r="N72" s="113"/>
      <c r="O72" s="199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</row>
    <row r="73" spans="1:34" s="159" customFormat="1" ht="42" hidden="1" customHeight="1" x14ac:dyDescent="0.25">
      <c r="A73" s="141"/>
      <c r="B73" s="143"/>
      <c r="C73" s="143"/>
      <c r="D73" s="142"/>
      <c r="E73" s="161"/>
      <c r="F73" s="135" t="s">
        <v>18</v>
      </c>
      <c r="G73" s="158" t="s">
        <v>146</v>
      </c>
      <c r="H73" s="135" t="s">
        <v>20</v>
      </c>
      <c r="I73" s="66"/>
      <c r="J73" s="137"/>
      <c r="K73" s="138" t="e">
        <f>IF(I73/J73*100&gt;100,100,I73/J73*100)</f>
        <v>#DIV/0!</v>
      </c>
      <c r="L73" s="144"/>
      <c r="M73" s="145"/>
      <c r="N73" s="113"/>
      <c r="O73" s="199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</row>
    <row r="74" spans="1:34" s="159" customFormat="1" ht="36" hidden="1" customHeight="1" x14ac:dyDescent="0.25">
      <c r="A74" s="141"/>
      <c r="B74" s="143"/>
      <c r="C74" s="143"/>
      <c r="D74" s="142"/>
      <c r="E74" s="161"/>
      <c r="F74" s="135" t="s">
        <v>18</v>
      </c>
      <c r="G74" s="158" t="s">
        <v>147</v>
      </c>
      <c r="H74" s="135" t="s">
        <v>20</v>
      </c>
      <c r="I74" s="66"/>
      <c r="J74" s="136"/>
      <c r="K74" s="138" t="e">
        <f>IF(J74/I74*100&gt;100,100,J74/I74*100)</f>
        <v>#DIV/0!</v>
      </c>
      <c r="L74" s="144"/>
      <c r="M74" s="145"/>
      <c r="N74" s="113"/>
      <c r="O74" s="199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</row>
    <row r="75" spans="1:34" s="159" customFormat="1" ht="30.75" hidden="1" customHeight="1" x14ac:dyDescent="0.25">
      <c r="A75" s="141"/>
      <c r="B75" s="143"/>
      <c r="C75" s="146"/>
      <c r="D75" s="147"/>
      <c r="E75" s="163"/>
      <c r="F75" s="135" t="s">
        <v>24</v>
      </c>
      <c r="G75" s="164" t="s">
        <v>25</v>
      </c>
      <c r="H75" s="135" t="s">
        <v>26</v>
      </c>
      <c r="I75" s="78"/>
      <c r="J75" s="149"/>
      <c r="K75" s="138" t="e">
        <f>IF(J75/I75*100&gt;100,100,J75/I75*100)</f>
        <v>#DIV/0!</v>
      </c>
      <c r="L75" s="150" t="e">
        <f>K75</f>
        <v>#DIV/0!</v>
      </c>
      <c r="M75" s="145"/>
      <c r="N75" s="113"/>
      <c r="O75" s="199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</row>
    <row r="76" spans="1:34" s="159" customFormat="1" ht="42" hidden="1" customHeight="1" x14ac:dyDescent="0.25">
      <c r="A76" s="141"/>
      <c r="B76" s="143"/>
      <c r="C76" s="131" t="s">
        <v>199</v>
      </c>
      <c r="D76" s="131" t="s">
        <v>265</v>
      </c>
      <c r="E76" s="157" t="s">
        <v>117</v>
      </c>
      <c r="F76" s="135" t="s">
        <v>18</v>
      </c>
      <c r="G76" s="158" t="s">
        <v>145</v>
      </c>
      <c r="H76" s="135" t="s">
        <v>20</v>
      </c>
      <c r="I76" s="66"/>
      <c r="J76" s="137"/>
      <c r="K76" s="138" t="e">
        <f>IF(I76/J76*100&gt;100,100,I76/J76*100)</f>
        <v>#DIV/0!</v>
      </c>
      <c r="L76" s="139" t="e">
        <f>(K76+K77+K78)/3</f>
        <v>#DIV/0!</v>
      </c>
      <c r="M76" s="140" t="e">
        <f>(L76+L79)/2</f>
        <v>#DIV/0!</v>
      </c>
      <c r="N76" s="113"/>
      <c r="O76" s="199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</row>
    <row r="77" spans="1:34" s="159" customFormat="1" ht="42" hidden="1" customHeight="1" x14ac:dyDescent="0.25">
      <c r="A77" s="141"/>
      <c r="B77" s="143"/>
      <c r="C77" s="143"/>
      <c r="D77" s="142"/>
      <c r="E77" s="161"/>
      <c r="F77" s="135" t="s">
        <v>18</v>
      </c>
      <c r="G77" s="158" t="s">
        <v>146</v>
      </c>
      <c r="H77" s="135" t="s">
        <v>20</v>
      </c>
      <c r="I77" s="66"/>
      <c r="J77" s="137"/>
      <c r="K77" s="138" t="e">
        <f>IF(J77/I77*100&gt;100,100,J77/I77*100)</f>
        <v>#DIV/0!</v>
      </c>
      <c r="L77" s="144"/>
      <c r="M77" s="145"/>
      <c r="N77" s="113"/>
      <c r="O77" s="199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</row>
    <row r="78" spans="1:34" s="159" customFormat="1" ht="36" hidden="1" customHeight="1" x14ac:dyDescent="0.25">
      <c r="A78" s="141"/>
      <c r="B78" s="143"/>
      <c r="C78" s="143"/>
      <c r="D78" s="142"/>
      <c r="E78" s="161"/>
      <c r="F78" s="135" t="s">
        <v>18</v>
      </c>
      <c r="G78" s="158" t="s">
        <v>147</v>
      </c>
      <c r="H78" s="135" t="s">
        <v>20</v>
      </c>
      <c r="I78" s="66"/>
      <c r="J78" s="136"/>
      <c r="K78" s="138" t="e">
        <f>IF(J78/I78*100&gt;100,100,J78/I78*100)</f>
        <v>#DIV/0!</v>
      </c>
      <c r="L78" s="144"/>
      <c r="M78" s="145"/>
      <c r="N78" s="113"/>
      <c r="O78" s="199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</row>
    <row r="79" spans="1:34" s="159" customFormat="1" ht="30.75" hidden="1" customHeight="1" x14ac:dyDescent="0.25">
      <c r="A79" s="141"/>
      <c r="B79" s="143"/>
      <c r="C79" s="146"/>
      <c r="D79" s="147"/>
      <c r="E79" s="163"/>
      <c r="F79" s="135" t="s">
        <v>24</v>
      </c>
      <c r="G79" s="164" t="s">
        <v>25</v>
      </c>
      <c r="H79" s="135" t="s">
        <v>26</v>
      </c>
      <c r="I79" s="78"/>
      <c r="J79" s="149"/>
      <c r="K79" s="138" t="e">
        <f>IF(J79/I79*100&gt;100,100,J79/I79*100)</f>
        <v>#DIV/0!</v>
      </c>
      <c r="L79" s="150" t="e">
        <f>K79</f>
        <v>#DIV/0!</v>
      </c>
      <c r="M79" s="145"/>
      <c r="N79" s="113"/>
      <c r="O79" s="199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</row>
    <row r="80" spans="1:34" s="159" customFormat="1" ht="42" customHeight="1" x14ac:dyDescent="0.25">
      <c r="A80" s="141"/>
      <c r="B80" s="143"/>
      <c r="C80" s="131" t="s">
        <v>194</v>
      </c>
      <c r="D80" s="131" t="s">
        <v>224</v>
      </c>
      <c r="E80" s="157" t="s">
        <v>117</v>
      </c>
      <c r="F80" s="135" t="s">
        <v>18</v>
      </c>
      <c r="G80" s="158" t="s">
        <v>145</v>
      </c>
      <c r="H80" s="135" t="s">
        <v>20</v>
      </c>
      <c r="I80" s="66">
        <v>100</v>
      </c>
      <c r="J80" s="137">
        <v>100</v>
      </c>
      <c r="K80" s="138">
        <f t="shared" ref="K80:K87" si="1">IF(J80/I80*100&gt;100,100,J80/I80*100)</f>
        <v>100</v>
      </c>
      <c r="L80" s="139">
        <f>(K80+K81+K82)/3</f>
        <v>100</v>
      </c>
      <c r="M80" s="140">
        <f>(L80+L83)/2</f>
        <v>95</v>
      </c>
      <c r="N80" s="113"/>
      <c r="O80" s="199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</row>
    <row r="81" spans="1:34" s="159" customFormat="1" ht="42" customHeight="1" x14ac:dyDescent="0.25">
      <c r="A81" s="141"/>
      <c r="B81" s="143"/>
      <c r="C81" s="143"/>
      <c r="D81" s="142"/>
      <c r="E81" s="161"/>
      <c r="F81" s="135" t="s">
        <v>18</v>
      </c>
      <c r="G81" s="158" t="s">
        <v>146</v>
      </c>
      <c r="H81" s="135" t="s">
        <v>20</v>
      </c>
      <c r="I81" s="66">
        <v>12</v>
      </c>
      <c r="J81" s="137">
        <v>12</v>
      </c>
      <c r="K81" s="138">
        <f>IF(I81/J81*100&gt;100,100,I81/J81*100)</f>
        <v>100</v>
      </c>
      <c r="L81" s="144"/>
      <c r="M81" s="145"/>
      <c r="N81" s="113"/>
      <c r="O81" s="199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</row>
    <row r="82" spans="1:34" s="159" customFormat="1" ht="36" customHeight="1" x14ac:dyDescent="0.25">
      <c r="A82" s="141"/>
      <c r="B82" s="143"/>
      <c r="C82" s="143"/>
      <c r="D82" s="142"/>
      <c r="E82" s="161"/>
      <c r="F82" s="135" t="s">
        <v>18</v>
      </c>
      <c r="G82" s="158" t="s">
        <v>147</v>
      </c>
      <c r="H82" s="135" t="s">
        <v>20</v>
      </c>
      <c r="I82" s="66">
        <v>100</v>
      </c>
      <c r="J82" s="136">
        <v>100</v>
      </c>
      <c r="K82" s="138">
        <f t="shared" si="1"/>
        <v>100</v>
      </c>
      <c r="L82" s="144"/>
      <c r="M82" s="145"/>
      <c r="N82" s="113"/>
      <c r="O82" s="199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</row>
    <row r="83" spans="1:34" s="159" customFormat="1" ht="30.75" customHeight="1" x14ac:dyDescent="0.25">
      <c r="A83" s="141"/>
      <c r="B83" s="143"/>
      <c r="C83" s="146"/>
      <c r="D83" s="147"/>
      <c r="E83" s="163"/>
      <c r="F83" s="135" t="s">
        <v>24</v>
      </c>
      <c r="G83" s="164" t="s">
        <v>25</v>
      </c>
      <c r="H83" s="135" t="s">
        <v>26</v>
      </c>
      <c r="I83" s="83">
        <v>1</v>
      </c>
      <c r="J83" s="165">
        <v>0.9</v>
      </c>
      <c r="K83" s="138">
        <f t="shared" si="1"/>
        <v>90</v>
      </c>
      <c r="L83" s="150">
        <f>K83</f>
        <v>90</v>
      </c>
      <c r="M83" s="145"/>
      <c r="N83" s="113"/>
      <c r="O83" s="199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</row>
    <row r="84" spans="1:34" s="159" customFormat="1" ht="42" customHeight="1" x14ac:dyDescent="0.25">
      <c r="A84" s="141"/>
      <c r="B84" s="143"/>
      <c r="C84" s="131" t="s">
        <v>200</v>
      </c>
      <c r="D84" s="131" t="s">
        <v>244</v>
      </c>
      <c r="E84" s="157" t="s">
        <v>117</v>
      </c>
      <c r="F84" s="135" t="s">
        <v>18</v>
      </c>
      <c r="G84" s="158" t="s">
        <v>145</v>
      </c>
      <c r="H84" s="135" t="s">
        <v>20</v>
      </c>
      <c r="I84" s="66">
        <v>100</v>
      </c>
      <c r="J84" s="137">
        <v>100</v>
      </c>
      <c r="K84" s="138">
        <f t="shared" si="1"/>
        <v>100</v>
      </c>
      <c r="L84" s="139">
        <f>(K84+K85+K86)/3</f>
        <v>100</v>
      </c>
      <c r="M84" s="140">
        <f>(L84+L87)/2</f>
        <v>100</v>
      </c>
      <c r="N84" s="113"/>
      <c r="O84" s="199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</row>
    <row r="85" spans="1:34" s="159" customFormat="1" ht="42" customHeight="1" x14ac:dyDescent="0.25">
      <c r="A85" s="141"/>
      <c r="B85" s="143"/>
      <c r="C85" s="143"/>
      <c r="D85" s="142"/>
      <c r="E85" s="161"/>
      <c r="F85" s="135" t="s">
        <v>18</v>
      </c>
      <c r="G85" s="158" t="s">
        <v>146</v>
      </c>
      <c r="H85" s="135" t="s">
        <v>20</v>
      </c>
      <c r="I85" s="66">
        <v>12</v>
      </c>
      <c r="J85" s="67">
        <v>12</v>
      </c>
      <c r="K85" s="138">
        <f>IF(I85/J85*100&gt;100,100,I85/J85*100)</f>
        <v>100</v>
      </c>
      <c r="L85" s="144"/>
      <c r="M85" s="145"/>
      <c r="N85" s="113"/>
      <c r="O85" s="199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</row>
    <row r="86" spans="1:34" s="159" customFormat="1" ht="36" customHeight="1" x14ac:dyDescent="0.25">
      <c r="A86" s="141"/>
      <c r="B86" s="143"/>
      <c r="C86" s="143"/>
      <c r="D86" s="142"/>
      <c r="E86" s="161"/>
      <c r="F86" s="135" t="s">
        <v>18</v>
      </c>
      <c r="G86" s="158" t="s">
        <v>147</v>
      </c>
      <c r="H86" s="135" t="s">
        <v>20</v>
      </c>
      <c r="I86" s="66">
        <v>100</v>
      </c>
      <c r="J86" s="136">
        <v>100</v>
      </c>
      <c r="K86" s="138">
        <f t="shared" si="1"/>
        <v>100</v>
      </c>
      <c r="L86" s="144"/>
      <c r="M86" s="145"/>
      <c r="N86" s="113"/>
      <c r="O86" s="199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</row>
    <row r="87" spans="1:34" s="159" customFormat="1" ht="30.75" customHeight="1" x14ac:dyDescent="0.25">
      <c r="A87" s="141"/>
      <c r="B87" s="146"/>
      <c r="C87" s="146"/>
      <c r="D87" s="147"/>
      <c r="E87" s="163"/>
      <c r="F87" s="135" t="s">
        <v>24</v>
      </c>
      <c r="G87" s="164" t="s">
        <v>25</v>
      </c>
      <c r="H87" s="135" t="s">
        <v>26</v>
      </c>
      <c r="I87" s="83">
        <f>(27*8+24)/9</f>
        <v>26.666666666666668</v>
      </c>
      <c r="J87" s="83">
        <v>27</v>
      </c>
      <c r="K87" s="138">
        <f t="shared" si="1"/>
        <v>100</v>
      </c>
      <c r="L87" s="150">
        <f>K87</f>
        <v>100</v>
      </c>
      <c r="M87" s="145"/>
      <c r="N87" s="113"/>
      <c r="O87" s="199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</row>
    <row r="89" spans="1:34" x14ac:dyDescent="0.25">
      <c r="I89" s="4">
        <f>I7+I11+I15+I19+I23+I27+I31+I35+I39+I43+I47+I51</f>
        <v>355.25</v>
      </c>
      <c r="J89" s="208">
        <f>J7+J11+J15+J19+J23+J27+J31+J35+J39+J43+J47+J51</f>
        <v>360</v>
      </c>
      <c r="K89" s="209">
        <f>(355*8+355*4)/12</f>
        <v>355</v>
      </c>
      <c r="L89" s="141">
        <v>360</v>
      </c>
    </row>
    <row r="90" spans="1:34" x14ac:dyDescent="0.25">
      <c r="I90" s="4">
        <f>I55+I59+I63+I67+I71+I75+I79+I83+I87</f>
        <v>355.25</v>
      </c>
      <c r="J90" s="208">
        <f>J55+J59+J63+J67+J71+J75+J79+J83+J87</f>
        <v>360</v>
      </c>
      <c r="K90" s="209">
        <f>(355*8+355*4)/12</f>
        <v>355</v>
      </c>
      <c r="L90" s="141">
        <v>360</v>
      </c>
    </row>
    <row r="91" spans="1:34" ht="30.75" customHeight="1" x14ac:dyDescent="0.25">
      <c r="A91"/>
      <c r="B91" s="210" t="s">
        <v>215</v>
      </c>
      <c r="F91" s="206"/>
      <c r="G91"/>
      <c r="H91" s="210" t="s">
        <v>216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/>
      <c r="B92" s="211" t="s">
        <v>217</v>
      </c>
      <c r="F92" s="206"/>
      <c r="G92"/>
      <c r="H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</sheetData>
  <autoFilter ref="B2:O35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8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92"/>
  <sheetViews>
    <sheetView view="pageBreakPreview" zoomScale="80" zoomScaleNormal="70" zoomScaleSheetLayoutView="80" workbookViewId="0">
      <selection activeCell="J81" sqref="J81"/>
    </sheetView>
  </sheetViews>
  <sheetFormatPr defaultRowHeight="15" x14ac:dyDescent="0.25"/>
  <cols>
    <col min="1" max="1" width="4.28515625" style="141" customWidth="1"/>
    <col min="2" max="2" width="18.85546875" style="141" customWidth="1"/>
    <col min="3" max="3" width="26.42578125" customWidth="1"/>
    <col min="4" max="5" width="18.85546875" customWidth="1"/>
    <col min="6" max="6" width="18.85546875" style="227" customWidth="1"/>
    <col min="7" max="7" width="18.85546875" style="141" customWidth="1"/>
    <col min="8" max="8" width="12.7109375" style="141" customWidth="1"/>
    <col min="9" max="9" width="18.85546875" style="141" customWidth="1"/>
    <col min="10" max="10" width="17.5703125" customWidth="1"/>
    <col min="11" max="15" width="18.85546875" style="141" customWidth="1"/>
    <col min="16" max="39" width="9.140625" style="141"/>
  </cols>
  <sheetData>
    <row r="1" spans="1:39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39" s="187" customFormat="1" ht="113.25" customHeight="1" x14ac:dyDescent="0.2">
      <c r="A2" s="218"/>
      <c r="B2" s="219" t="s">
        <v>210</v>
      </c>
      <c r="C2" s="189" t="s">
        <v>2</v>
      </c>
      <c r="D2" s="189" t="s">
        <v>3</v>
      </c>
      <c r="E2" s="188" t="s">
        <v>4</v>
      </c>
      <c r="F2" s="191" t="s">
        <v>5</v>
      </c>
      <c r="G2" s="191" t="s">
        <v>6</v>
      </c>
      <c r="H2" s="191" t="s">
        <v>7</v>
      </c>
      <c r="I2" s="191" t="s">
        <v>8</v>
      </c>
      <c r="J2" s="191" t="s">
        <v>9</v>
      </c>
      <c r="K2" s="191" t="s">
        <v>10</v>
      </c>
      <c r="L2" s="191" t="s">
        <v>11</v>
      </c>
      <c r="M2" s="191" t="s">
        <v>12</v>
      </c>
      <c r="N2" s="219" t="s">
        <v>13</v>
      </c>
      <c r="O2" s="219" t="s">
        <v>211</v>
      </c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</row>
    <row r="3" spans="1:39" s="212" customFormat="1" ht="15.75" customHeight="1" x14ac:dyDescent="0.2">
      <c r="A3" s="263"/>
      <c r="B3" s="266">
        <v>1</v>
      </c>
      <c r="C3" s="193">
        <v>2</v>
      </c>
      <c r="D3" s="214">
        <v>2</v>
      </c>
      <c r="E3" s="213">
        <v>3</v>
      </c>
      <c r="F3" s="265">
        <v>4</v>
      </c>
      <c r="G3" s="264">
        <v>5</v>
      </c>
      <c r="H3" s="264">
        <v>6</v>
      </c>
      <c r="I3" s="264">
        <v>7</v>
      </c>
      <c r="J3" s="193" t="s">
        <v>212</v>
      </c>
      <c r="K3" s="264">
        <v>9</v>
      </c>
      <c r="L3" s="264">
        <v>10</v>
      </c>
      <c r="M3" s="264">
        <v>11</v>
      </c>
      <c r="N3" s="266">
        <v>12</v>
      </c>
      <c r="O3" s="266">
        <v>13</v>
      </c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</row>
    <row r="4" spans="1:39" s="4" customFormat="1" ht="42" hidden="1" customHeight="1" x14ac:dyDescent="0.25">
      <c r="A4" s="141"/>
      <c r="B4" s="132" t="s">
        <v>273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/>
      <c r="J4" s="137"/>
      <c r="K4" s="138" t="e">
        <f>IF(I4/J4*100&gt;100,100,I4/J4*100)</f>
        <v>#DIV/0!</v>
      </c>
      <c r="L4" s="168" t="e">
        <f>(K4+K5+K6)/3</f>
        <v>#DIV/0!</v>
      </c>
      <c r="M4" s="140" t="e">
        <f>(L4+L7)/2</f>
        <v>#DIV/0!</v>
      </c>
      <c r="N4" s="215" t="s">
        <v>170</v>
      </c>
      <c r="O4" s="199"/>
      <c r="P4" s="141"/>
      <c r="Q4" s="141"/>
      <c r="R4" s="141"/>
      <c r="S4" s="141"/>
      <c r="T4" s="141">
        <v>12</v>
      </c>
      <c r="U4" s="141">
        <v>5.0999999999999996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</row>
    <row r="5" spans="1:39" s="4" customFormat="1" ht="42" hidden="1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/>
      <c r="J5" s="137"/>
      <c r="K5" s="138" t="e">
        <f>IF(J5/I5*100&gt;100,100,J5/I5*100)</f>
        <v>#DIV/0!</v>
      </c>
      <c r="L5" s="170"/>
      <c r="M5" s="145"/>
      <c r="N5" s="113"/>
      <c r="O5" s="199"/>
      <c r="P5" s="141"/>
      <c r="Q5" s="141"/>
      <c r="R5" s="141"/>
      <c r="S5" s="141"/>
      <c r="T5" s="141">
        <v>100</v>
      </c>
      <c r="U5" s="141">
        <v>100</v>
      </c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</row>
    <row r="6" spans="1:39" s="4" customFormat="1" ht="36" hidden="1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/>
      <c r="J6" s="136"/>
      <c r="K6" s="138" t="e">
        <f>IF(J6/I6*100&gt;100,100,J6/I6*100)</f>
        <v>#DIV/0!</v>
      </c>
      <c r="L6" s="170"/>
      <c r="M6" s="145"/>
      <c r="N6" s="113"/>
      <c r="O6" s="199"/>
      <c r="P6" s="141"/>
      <c r="Q6" s="141"/>
      <c r="R6" s="141"/>
      <c r="S6" s="141"/>
      <c r="T6" s="141">
        <v>55</v>
      </c>
      <c r="U6" s="141">
        <v>60</v>
      </c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</row>
    <row r="7" spans="1:39" s="4" customFormat="1" ht="30.75" hidden="1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152"/>
      <c r="J7" s="78"/>
      <c r="K7" s="138" t="e">
        <f>IF(J7/I7*100&gt;100,100,J7/I7*100)</f>
        <v>#DIV/0!</v>
      </c>
      <c r="L7" s="172" t="e">
        <f>K7</f>
        <v>#DIV/0!</v>
      </c>
      <c r="M7" s="145"/>
      <c r="N7" s="113"/>
      <c r="O7" s="199"/>
      <c r="P7" s="141"/>
      <c r="Q7" s="141"/>
      <c r="R7" s="141"/>
      <c r="S7" s="141"/>
      <c r="T7" s="141">
        <v>1</v>
      </c>
      <c r="U7" s="141">
        <v>1</v>
      </c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</row>
    <row r="8" spans="1:39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137"/>
      <c r="K8" s="138" t="e">
        <f>IF(I8/J8*100&gt;100,100,I8/J8*100)</f>
        <v>#DIV/0!</v>
      </c>
      <c r="L8" s="168" t="e">
        <f>(K8+K9+K10)/3</f>
        <v>#DIV/0!</v>
      </c>
      <c r="M8" s="140" t="e">
        <f>(L8+L11)/2</f>
        <v>#DIV/0!</v>
      </c>
      <c r="N8" s="113"/>
      <c r="O8" s="199"/>
      <c r="P8" s="141"/>
      <c r="Q8" s="141"/>
      <c r="R8" s="141"/>
      <c r="S8" s="141"/>
      <c r="T8" s="141">
        <v>10</v>
      </c>
      <c r="U8" s="141">
        <v>9.6999999999999993</v>
      </c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</row>
    <row r="9" spans="1:39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/>
      <c r="J9" s="137"/>
      <c r="K9" s="138" t="e">
        <f>IF(J9/I9*100&gt;100,100,J9/I9*100)</f>
        <v>#DIV/0!</v>
      </c>
      <c r="L9" s="170"/>
      <c r="M9" s="145"/>
      <c r="N9" s="113"/>
      <c r="O9" s="199"/>
      <c r="P9" s="141"/>
      <c r="Q9" s="141"/>
      <c r="R9" s="141"/>
      <c r="S9" s="141"/>
      <c r="T9" s="141">
        <v>100</v>
      </c>
      <c r="U9" s="141">
        <v>100</v>
      </c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</row>
    <row r="10" spans="1:39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/>
      <c r="J10" s="136"/>
      <c r="K10" s="138" t="e">
        <f>IF(J10/I10*100&gt;100,100,J10/I10*100)</f>
        <v>#DIV/0!</v>
      </c>
      <c r="L10" s="170"/>
      <c r="M10" s="145"/>
      <c r="N10" s="113"/>
      <c r="O10" s="199"/>
      <c r="P10" s="141"/>
      <c r="Q10" s="141"/>
      <c r="R10" s="141"/>
      <c r="S10" s="141"/>
      <c r="T10" s="141">
        <v>55</v>
      </c>
      <c r="U10" s="141">
        <v>57.1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</row>
    <row r="11" spans="1:39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52"/>
      <c r="J11" s="149"/>
      <c r="K11" s="138" t="e">
        <f>IF(J11/I11*100&gt;100,100,J11/I11*100)</f>
        <v>#DIV/0!</v>
      </c>
      <c r="L11" s="172" t="e">
        <f>K11</f>
        <v>#DIV/0!</v>
      </c>
      <c r="M11" s="145"/>
      <c r="N11" s="113"/>
      <c r="O11" s="199"/>
      <c r="P11" s="141"/>
      <c r="Q11" s="141"/>
      <c r="R11" s="141"/>
      <c r="S11" s="141"/>
      <c r="T11" s="141">
        <v>124</v>
      </c>
      <c r="U11" s="141">
        <v>124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</row>
    <row r="12" spans="1:39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/>
      <c r="J12" s="13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113"/>
      <c r="O12" s="199"/>
      <c r="P12" s="141"/>
      <c r="Q12" s="141"/>
      <c r="R12" s="141"/>
      <c r="S12" s="141"/>
      <c r="T12" s="141">
        <v>12</v>
      </c>
      <c r="U12" s="141">
        <v>12</v>
      </c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</row>
    <row r="13" spans="1:39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/>
      <c r="J13" s="137"/>
      <c r="K13" s="138" t="e">
        <f>IF(J13/I13*100&gt;100,100,J13/I13*100)</f>
        <v>#DIV/0!</v>
      </c>
      <c r="L13" s="170"/>
      <c r="M13" s="145"/>
      <c r="N13" s="113"/>
      <c r="O13" s="199"/>
      <c r="P13" s="141"/>
      <c r="Q13" s="141"/>
      <c r="R13" s="141"/>
      <c r="S13" s="141"/>
      <c r="T13" s="141">
        <v>100</v>
      </c>
      <c r="U13" s="141">
        <v>100</v>
      </c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</row>
    <row r="14" spans="1:39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/>
      <c r="J14" s="136"/>
      <c r="K14" s="138" t="e">
        <f>IF(J14/I14*100&gt;100,100,J14/I14*100)</f>
        <v>#DIV/0!</v>
      </c>
      <c r="L14" s="170"/>
      <c r="M14" s="145"/>
      <c r="N14" s="113"/>
      <c r="O14" s="199"/>
      <c r="P14" s="141"/>
      <c r="Q14" s="141"/>
      <c r="R14" s="141"/>
      <c r="S14" s="141"/>
      <c r="T14" s="141">
        <v>55</v>
      </c>
      <c r="U14" s="141">
        <v>50</v>
      </c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</row>
    <row r="15" spans="1:39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113"/>
      <c r="O15" s="199"/>
      <c r="P15" s="141"/>
      <c r="Q15" s="141"/>
      <c r="R15" s="141"/>
      <c r="S15" s="141"/>
      <c r="T15" s="141">
        <v>13</v>
      </c>
      <c r="U15" s="141">
        <v>13</v>
      </c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</row>
    <row r="16" spans="1:39" s="4" customFormat="1" ht="42" hidden="1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/>
      <c r="J16" s="13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113"/>
      <c r="O16" s="199"/>
      <c r="P16" s="141"/>
      <c r="Q16" s="141"/>
      <c r="R16" s="141"/>
      <c r="S16" s="141"/>
      <c r="T16" s="141">
        <v>100</v>
      </c>
      <c r="U16" s="141">
        <v>100</v>
      </c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</row>
    <row r="17" spans="1:39" s="4" customFormat="1" ht="42" hidden="1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/>
      <c r="J17" s="137"/>
      <c r="K17" s="138" t="e">
        <f>IF(J17/I17*100&gt;100,100,J17/I17*100)</f>
        <v>#DIV/0!</v>
      </c>
      <c r="L17" s="170"/>
      <c r="M17" s="145"/>
      <c r="N17" s="113"/>
      <c r="O17" s="199"/>
      <c r="P17" s="141"/>
      <c r="Q17" s="141"/>
      <c r="R17" s="141"/>
      <c r="S17" s="141"/>
      <c r="T17" s="141">
        <v>12</v>
      </c>
      <c r="U17" s="141">
        <v>5.0999999999999996</v>
      </c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</row>
    <row r="18" spans="1:39" s="4" customFormat="1" ht="36" hidden="1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/>
      <c r="J18" s="136"/>
      <c r="K18" s="138" t="e">
        <f>IF(J18/I18*100&gt;100,100,J18/I18*100)</f>
        <v>#DIV/0!</v>
      </c>
      <c r="L18" s="170"/>
      <c r="M18" s="145"/>
      <c r="N18" s="113"/>
      <c r="O18" s="199"/>
      <c r="P18" s="141"/>
      <c r="Q18" s="141"/>
      <c r="R18" s="141"/>
      <c r="S18" s="141"/>
      <c r="T18" s="141">
        <v>100</v>
      </c>
      <c r="U18" s="141">
        <v>100</v>
      </c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</row>
    <row r="19" spans="1:39" s="4" customFormat="1" ht="30.75" hidden="1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152"/>
      <c r="J19" s="149"/>
      <c r="K19" s="138" t="e">
        <f>IF(J19/I19*100&gt;100,100,J19/I19*100)</f>
        <v>#DIV/0!</v>
      </c>
      <c r="L19" s="172" t="e">
        <f>K19</f>
        <v>#DIV/0!</v>
      </c>
      <c r="M19" s="145"/>
      <c r="N19" s="113"/>
      <c r="O19" s="199"/>
      <c r="P19" s="141"/>
      <c r="Q19" s="141"/>
      <c r="R19" s="141"/>
      <c r="S19" s="141"/>
      <c r="T19" s="141">
        <v>1</v>
      </c>
      <c r="U19" s="141">
        <v>1</v>
      </c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</row>
    <row r="20" spans="1:39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168" t="e">
        <f>(K20+K21+K22)/3</f>
        <v>#DIV/0!</v>
      </c>
      <c r="M20" s="140" t="e">
        <f>(L20+L23)/2</f>
        <v>#DIV/0!</v>
      </c>
      <c r="N20" s="113"/>
      <c r="O20" s="199"/>
      <c r="P20" s="141"/>
      <c r="Q20" s="141"/>
      <c r="R20" s="141"/>
      <c r="S20" s="141"/>
      <c r="T20" s="141">
        <v>100</v>
      </c>
      <c r="U20" s="141">
        <v>100</v>
      </c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</row>
    <row r="21" spans="1:39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170"/>
      <c r="M21" s="145"/>
      <c r="N21" s="113"/>
      <c r="O21" s="199"/>
      <c r="P21" s="141"/>
      <c r="Q21" s="141"/>
      <c r="R21" s="141"/>
      <c r="S21" s="141"/>
      <c r="T21" s="141">
        <v>10</v>
      </c>
      <c r="U21" s="141">
        <v>9.6999999999999993</v>
      </c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</row>
    <row r="22" spans="1:39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170"/>
      <c r="M22" s="145"/>
      <c r="N22" s="113"/>
      <c r="O22" s="199"/>
      <c r="P22" s="141"/>
      <c r="Q22" s="141"/>
      <c r="R22" s="141"/>
      <c r="S22" s="141"/>
      <c r="T22" s="141">
        <v>100</v>
      </c>
      <c r="U22" s="141">
        <v>100</v>
      </c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</row>
    <row r="23" spans="1:39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72" t="e">
        <f>K23</f>
        <v>#DIV/0!</v>
      </c>
      <c r="M23" s="145"/>
      <c r="N23" s="113"/>
      <c r="O23" s="199"/>
      <c r="P23" s="141"/>
      <c r="Q23" s="141"/>
      <c r="R23" s="141"/>
      <c r="S23" s="141"/>
      <c r="T23" s="141">
        <v>124</v>
      </c>
      <c r="U23" s="141">
        <v>124</v>
      </c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</row>
    <row r="24" spans="1:39" s="4" customFormat="1" ht="42" customHeight="1" x14ac:dyDescent="0.25">
      <c r="A24" s="141"/>
      <c r="B24" s="142"/>
      <c r="C24" s="131" t="s">
        <v>188</v>
      </c>
      <c r="D24" s="131" t="s">
        <v>237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>
        <v>20</v>
      </c>
      <c r="J24" s="67">
        <v>16</v>
      </c>
      <c r="K24" s="138">
        <f>IF(I24/J24*100&gt;100,100,I24/J24*100)</f>
        <v>100</v>
      </c>
      <c r="L24" s="139">
        <f>(K24+K25+K26)/3</f>
        <v>100</v>
      </c>
      <c r="M24" s="140">
        <f>(L24+L27)/2</f>
        <v>95</v>
      </c>
      <c r="N24" s="113"/>
      <c r="O24" s="199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</row>
    <row r="25" spans="1:39" s="4" customFormat="1" ht="42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36">
        <v>100</v>
      </c>
      <c r="J25" s="67">
        <v>100</v>
      </c>
      <c r="K25" s="138">
        <f>IF(J25/I25*100&gt;100,100,J25/I25*100)</f>
        <v>100</v>
      </c>
      <c r="L25" s="144"/>
      <c r="M25" s="145"/>
      <c r="N25" s="113"/>
      <c r="O25" s="199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</row>
    <row r="26" spans="1:39" s="4" customFormat="1" ht="36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36">
        <v>55</v>
      </c>
      <c r="J26" s="66">
        <v>60</v>
      </c>
      <c r="K26" s="138">
        <f>IF(J26/I26*100&gt;100,100,J26/I26*100)</f>
        <v>100</v>
      </c>
      <c r="L26" s="144"/>
      <c r="M26" s="145"/>
      <c r="N26" s="113"/>
      <c r="O26" s="199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</row>
    <row r="27" spans="1:39" s="4" customFormat="1" ht="30.75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165">
        <f>(2*4+3*4)/9</f>
        <v>2.2222222222222223</v>
      </c>
      <c r="J27" s="83">
        <v>2</v>
      </c>
      <c r="K27" s="138">
        <f>IF(J27/I27*100&gt;100,100,J27/I27*100)</f>
        <v>89.999999999999986</v>
      </c>
      <c r="L27" s="150">
        <f>K27</f>
        <v>89.999999999999986</v>
      </c>
      <c r="M27" s="145"/>
      <c r="N27" s="113"/>
      <c r="O27" s="199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</row>
    <row r="28" spans="1:39" s="4" customFormat="1" ht="42" hidden="1" customHeight="1" x14ac:dyDescent="0.25">
      <c r="A28" s="141"/>
      <c r="B28" s="142"/>
      <c r="C28" s="131" t="s">
        <v>189</v>
      </c>
      <c r="D28" s="131" t="s">
        <v>219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/>
      <c r="J28" s="137"/>
      <c r="K28" s="138" t="e">
        <f>IF(I28/J28*100&gt;100,100,I28/J28*100)</f>
        <v>#DIV/0!</v>
      </c>
      <c r="L28" s="139" t="e">
        <f>(K28+K29+K30)/3</f>
        <v>#DIV/0!</v>
      </c>
      <c r="M28" s="140" t="e">
        <f>(L28+L31)/2</f>
        <v>#DIV/0!</v>
      </c>
      <c r="N28" s="113"/>
      <c r="O28" s="199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</row>
    <row r="29" spans="1:39" s="4" customFormat="1" ht="42" hidden="1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36"/>
      <c r="J29" s="137"/>
      <c r="K29" s="138" t="e">
        <f>IF(J29/I29*100&gt;100,100,J29/I29*100)</f>
        <v>#DIV/0!</v>
      </c>
      <c r="L29" s="144"/>
      <c r="M29" s="145"/>
      <c r="N29" s="113"/>
      <c r="O29" s="199"/>
      <c r="P29" s="141"/>
      <c r="Q29" s="141"/>
      <c r="R29" s="141"/>
      <c r="S29" s="141"/>
      <c r="T29" s="141">
        <v>138</v>
      </c>
      <c r="U29" s="141">
        <v>138</v>
      </c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</row>
    <row r="30" spans="1:39" s="4" customFormat="1" ht="36" hidden="1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36"/>
      <c r="J30" s="136"/>
      <c r="K30" s="138" t="e">
        <f>IF(J30/I30*100&gt;100,100,J30/I30*100)</f>
        <v>#DIV/0!</v>
      </c>
      <c r="L30" s="144"/>
      <c r="M30" s="145"/>
      <c r="N30" s="113"/>
      <c r="O30" s="199"/>
      <c r="P30" s="141"/>
      <c r="Q30" s="141"/>
      <c r="R30" s="141"/>
      <c r="S30" s="141"/>
      <c r="T30" s="141">
        <v>138</v>
      </c>
      <c r="U30" s="141">
        <v>138</v>
      </c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</row>
    <row r="31" spans="1:39" s="4" customFormat="1" ht="30.75" hidden="1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152"/>
      <c r="J31" s="78"/>
      <c r="K31" s="138" t="e">
        <f>IF(J31/I31*100&gt;100,100,J31/I31*100)</f>
        <v>#DIV/0!</v>
      </c>
      <c r="L31" s="150" t="e">
        <f>K31</f>
        <v>#DIV/0!</v>
      </c>
      <c r="M31" s="145"/>
      <c r="N31" s="113"/>
      <c r="O31" s="199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</row>
    <row r="32" spans="1:39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137">
        <v>10</v>
      </c>
      <c r="K32" s="138">
        <f>IF(I32/J32*100&gt;100,100,I32/J32*100)</f>
        <v>100</v>
      </c>
      <c r="L32" s="139">
        <f>(K32+K33+K34)/3</f>
        <v>100</v>
      </c>
      <c r="M32" s="140">
        <f>(L32+L35)/2</f>
        <v>99.88399071925754</v>
      </c>
      <c r="N32" s="113"/>
      <c r="O32" s="199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</row>
    <row r="33" spans="1:39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137">
        <v>100</v>
      </c>
      <c r="K33" s="138">
        <f>IF(J33/I33*100&gt;100,100,J33/I33*100)</f>
        <v>100</v>
      </c>
      <c r="L33" s="144"/>
      <c r="M33" s="145"/>
      <c r="N33" s="113"/>
      <c r="O33" s="199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</row>
    <row r="34" spans="1:39" s="4" customFormat="1" ht="36" customHeight="1" x14ac:dyDescent="0.25">
      <c r="A34" s="141"/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136">
        <v>57.1</v>
      </c>
      <c r="K34" s="138">
        <f>IF(J34/I34*100&gt;100,100,J34/I34*100)</f>
        <v>100</v>
      </c>
      <c r="L34" s="144"/>
      <c r="M34" s="145"/>
      <c r="N34" s="113"/>
      <c r="O34" s="199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</row>
    <row r="35" spans="1:39" s="4" customFormat="1" ht="30.75" customHeight="1" x14ac:dyDescent="0.25">
      <c r="A35" s="141"/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165">
        <f>(425*4+424*4+435*4)/12+3</f>
        <v>431</v>
      </c>
      <c r="J35" s="83">
        <v>430</v>
      </c>
      <c r="K35" s="138">
        <f>IF(J35/I35*100&gt;100,100,J35/I35*100)</f>
        <v>99.767981438515079</v>
      </c>
      <c r="L35" s="150">
        <f>K35</f>
        <v>99.767981438515079</v>
      </c>
      <c r="M35" s="145"/>
      <c r="N35" s="113"/>
      <c r="O35" s="199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</row>
    <row r="36" spans="1:39" s="4" customFormat="1" ht="42" hidden="1" customHeight="1" x14ac:dyDescent="0.25">
      <c r="A36" s="141"/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</row>
    <row r="37" spans="1:39" s="4" customFormat="1" ht="42" hidden="1" customHeight="1" x14ac:dyDescent="0.25">
      <c r="A37" s="141"/>
      <c r="B37" s="142"/>
      <c r="C37" s="143"/>
      <c r="D37" s="142"/>
      <c r="E37" s="143"/>
      <c r="F37" s="167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113"/>
      <c r="O37" s="199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</row>
    <row r="38" spans="1:39" s="4" customFormat="1" ht="36" hidden="1" customHeight="1" x14ac:dyDescent="0.25">
      <c r="A38" s="141"/>
      <c r="B38" s="142"/>
      <c r="C38" s="143"/>
      <c r="D38" s="142"/>
      <c r="E38" s="143"/>
      <c r="F38" s="167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113"/>
      <c r="O38" s="199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</row>
    <row r="39" spans="1:39" s="4" customFormat="1" ht="30.75" hidden="1" customHeight="1" x14ac:dyDescent="0.25">
      <c r="A39" s="141"/>
      <c r="B39" s="142"/>
      <c r="C39" s="146"/>
      <c r="D39" s="147"/>
      <c r="E39" s="146"/>
      <c r="F39" s="167" t="s">
        <v>24</v>
      </c>
      <c r="G39" s="148" t="s">
        <v>25</v>
      </c>
      <c r="H39" s="135" t="s">
        <v>26</v>
      </c>
      <c r="I39" s="152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</row>
    <row r="40" spans="1:39" s="4" customFormat="1" ht="42" hidden="1" customHeight="1" x14ac:dyDescent="0.25">
      <c r="A40" s="141"/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</row>
    <row r="41" spans="1:39" s="4" customFormat="1" ht="42" hidden="1" customHeight="1" x14ac:dyDescent="0.25">
      <c r="A41" s="141"/>
      <c r="B41" s="142"/>
      <c r="C41" s="143"/>
      <c r="D41" s="142"/>
      <c r="E41" s="143"/>
      <c r="F41" s="167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113"/>
      <c r="O41" s="199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</row>
    <row r="42" spans="1:39" s="4" customFormat="1" ht="36" hidden="1" customHeight="1" x14ac:dyDescent="0.25">
      <c r="A42" s="141"/>
      <c r="B42" s="142"/>
      <c r="C42" s="143"/>
      <c r="D42" s="142"/>
      <c r="E42" s="143"/>
      <c r="F42" s="167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113"/>
      <c r="O42" s="199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</row>
    <row r="43" spans="1:39" s="4" customFormat="1" ht="30.75" hidden="1" customHeight="1" x14ac:dyDescent="0.25">
      <c r="A43" s="141"/>
      <c r="B43" s="142"/>
      <c r="C43" s="146"/>
      <c r="D43" s="147"/>
      <c r="E43" s="146"/>
      <c r="F43" s="167" t="s">
        <v>24</v>
      </c>
      <c r="G43" s="148" t="s">
        <v>25</v>
      </c>
      <c r="H43" s="135" t="s">
        <v>26</v>
      </c>
      <c r="I43" s="152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</row>
    <row r="44" spans="1:39" s="4" customFormat="1" ht="42" hidden="1" customHeight="1" x14ac:dyDescent="0.25">
      <c r="A44" s="141"/>
      <c r="B44" s="142"/>
      <c r="C44" s="153" t="s">
        <v>192</v>
      </c>
      <c r="D44" s="13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/>
      <c r="J44" s="137"/>
      <c r="K44" s="138" t="e">
        <f>IF(I44/J44*100&gt;100,100,I44/J44*100)</f>
        <v>#DIV/0!</v>
      </c>
      <c r="L44" s="139" t="e">
        <f>(K44+K45+K46)/3</f>
        <v>#DIV/0!</v>
      </c>
      <c r="M44" s="140" t="e">
        <f>(L44+L47)/2</f>
        <v>#DIV/0!</v>
      </c>
      <c r="N44" s="113"/>
      <c r="O44" s="199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</row>
    <row r="45" spans="1:39" s="4" customFormat="1" ht="42" hidden="1" customHeight="1" x14ac:dyDescent="0.25">
      <c r="A45" s="141"/>
      <c r="B45" s="142"/>
      <c r="C45" s="154"/>
      <c r="D45" s="142"/>
      <c r="E45" s="143"/>
      <c r="F45" s="167" t="s">
        <v>18</v>
      </c>
      <c r="G45" s="134" t="s">
        <v>119</v>
      </c>
      <c r="H45" s="135" t="s">
        <v>20</v>
      </c>
      <c r="I45" s="136"/>
      <c r="J45" s="137"/>
      <c r="K45" s="138" t="e">
        <f>IF(J45/I45*100&gt;100,100,J45/I45*100)</f>
        <v>#DIV/0!</v>
      </c>
      <c r="L45" s="144"/>
      <c r="M45" s="145"/>
      <c r="N45" s="113"/>
      <c r="O45" s="199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</row>
    <row r="46" spans="1:39" s="4" customFormat="1" ht="36" hidden="1" customHeight="1" x14ac:dyDescent="0.25">
      <c r="A46" s="141"/>
      <c r="B46" s="142"/>
      <c r="C46" s="154"/>
      <c r="D46" s="142"/>
      <c r="E46" s="143"/>
      <c r="F46" s="167" t="s">
        <v>18</v>
      </c>
      <c r="G46" s="134" t="s">
        <v>120</v>
      </c>
      <c r="H46" s="135" t="s">
        <v>20</v>
      </c>
      <c r="I46" s="136"/>
      <c r="J46" s="136"/>
      <c r="K46" s="138" t="e">
        <f>IF(J46/I46*100&gt;100,100,J46/I46*100)</f>
        <v>#DIV/0!</v>
      </c>
      <c r="L46" s="144"/>
      <c r="M46" s="145"/>
      <c r="N46" s="113"/>
      <c r="O46" s="199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</row>
    <row r="47" spans="1:39" s="4" customFormat="1" ht="30.75" hidden="1" customHeight="1" x14ac:dyDescent="0.25">
      <c r="A47" s="141"/>
      <c r="B47" s="142"/>
      <c r="C47" s="155"/>
      <c r="D47" s="147"/>
      <c r="E47" s="146"/>
      <c r="F47" s="167" t="s">
        <v>24</v>
      </c>
      <c r="G47" s="148" t="s">
        <v>25</v>
      </c>
      <c r="H47" s="135" t="s">
        <v>26</v>
      </c>
      <c r="I47" s="152"/>
      <c r="J47" s="149"/>
      <c r="K47" s="138" t="e">
        <f>IF(J47/I47*100&gt;100,100,J47/I47*100)</f>
        <v>#DIV/0!</v>
      </c>
      <c r="L47" s="150" t="e">
        <f>K47</f>
        <v>#DIV/0!</v>
      </c>
      <c r="M47" s="145"/>
      <c r="N47" s="113"/>
      <c r="O47" s="199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</row>
    <row r="48" spans="1:39" s="4" customFormat="1" ht="42" customHeight="1" x14ac:dyDescent="0.25">
      <c r="A48" s="141"/>
      <c r="B48" s="142"/>
      <c r="C48" s="153" t="s">
        <v>193</v>
      </c>
      <c r="D48" s="131" t="s">
        <v>240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>
        <v>20</v>
      </c>
      <c r="J48" s="137">
        <v>19.899999999999999</v>
      </c>
      <c r="K48" s="138">
        <f>IF(I48/J48*100&gt;100,100,I48/J48*100)</f>
        <v>100</v>
      </c>
      <c r="L48" s="139">
        <f>(K48+K49+K50)/3</f>
        <v>96.969696969696955</v>
      </c>
      <c r="M48" s="140">
        <f>(L48+L51)/2</f>
        <v>98.48484848484847</v>
      </c>
      <c r="N48" s="113"/>
      <c r="O48" s="199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</row>
    <row r="49" spans="1:39" s="4" customFormat="1" ht="42" customHeight="1" x14ac:dyDescent="0.25">
      <c r="A49" s="141"/>
      <c r="B49" s="142"/>
      <c r="C49" s="154"/>
      <c r="D49" s="142"/>
      <c r="E49" s="143"/>
      <c r="F49" s="167" t="s">
        <v>18</v>
      </c>
      <c r="G49" s="134" t="s">
        <v>142</v>
      </c>
      <c r="H49" s="135" t="s">
        <v>20</v>
      </c>
      <c r="I49" s="136">
        <v>100</v>
      </c>
      <c r="J49" s="137">
        <v>100</v>
      </c>
      <c r="K49" s="138">
        <f>IF(J49/I49*100&gt;100,100,J49/I49*100)</f>
        <v>100</v>
      </c>
      <c r="L49" s="144"/>
      <c r="M49" s="145"/>
      <c r="N49" s="113"/>
      <c r="O49" s="199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</row>
    <row r="50" spans="1:39" s="4" customFormat="1" ht="36" customHeight="1" x14ac:dyDescent="0.25">
      <c r="A50" s="141"/>
      <c r="B50" s="142"/>
      <c r="C50" s="154"/>
      <c r="D50" s="142"/>
      <c r="E50" s="143"/>
      <c r="F50" s="167" t="s">
        <v>18</v>
      </c>
      <c r="G50" s="134" t="s">
        <v>120</v>
      </c>
      <c r="H50" s="135" t="s">
        <v>20</v>
      </c>
      <c r="I50" s="136">
        <v>55</v>
      </c>
      <c r="J50" s="136">
        <v>50</v>
      </c>
      <c r="K50" s="138">
        <f>IF(J50/I50*100&gt;100,100,J50/I50*100)</f>
        <v>90.909090909090907</v>
      </c>
      <c r="L50" s="144"/>
      <c r="M50" s="145"/>
      <c r="N50" s="113"/>
      <c r="O50" s="199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</row>
    <row r="51" spans="1:39" s="4" customFormat="1" ht="30.75" customHeight="1" x14ac:dyDescent="0.25">
      <c r="A51" s="141"/>
      <c r="B51" s="142"/>
      <c r="C51" s="155"/>
      <c r="D51" s="147"/>
      <c r="E51" s="146"/>
      <c r="F51" s="167" t="s">
        <v>24</v>
      </c>
      <c r="G51" s="148" t="s">
        <v>25</v>
      </c>
      <c r="H51" s="135" t="s">
        <v>26</v>
      </c>
      <c r="I51" s="165">
        <f>(47*8+50)/9</f>
        <v>47.333333333333336</v>
      </c>
      <c r="J51" s="83">
        <v>60</v>
      </c>
      <c r="K51" s="138">
        <f>IF(J51/I51*100&gt;100,100,J51/I51*100)</f>
        <v>100</v>
      </c>
      <c r="L51" s="150">
        <f>K51</f>
        <v>100</v>
      </c>
      <c r="M51" s="145"/>
      <c r="N51" s="113"/>
      <c r="O51" s="199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</row>
    <row r="52" spans="1:39" s="159" customFormat="1" ht="42" hidden="1" customHeight="1" x14ac:dyDescent="0.25">
      <c r="A52" s="141"/>
      <c r="B52" s="143"/>
      <c r="C52" s="131" t="s">
        <v>194</v>
      </c>
      <c r="D52" s="131" t="s">
        <v>221</v>
      </c>
      <c r="E52" s="157" t="s">
        <v>117</v>
      </c>
      <c r="F52" s="135" t="s">
        <v>18</v>
      </c>
      <c r="G52" s="158" t="s">
        <v>145</v>
      </c>
      <c r="H52" s="135" t="s">
        <v>20</v>
      </c>
      <c r="I52" s="13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</row>
    <row r="53" spans="1:39" s="159" customFormat="1" ht="42" hidden="1" customHeight="1" x14ac:dyDescent="0.25">
      <c r="A53" s="141"/>
      <c r="B53" s="143"/>
      <c r="C53" s="143"/>
      <c r="D53" s="142"/>
      <c r="E53" s="161"/>
      <c r="F53" s="135" t="s">
        <v>18</v>
      </c>
      <c r="G53" s="158" t="s">
        <v>146</v>
      </c>
      <c r="H53" s="135" t="s">
        <v>20</v>
      </c>
      <c r="I53" s="136"/>
      <c r="J53" s="137"/>
      <c r="K53" s="138" t="e">
        <f>IF(J53/I53*100&gt;100,100,J53/I53*100)</f>
        <v>#DIV/0!</v>
      </c>
      <c r="L53" s="144"/>
      <c r="M53" s="145"/>
      <c r="N53" s="113"/>
      <c r="O53" s="199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</row>
    <row r="54" spans="1:39" s="159" customFormat="1" ht="36" hidden="1" customHeight="1" x14ac:dyDescent="0.25">
      <c r="A54" s="141"/>
      <c r="B54" s="143"/>
      <c r="C54" s="143"/>
      <c r="D54" s="142"/>
      <c r="E54" s="161"/>
      <c r="F54" s="135" t="s">
        <v>18</v>
      </c>
      <c r="G54" s="158" t="s">
        <v>147</v>
      </c>
      <c r="H54" s="135" t="s">
        <v>20</v>
      </c>
      <c r="I54" s="136"/>
      <c r="J54" s="136"/>
      <c r="K54" s="138" t="e">
        <f>IF(J54/I54*100&gt;100,100,J54/I54*100)</f>
        <v>#DIV/0!</v>
      </c>
      <c r="L54" s="144"/>
      <c r="M54" s="145"/>
      <c r="N54" s="113"/>
      <c r="O54" s="199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</row>
    <row r="55" spans="1:39" s="159" customFormat="1" ht="30.75" hidden="1" customHeight="1" x14ac:dyDescent="0.25">
      <c r="A55" s="141"/>
      <c r="B55" s="143"/>
      <c r="C55" s="146"/>
      <c r="D55" s="147"/>
      <c r="E55" s="163"/>
      <c r="F55" s="135" t="s">
        <v>24</v>
      </c>
      <c r="G55" s="164" t="s">
        <v>25</v>
      </c>
      <c r="H55" s="135" t="s">
        <v>26</v>
      </c>
      <c r="I55" s="152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</row>
    <row r="56" spans="1:39" s="159" customFormat="1" ht="42" customHeight="1" x14ac:dyDescent="0.25">
      <c r="A56" s="141"/>
      <c r="B56" s="143"/>
      <c r="C56" s="131" t="s">
        <v>195</v>
      </c>
      <c r="D56" s="131" t="s">
        <v>241</v>
      </c>
      <c r="E56" s="157" t="s">
        <v>117</v>
      </c>
      <c r="F56" s="135" t="s">
        <v>18</v>
      </c>
      <c r="G56" s="158" t="s">
        <v>145</v>
      </c>
      <c r="H56" s="135" t="s">
        <v>20</v>
      </c>
      <c r="I56" s="136">
        <v>100</v>
      </c>
      <c r="J56" s="67">
        <v>100</v>
      </c>
      <c r="K56" s="138">
        <f>IF(J56/I56*100&gt;100,100,J56/I56*100)</f>
        <v>100</v>
      </c>
      <c r="L56" s="139">
        <f>(K56+K57+K58)/3</f>
        <v>100</v>
      </c>
      <c r="M56" s="140">
        <f>(L56+L59)/2</f>
        <v>95</v>
      </c>
      <c r="N56" s="113"/>
      <c r="O56" s="199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</row>
    <row r="57" spans="1:39" s="159" customFormat="1" ht="42" customHeight="1" x14ac:dyDescent="0.25">
      <c r="A57" s="141"/>
      <c r="B57" s="143"/>
      <c r="C57" s="143"/>
      <c r="D57" s="142"/>
      <c r="E57" s="161"/>
      <c r="F57" s="135" t="s">
        <v>18</v>
      </c>
      <c r="G57" s="158" t="s">
        <v>146</v>
      </c>
      <c r="H57" s="135" t="s">
        <v>20</v>
      </c>
      <c r="I57" s="136">
        <v>20</v>
      </c>
      <c r="J57" s="67">
        <v>16</v>
      </c>
      <c r="K57" s="138">
        <f>IF(I57/J57*100&gt;100,100,I57/J57*100)</f>
        <v>100</v>
      </c>
      <c r="L57" s="144"/>
      <c r="M57" s="145"/>
      <c r="N57" s="113"/>
      <c r="O57" s="199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</row>
    <row r="58" spans="1:39" s="159" customFormat="1" ht="36" customHeight="1" x14ac:dyDescent="0.25">
      <c r="A58" s="141"/>
      <c r="B58" s="143"/>
      <c r="C58" s="143"/>
      <c r="D58" s="142"/>
      <c r="E58" s="161"/>
      <c r="F58" s="135" t="s">
        <v>18</v>
      </c>
      <c r="G58" s="158" t="s">
        <v>147</v>
      </c>
      <c r="H58" s="135" t="s">
        <v>20</v>
      </c>
      <c r="I58" s="136">
        <v>100</v>
      </c>
      <c r="J58" s="66">
        <v>100</v>
      </c>
      <c r="K58" s="138">
        <f>IF(J58/I58*100&gt;100,100,J58/I58*100)</f>
        <v>100</v>
      </c>
      <c r="L58" s="144"/>
      <c r="M58" s="145"/>
      <c r="N58" s="113"/>
      <c r="O58" s="199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</row>
    <row r="59" spans="1:39" s="159" customFormat="1" ht="30.75" customHeight="1" x14ac:dyDescent="0.25">
      <c r="A59" s="141"/>
      <c r="B59" s="143"/>
      <c r="C59" s="146"/>
      <c r="D59" s="147"/>
      <c r="E59" s="163"/>
      <c r="F59" s="135" t="s">
        <v>24</v>
      </c>
      <c r="G59" s="164" t="s">
        <v>25</v>
      </c>
      <c r="H59" s="135" t="s">
        <v>26</v>
      </c>
      <c r="I59" s="165">
        <f>(2*4+3*4)/9</f>
        <v>2.2222222222222223</v>
      </c>
      <c r="J59" s="83">
        <v>2</v>
      </c>
      <c r="K59" s="138">
        <f>IF(J59/I59*100&gt;100,100,J59/I59*100)</f>
        <v>89.999999999999986</v>
      </c>
      <c r="L59" s="150">
        <f>K59</f>
        <v>89.999999999999986</v>
      </c>
      <c r="M59" s="145"/>
      <c r="N59" s="113"/>
      <c r="O59" s="199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</row>
    <row r="60" spans="1:39" s="159" customFormat="1" ht="42" hidden="1" customHeight="1" x14ac:dyDescent="0.25">
      <c r="A60" s="141"/>
      <c r="B60" s="143"/>
      <c r="C60" s="131" t="s">
        <v>196</v>
      </c>
      <c r="D60" s="131" t="s">
        <v>151</v>
      </c>
      <c r="E60" s="157" t="s">
        <v>117</v>
      </c>
      <c r="F60" s="135" t="s">
        <v>18</v>
      </c>
      <c r="G60" s="158" t="s">
        <v>145</v>
      </c>
      <c r="H60" s="135" t="s">
        <v>20</v>
      </c>
      <c r="I60" s="136"/>
      <c r="J60" s="67"/>
      <c r="K60" s="138" t="e">
        <f>IF(I60/J60*100&gt;100,100,I60/J60*100)</f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</row>
    <row r="61" spans="1:39" s="159" customFormat="1" ht="42" hidden="1" customHeight="1" x14ac:dyDescent="0.25">
      <c r="A61" s="141"/>
      <c r="B61" s="143"/>
      <c r="C61" s="143"/>
      <c r="D61" s="142"/>
      <c r="E61" s="161"/>
      <c r="F61" s="135" t="s">
        <v>18</v>
      </c>
      <c r="G61" s="158" t="s">
        <v>146</v>
      </c>
      <c r="H61" s="135" t="s">
        <v>20</v>
      </c>
      <c r="I61" s="136"/>
      <c r="J61" s="67"/>
      <c r="K61" s="138" t="e">
        <f>IF(J61/I61*100&gt;100,100,J61/I61*100)</f>
        <v>#DIV/0!</v>
      </c>
      <c r="L61" s="144"/>
      <c r="M61" s="145"/>
      <c r="N61" s="113"/>
      <c r="O61" s="199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</row>
    <row r="62" spans="1:39" s="159" customFormat="1" ht="36" hidden="1" customHeight="1" x14ac:dyDescent="0.25">
      <c r="A62" s="141"/>
      <c r="B62" s="143"/>
      <c r="C62" s="143"/>
      <c r="D62" s="142"/>
      <c r="E62" s="161"/>
      <c r="F62" s="135" t="s">
        <v>18</v>
      </c>
      <c r="G62" s="158" t="s">
        <v>147</v>
      </c>
      <c r="H62" s="135" t="s">
        <v>20</v>
      </c>
      <c r="I62" s="136"/>
      <c r="J62" s="66"/>
      <c r="K62" s="138" t="e">
        <f>IF(J62/I62*100&gt;100,100,J62/I62*100)</f>
        <v>#DIV/0!</v>
      </c>
      <c r="L62" s="144"/>
      <c r="M62" s="145"/>
      <c r="N62" s="113"/>
      <c r="O62" s="199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</row>
    <row r="63" spans="1:39" s="159" customFormat="1" ht="30.75" hidden="1" customHeight="1" x14ac:dyDescent="0.25">
      <c r="A63" s="141"/>
      <c r="B63" s="143"/>
      <c r="C63" s="146"/>
      <c r="D63" s="147"/>
      <c r="E63" s="163"/>
      <c r="F63" s="135" t="s">
        <v>24</v>
      </c>
      <c r="G63" s="164" t="s">
        <v>25</v>
      </c>
      <c r="H63" s="135" t="s">
        <v>26</v>
      </c>
      <c r="I63" s="152"/>
      <c r="J63" s="78"/>
      <c r="K63" s="138" t="e">
        <f>IF(J63/I63*100&gt;100,100,J63/I63*100)</f>
        <v>#DIV/0!</v>
      </c>
      <c r="L63" s="150" t="e">
        <f>K63</f>
        <v>#DIV/0!</v>
      </c>
      <c r="M63" s="145"/>
      <c r="N63" s="113"/>
      <c r="O63" s="199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</row>
    <row r="64" spans="1:39" s="159" customFormat="1" ht="42" customHeight="1" x14ac:dyDescent="0.25">
      <c r="A64" s="141"/>
      <c r="B64" s="143"/>
      <c r="C64" s="131" t="s">
        <v>197</v>
      </c>
      <c r="D64" s="131" t="s">
        <v>153</v>
      </c>
      <c r="E64" s="157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99</v>
      </c>
      <c r="K64" s="138">
        <f>IF(J64/I64*100&gt;100,100,J64/I64*100)</f>
        <v>99</v>
      </c>
      <c r="L64" s="139">
        <f>(K64+K65+K66)/3</f>
        <v>99.666666666666671</v>
      </c>
      <c r="M64" s="140">
        <f>(L64+L67)/2</f>
        <v>99.717324052590868</v>
      </c>
      <c r="N64" s="113"/>
      <c r="O64" s="199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</row>
    <row r="65" spans="1:39" s="159" customFormat="1" ht="42" customHeight="1" x14ac:dyDescent="0.25">
      <c r="A65" s="141"/>
      <c r="B65" s="143"/>
      <c r="C65" s="143"/>
      <c r="D65" s="142"/>
      <c r="E65" s="161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10</v>
      </c>
      <c r="K65" s="138">
        <f>IF(I65/J65*100&gt;100,100,I65/J65*100)</f>
        <v>100</v>
      </c>
      <c r="L65" s="144"/>
      <c r="M65" s="145"/>
      <c r="N65" s="113"/>
      <c r="O65" s="199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</row>
    <row r="66" spans="1:39" s="159" customFormat="1" ht="36" customHeight="1" x14ac:dyDescent="0.25">
      <c r="A66" s="141"/>
      <c r="B66" s="143"/>
      <c r="C66" s="143"/>
      <c r="D66" s="142"/>
      <c r="E66" s="161"/>
      <c r="F66" s="135" t="s">
        <v>18</v>
      </c>
      <c r="G66" s="158" t="s">
        <v>147</v>
      </c>
      <c r="H66" s="135" t="s">
        <v>20</v>
      </c>
      <c r="I66" s="136">
        <v>100</v>
      </c>
      <c r="J66" s="136">
        <v>100</v>
      </c>
      <c r="K66" s="138">
        <f>IF(J66/I66*100&gt;100,100,J66/I66*100)</f>
        <v>100</v>
      </c>
      <c r="L66" s="144"/>
      <c r="M66" s="145"/>
      <c r="N66" s="113"/>
      <c r="O66" s="199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</row>
    <row r="67" spans="1:39" s="159" customFormat="1" ht="30.75" customHeight="1" x14ac:dyDescent="0.25">
      <c r="A67" s="141"/>
      <c r="B67" s="143"/>
      <c r="C67" s="146"/>
      <c r="D67" s="147"/>
      <c r="E67" s="163"/>
      <c r="F67" s="135" t="s">
        <v>24</v>
      </c>
      <c r="G67" s="164" t="s">
        <v>25</v>
      </c>
      <c r="H67" s="135" t="s">
        <v>26</v>
      </c>
      <c r="I67" s="165">
        <f>(425*4+424*4+435*4)/12+3</f>
        <v>431</v>
      </c>
      <c r="J67" s="83">
        <v>430</v>
      </c>
      <c r="K67" s="138">
        <f>IF(J67/I67*100&gt;100,100,J67/I67*100)</f>
        <v>99.767981438515079</v>
      </c>
      <c r="L67" s="150">
        <f>K67</f>
        <v>99.767981438515079</v>
      </c>
      <c r="M67" s="145"/>
      <c r="N67" s="113"/>
      <c r="O67" s="199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</row>
    <row r="68" spans="1:39" s="159" customFormat="1" ht="42" hidden="1" customHeight="1" x14ac:dyDescent="0.25">
      <c r="A68" s="141"/>
      <c r="B68" s="143"/>
      <c r="C68" s="156" t="s">
        <v>194</v>
      </c>
      <c r="D68" s="131" t="s">
        <v>154</v>
      </c>
      <c r="E68" s="157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39" t="e">
        <f>(K68+K69+K70)/3</f>
        <v>#DIV/0!</v>
      </c>
      <c r="M68" s="140" t="e">
        <f>(L68+L71)/2</f>
        <v>#DIV/0!</v>
      </c>
      <c r="N68" s="113"/>
      <c r="O68" s="199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</row>
    <row r="69" spans="1:39" s="159" customFormat="1" ht="42" hidden="1" customHeight="1" x14ac:dyDescent="0.25">
      <c r="A69" s="141"/>
      <c r="B69" s="143"/>
      <c r="C69" s="160"/>
      <c r="D69" s="142"/>
      <c r="E69" s="161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44"/>
      <c r="M69" s="145"/>
      <c r="N69" s="113"/>
      <c r="O69" s="199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</row>
    <row r="70" spans="1:39" s="159" customFormat="1" ht="36" hidden="1" customHeight="1" x14ac:dyDescent="0.25">
      <c r="A70" s="141"/>
      <c r="B70" s="143"/>
      <c r="C70" s="160"/>
      <c r="D70" s="142"/>
      <c r="E70" s="161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44"/>
      <c r="M70" s="145"/>
      <c r="N70" s="113"/>
      <c r="O70" s="199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</row>
    <row r="71" spans="1:39" s="159" customFormat="1" ht="30.75" hidden="1" customHeight="1" x14ac:dyDescent="0.25">
      <c r="A71" s="141"/>
      <c r="B71" s="143"/>
      <c r="C71" s="162"/>
      <c r="D71" s="147"/>
      <c r="E71" s="163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50" t="e">
        <f>K71</f>
        <v>#DIV/0!</v>
      </c>
      <c r="M71" s="145"/>
      <c r="N71" s="113"/>
      <c r="O71" s="199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</row>
    <row r="72" spans="1:39" s="159" customFormat="1" ht="42" hidden="1" customHeight="1" x14ac:dyDescent="0.25">
      <c r="A72" s="141"/>
      <c r="B72" s="143"/>
      <c r="C72" s="131" t="s">
        <v>198</v>
      </c>
      <c r="D72" s="131" t="s">
        <v>156</v>
      </c>
      <c r="E72" s="157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39" t="e">
        <f>(K72+K73+K74)/3</f>
        <v>#DIV/0!</v>
      </c>
      <c r="M72" s="140" t="e">
        <f>(L72+L75)/2</f>
        <v>#DIV/0!</v>
      </c>
      <c r="N72" s="113"/>
      <c r="O72" s="199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</row>
    <row r="73" spans="1:39" s="159" customFormat="1" ht="42" hidden="1" customHeight="1" x14ac:dyDescent="0.25">
      <c r="A73" s="141"/>
      <c r="B73" s="143"/>
      <c r="C73" s="143"/>
      <c r="D73" s="142"/>
      <c r="E73" s="161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44"/>
      <c r="M73" s="145"/>
      <c r="N73" s="113"/>
      <c r="O73" s="199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</row>
    <row r="74" spans="1:39" s="159" customFormat="1" ht="36" hidden="1" customHeight="1" x14ac:dyDescent="0.25">
      <c r="A74" s="141"/>
      <c r="B74" s="143"/>
      <c r="C74" s="143"/>
      <c r="D74" s="142"/>
      <c r="E74" s="161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44"/>
      <c r="M74" s="145"/>
      <c r="N74" s="113"/>
      <c r="O74" s="199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</row>
    <row r="75" spans="1:39" s="159" customFormat="1" ht="30.75" hidden="1" customHeight="1" x14ac:dyDescent="0.25">
      <c r="A75" s="141"/>
      <c r="B75" s="143"/>
      <c r="C75" s="146"/>
      <c r="D75" s="147"/>
      <c r="E75" s="163"/>
      <c r="F75" s="135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50" t="e">
        <f>K75</f>
        <v>#DIV/0!</v>
      </c>
      <c r="M75" s="145"/>
      <c r="N75" s="113"/>
      <c r="O75" s="199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</row>
    <row r="76" spans="1:39" s="159" customFormat="1" ht="42" hidden="1" customHeight="1" x14ac:dyDescent="0.25">
      <c r="A76" s="141"/>
      <c r="B76" s="143"/>
      <c r="C76" s="131" t="s">
        <v>199</v>
      </c>
      <c r="D76" s="131" t="s">
        <v>158</v>
      </c>
      <c r="E76" s="157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>IF(I76/J76*100&gt;100,100,I76/J76*100)</f>
        <v>#DIV/0!</v>
      </c>
      <c r="L76" s="139" t="e">
        <f>(K76+K77+K78)/3</f>
        <v>#DIV/0!</v>
      </c>
      <c r="M76" s="140" t="e">
        <f>(L76+L79)/2</f>
        <v>#DIV/0!</v>
      </c>
      <c r="N76" s="113"/>
      <c r="O76" s="199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</row>
    <row r="77" spans="1:39" s="159" customFormat="1" ht="42" hidden="1" customHeight="1" x14ac:dyDescent="0.25">
      <c r="A77" s="141"/>
      <c r="B77" s="143"/>
      <c r="C77" s="143"/>
      <c r="D77" s="142"/>
      <c r="E77" s="161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IF(J77/I77*100&gt;100,100,J77/I77*100)</f>
        <v>#DIV/0!</v>
      </c>
      <c r="L77" s="144"/>
      <c r="M77" s="145"/>
      <c r="N77" s="113"/>
      <c r="O77" s="199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</row>
    <row r="78" spans="1:39" s="159" customFormat="1" ht="36" hidden="1" customHeight="1" x14ac:dyDescent="0.25">
      <c r="A78" s="141"/>
      <c r="B78" s="143"/>
      <c r="C78" s="143"/>
      <c r="D78" s="142"/>
      <c r="E78" s="161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>IF(J78/I78*100&gt;100,100,J78/I78*100)</f>
        <v>#DIV/0!</v>
      </c>
      <c r="L78" s="144"/>
      <c r="M78" s="145"/>
      <c r="N78" s="113"/>
      <c r="O78" s="199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</row>
    <row r="79" spans="1:39" s="159" customFormat="1" ht="30.75" hidden="1" customHeight="1" x14ac:dyDescent="0.25">
      <c r="A79" s="141"/>
      <c r="B79" s="143"/>
      <c r="C79" s="146"/>
      <c r="D79" s="147"/>
      <c r="E79" s="163"/>
      <c r="F79" s="135" t="s">
        <v>24</v>
      </c>
      <c r="G79" s="164" t="s">
        <v>25</v>
      </c>
      <c r="H79" s="135" t="s">
        <v>26</v>
      </c>
      <c r="I79" s="152"/>
      <c r="J79" s="149"/>
      <c r="K79" s="138" t="e">
        <f>IF(J79/I79*100&gt;100,100,J79/I79*100)</f>
        <v>#DIV/0!</v>
      </c>
      <c r="L79" s="150" t="e">
        <f>K79</f>
        <v>#DIV/0!</v>
      </c>
      <c r="M79" s="145"/>
      <c r="N79" s="113"/>
      <c r="O79" s="199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</row>
    <row r="80" spans="1:39" s="159" customFormat="1" ht="42" hidden="1" customHeight="1" x14ac:dyDescent="0.25">
      <c r="A80" s="141"/>
      <c r="B80" s="143"/>
      <c r="C80" s="131" t="s">
        <v>194</v>
      </c>
      <c r="D80" s="131" t="s">
        <v>160</v>
      </c>
      <c r="E80" s="157" t="s">
        <v>117</v>
      </c>
      <c r="F80" s="135" t="s">
        <v>18</v>
      </c>
      <c r="G80" s="158" t="s">
        <v>145</v>
      </c>
      <c r="H80" s="135" t="s">
        <v>20</v>
      </c>
      <c r="I80" s="136"/>
      <c r="J80" s="137"/>
      <c r="K80" s="138" t="e">
        <f>IF(I80/J80*100&gt;100,100,I80/J80*100)</f>
        <v>#DIV/0!</v>
      </c>
      <c r="L80" s="139" t="e">
        <f>(K80+K81+K82)/3</f>
        <v>#DIV/0!</v>
      </c>
      <c r="M80" s="140" t="e">
        <f>(L80+L83)/2</f>
        <v>#DIV/0!</v>
      </c>
      <c r="N80" s="113"/>
      <c r="O80" s="199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</row>
    <row r="81" spans="1:39" s="159" customFormat="1" ht="42" hidden="1" customHeight="1" x14ac:dyDescent="0.25">
      <c r="A81" s="141"/>
      <c r="B81" s="143"/>
      <c r="C81" s="143"/>
      <c r="D81" s="142"/>
      <c r="E81" s="161"/>
      <c r="F81" s="135" t="s">
        <v>18</v>
      </c>
      <c r="G81" s="158" t="s">
        <v>146</v>
      </c>
      <c r="H81" s="135" t="s">
        <v>20</v>
      </c>
      <c r="I81" s="136"/>
      <c r="J81" s="137"/>
      <c r="K81" s="138" t="e">
        <f>IF(J81/I81*100&gt;100,100,J81/I81*100)</f>
        <v>#DIV/0!</v>
      </c>
      <c r="L81" s="144"/>
      <c r="M81" s="145"/>
      <c r="N81" s="113"/>
      <c r="O81" s="199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</row>
    <row r="82" spans="1:39" s="159" customFormat="1" ht="36" hidden="1" customHeight="1" x14ac:dyDescent="0.25">
      <c r="A82" s="141"/>
      <c r="B82" s="143"/>
      <c r="C82" s="143"/>
      <c r="D82" s="142"/>
      <c r="E82" s="161"/>
      <c r="F82" s="135" t="s">
        <v>18</v>
      </c>
      <c r="G82" s="158" t="s">
        <v>147</v>
      </c>
      <c r="H82" s="135" t="s">
        <v>20</v>
      </c>
      <c r="I82" s="136"/>
      <c r="J82" s="136"/>
      <c r="K82" s="138" t="e">
        <f>IF(J82/I82*100&gt;100,100,J82/I82*100)</f>
        <v>#DIV/0!</v>
      </c>
      <c r="L82" s="144"/>
      <c r="M82" s="145"/>
      <c r="N82" s="113"/>
      <c r="O82" s="199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</row>
    <row r="83" spans="1:39" s="159" customFormat="1" ht="30.75" hidden="1" customHeight="1" x14ac:dyDescent="0.25">
      <c r="A83" s="141"/>
      <c r="B83" s="143"/>
      <c r="C83" s="146"/>
      <c r="D83" s="147"/>
      <c r="E83" s="163"/>
      <c r="F83" s="135" t="s">
        <v>24</v>
      </c>
      <c r="G83" s="164" t="s">
        <v>25</v>
      </c>
      <c r="H83" s="135" t="s">
        <v>26</v>
      </c>
      <c r="I83" s="152"/>
      <c r="J83" s="149"/>
      <c r="K83" s="138" t="e">
        <f>IF(J83/I83*100&gt;100,100,J83/I83*100)</f>
        <v>#DIV/0!</v>
      </c>
      <c r="L83" s="150" t="e">
        <f>K83</f>
        <v>#DIV/0!</v>
      </c>
      <c r="M83" s="145"/>
      <c r="N83" s="113"/>
      <c r="O83" s="199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</row>
    <row r="84" spans="1:39" s="159" customFormat="1" ht="42" customHeight="1" x14ac:dyDescent="0.25">
      <c r="A84" s="141"/>
      <c r="B84" s="143"/>
      <c r="C84" s="131" t="s">
        <v>200</v>
      </c>
      <c r="D84" s="131" t="s">
        <v>244</v>
      </c>
      <c r="E84" s="157" t="s">
        <v>117</v>
      </c>
      <c r="F84" s="135" t="s">
        <v>18</v>
      </c>
      <c r="G84" s="158" t="s">
        <v>145</v>
      </c>
      <c r="H84" s="135" t="s">
        <v>20</v>
      </c>
      <c r="I84" s="136">
        <v>100</v>
      </c>
      <c r="J84" s="137">
        <v>100</v>
      </c>
      <c r="K84" s="138">
        <f>IF(J84/I84*100&gt;100,100,J84/I84*100)</f>
        <v>100</v>
      </c>
      <c r="L84" s="139">
        <f>(K84+K85+K86)/3</f>
        <v>100</v>
      </c>
      <c r="M84" s="140">
        <f>(L84+L87)/2</f>
        <v>100</v>
      </c>
      <c r="N84" s="113"/>
      <c r="O84" s="199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</row>
    <row r="85" spans="1:39" s="159" customFormat="1" ht="42" customHeight="1" x14ac:dyDescent="0.25">
      <c r="A85" s="141"/>
      <c r="B85" s="143"/>
      <c r="C85" s="143"/>
      <c r="D85" s="142"/>
      <c r="E85" s="161"/>
      <c r="F85" s="135" t="s">
        <v>18</v>
      </c>
      <c r="G85" s="158" t="s">
        <v>146</v>
      </c>
      <c r="H85" s="135" t="s">
        <v>20</v>
      </c>
      <c r="I85" s="136">
        <v>20</v>
      </c>
      <c r="J85" s="137">
        <v>19.899999999999999</v>
      </c>
      <c r="K85" s="138">
        <f>IF(I85/J85*100&gt;100,100,I85/J85*100)</f>
        <v>100</v>
      </c>
      <c r="L85" s="144"/>
      <c r="M85" s="145"/>
      <c r="N85" s="113"/>
      <c r="O85" s="199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</row>
    <row r="86" spans="1:39" s="159" customFormat="1" ht="36" customHeight="1" x14ac:dyDescent="0.25">
      <c r="A86" s="141"/>
      <c r="B86" s="143"/>
      <c r="C86" s="143"/>
      <c r="D86" s="142"/>
      <c r="E86" s="161"/>
      <c r="F86" s="135" t="s">
        <v>18</v>
      </c>
      <c r="G86" s="158" t="s">
        <v>147</v>
      </c>
      <c r="H86" s="135" t="s">
        <v>20</v>
      </c>
      <c r="I86" s="136">
        <v>100</v>
      </c>
      <c r="J86" s="136">
        <v>100</v>
      </c>
      <c r="K86" s="138">
        <f>IF(J86/I86*100&gt;100,100,J86/I86*100)</f>
        <v>100</v>
      </c>
      <c r="L86" s="144"/>
      <c r="M86" s="145"/>
      <c r="N86" s="113"/>
      <c r="O86" s="199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</row>
    <row r="87" spans="1:39" s="159" customFormat="1" ht="30.75" customHeight="1" x14ac:dyDescent="0.25">
      <c r="A87" s="141"/>
      <c r="B87" s="146"/>
      <c r="C87" s="146"/>
      <c r="D87" s="147"/>
      <c r="E87" s="163"/>
      <c r="F87" s="135" t="s">
        <v>24</v>
      </c>
      <c r="G87" s="164" t="s">
        <v>25</v>
      </c>
      <c r="H87" s="135" t="s">
        <v>26</v>
      </c>
      <c r="I87" s="165">
        <f>(47*8+50)/9</f>
        <v>47.333333333333336</v>
      </c>
      <c r="J87" s="83">
        <v>60</v>
      </c>
      <c r="K87" s="138">
        <f>IF(J87/I87*100&gt;100,100,J87/I87*100)</f>
        <v>100</v>
      </c>
      <c r="L87" s="150">
        <f>K87</f>
        <v>100</v>
      </c>
      <c r="M87" s="145"/>
      <c r="N87" s="124"/>
      <c r="O87" s="199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</row>
    <row r="89" spans="1:39" x14ac:dyDescent="0.25">
      <c r="I89" s="251">
        <f>I7+I11+I15+I19+I23+I27+I31+I35+I39+I43+I47+I51</f>
        <v>480.55555555555554</v>
      </c>
      <c r="J89" s="244">
        <f>J7+J11+J15+J19+J23+J27+J31+J35+J39+J43+J47+J51</f>
        <v>492</v>
      </c>
      <c r="K89" s="217">
        <f>(474*8+495*4)/12</f>
        <v>481</v>
      </c>
      <c r="L89" s="141">
        <v>492</v>
      </c>
    </row>
    <row r="90" spans="1:39" x14ac:dyDescent="0.25">
      <c r="I90" s="251">
        <f>I55+I59+I63+I67+I71+I75+I79+I83+I87</f>
        <v>480.55555555555554</v>
      </c>
      <c r="J90" s="244">
        <f>J55+J59+J63+J67+J71+J75+J79+J83+J87</f>
        <v>492</v>
      </c>
      <c r="K90" s="217">
        <f>(474*8+495*4)/12</f>
        <v>481</v>
      </c>
      <c r="L90" s="141">
        <v>492</v>
      </c>
    </row>
    <row r="91" spans="1:39" ht="30.75" customHeight="1" x14ac:dyDescent="0.25">
      <c r="A91"/>
      <c r="B91" s="210" t="s">
        <v>215</v>
      </c>
      <c r="F91" s="206"/>
      <c r="G91"/>
      <c r="H91" s="210" t="s">
        <v>216</v>
      </c>
      <c r="I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 x14ac:dyDescent="0.25">
      <c r="A92"/>
      <c r="B92" s="211" t="s">
        <v>217</v>
      </c>
      <c r="F92" s="206"/>
      <c r="G92"/>
      <c r="H92"/>
      <c r="I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8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2"/>
  <sheetViews>
    <sheetView view="pageBreakPreview" zoomScale="80" zoomScaleNormal="70" zoomScaleSheetLayoutView="80" workbookViewId="0">
      <selection activeCell="J81" sqref="J81"/>
    </sheetView>
  </sheetViews>
  <sheetFormatPr defaultRowHeight="15" x14ac:dyDescent="0.25"/>
  <cols>
    <col min="1" max="1" width="4.140625" style="141" customWidth="1"/>
    <col min="2" max="2" width="18.85546875" style="141" customWidth="1"/>
    <col min="3" max="3" width="24.85546875" customWidth="1"/>
    <col min="4" max="5" width="18.85546875" customWidth="1"/>
    <col min="6" max="6" width="18.85546875" style="227" customWidth="1"/>
    <col min="7" max="9" width="18.85546875" style="141" customWidth="1"/>
    <col min="10" max="10" width="17.5703125" customWidth="1"/>
    <col min="11" max="15" width="18.85546875" style="141" customWidth="1"/>
    <col min="16" max="26" width="9.140625" style="141"/>
  </cols>
  <sheetData>
    <row r="1" spans="1:26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26" s="187" customFormat="1" ht="113.25" customHeight="1" x14ac:dyDescent="0.2">
      <c r="A2" s="218"/>
      <c r="B2" s="219" t="s">
        <v>210</v>
      </c>
      <c r="C2" s="189" t="s">
        <v>2</v>
      </c>
      <c r="D2" s="189" t="s">
        <v>3</v>
      </c>
      <c r="E2" s="188" t="s">
        <v>4</v>
      </c>
      <c r="F2" s="191" t="s">
        <v>5</v>
      </c>
      <c r="G2" s="191" t="s">
        <v>6</v>
      </c>
      <c r="H2" s="191" t="s">
        <v>7</v>
      </c>
      <c r="I2" s="191" t="s">
        <v>8</v>
      </c>
      <c r="J2" s="191" t="s">
        <v>9</v>
      </c>
      <c r="K2" s="191" t="s">
        <v>10</v>
      </c>
      <c r="L2" s="191" t="s">
        <v>11</v>
      </c>
      <c r="M2" s="191" t="s">
        <v>12</v>
      </c>
      <c r="N2" s="219" t="s">
        <v>13</v>
      </c>
      <c r="O2" s="219" t="s">
        <v>211</v>
      </c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</row>
    <row r="3" spans="1:26" s="212" customFormat="1" ht="15.75" customHeight="1" x14ac:dyDescent="0.2">
      <c r="A3" s="263"/>
      <c r="B3" s="266">
        <v>1</v>
      </c>
      <c r="C3" s="193">
        <v>2</v>
      </c>
      <c r="D3" s="214">
        <v>2</v>
      </c>
      <c r="E3" s="213">
        <v>3</v>
      </c>
      <c r="F3" s="265">
        <v>4</v>
      </c>
      <c r="G3" s="264">
        <v>5</v>
      </c>
      <c r="H3" s="264">
        <v>6</v>
      </c>
      <c r="I3" s="264">
        <v>7</v>
      </c>
      <c r="J3" s="193" t="s">
        <v>212</v>
      </c>
      <c r="K3" s="264">
        <v>9</v>
      </c>
      <c r="L3" s="264">
        <v>10</v>
      </c>
      <c r="M3" s="264">
        <v>11</v>
      </c>
      <c r="N3" s="266">
        <v>12</v>
      </c>
      <c r="O3" s="266">
        <v>13</v>
      </c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</row>
    <row r="4" spans="1:26" s="4" customFormat="1" ht="42" hidden="1" customHeight="1" x14ac:dyDescent="0.25">
      <c r="A4" s="141"/>
      <c r="B4" s="132" t="s">
        <v>274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/>
      <c r="J4" s="137"/>
      <c r="K4" s="138" t="e">
        <f>IF(I4/J4*100&gt;100,100,I4/J4*100)</f>
        <v>#DIV/0!</v>
      </c>
      <c r="L4" s="168" t="e">
        <f>(K4+K5+K6)/3</f>
        <v>#DIV/0!</v>
      </c>
      <c r="M4" s="140" t="e">
        <f>(L4+L7)/2</f>
        <v>#DIV/0!</v>
      </c>
      <c r="N4" s="215" t="s">
        <v>170</v>
      </c>
      <c r="O4" s="199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</row>
    <row r="5" spans="1:26" s="4" customFormat="1" ht="42" hidden="1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/>
      <c r="J5" s="137"/>
      <c r="K5" s="138" t="e">
        <f>IF(J5/I5*100&gt;100,100,J5/I5*100)</f>
        <v>#DIV/0!</v>
      </c>
      <c r="L5" s="170"/>
      <c r="M5" s="145"/>
      <c r="N5" s="113"/>
      <c r="O5" s="199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</row>
    <row r="6" spans="1:26" s="4" customFormat="1" ht="36" hidden="1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/>
      <c r="J6" s="136"/>
      <c r="K6" s="138" t="e">
        <f>IF(J6/I6*100&gt;100,100,J6/I6*100)</f>
        <v>#DIV/0!</v>
      </c>
      <c r="L6" s="170"/>
      <c r="M6" s="145"/>
      <c r="N6" s="113"/>
      <c r="O6" s="199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</row>
    <row r="7" spans="1:26" s="4" customFormat="1" ht="30.75" hidden="1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152"/>
      <c r="J7" s="78"/>
      <c r="K7" s="138" t="e">
        <f>IF(J7/I7*100&gt;100,100,J7/I7*100)</f>
        <v>#DIV/0!</v>
      </c>
      <c r="L7" s="172" t="e">
        <f>K7</f>
        <v>#DIV/0!</v>
      </c>
      <c r="M7" s="145"/>
      <c r="N7" s="113"/>
      <c r="O7" s="199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</row>
    <row r="8" spans="1:26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137"/>
      <c r="K8" s="138" t="e">
        <f>IF(I8/J8*100&gt;100,100,I8/J8*100)</f>
        <v>#DIV/0!</v>
      </c>
      <c r="L8" s="168" t="e">
        <f>(K8+K9+K10)/3</f>
        <v>#DIV/0!</v>
      </c>
      <c r="M8" s="140" t="e">
        <f>(L8+L11)/2</f>
        <v>#DIV/0!</v>
      </c>
      <c r="N8" s="113"/>
      <c r="O8" s="199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</row>
    <row r="9" spans="1:26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/>
      <c r="J9" s="137"/>
      <c r="K9" s="138" t="e">
        <f>IF(J9/I9*100&gt;100,100,J9/I9*100)</f>
        <v>#DIV/0!</v>
      </c>
      <c r="L9" s="170"/>
      <c r="M9" s="145"/>
      <c r="N9" s="113"/>
      <c r="O9" s="199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</row>
    <row r="10" spans="1:26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/>
      <c r="J10" s="136"/>
      <c r="K10" s="138" t="e">
        <f>IF(J10/I10*100&gt;100,100,J10/I10*100)</f>
        <v>#DIV/0!</v>
      </c>
      <c r="L10" s="170"/>
      <c r="M10" s="145"/>
      <c r="N10" s="113"/>
      <c r="O10" s="199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</row>
    <row r="11" spans="1:26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52"/>
      <c r="J11" s="149"/>
      <c r="K11" s="138" t="e">
        <f>IF(J11/I11*100&gt;100,100,J11/I11*100)</f>
        <v>#DIV/0!</v>
      </c>
      <c r="L11" s="172" t="e">
        <f>K11</f>
        <v>#DIV/0!</v>
      </c>
      <c r="M11" s="145"/>
      <c r="N11" s="113"/>
      <c r="O11" s="199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</row>
    <row r="12" spans="1:26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/>
      <c r="J12" s="13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113"/>
      <c r="O12" s="199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</row>
    <row r="13" spans="1:26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/>
      <c r="J13" s="137"/>
      <c r="K13" s="138" t="e">
        <f>IF(J13/I13*100&gt;100,100,J13/I13*100)</f>
        <v>#DIV/0!</v>
      </c>
      <c r="L13" s="170"/>
      <c r="M13" s="145"/>
      <c r="N13" s="113"/>
      <c r="O13" s="199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</row>
    <row r="14" spans="1:26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/>
      <c r="J14" s="136"/>
      <c r="K14" s="138" t="e">
        <f>IF(J14/I14*100&gt;100,100,J14/I14*100)</f>
        <v>#DIV/0!</v>
      </c>
      <c r="L14" s="170"/>
      <c r="M14" s="145"/>
      <c r="N14" s="113"/>
      <c r="O14" s="199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</row>
    <row r="15" spans="1:26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113"/>
      <c r="O15" s="199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</row>
    <row r="16" spans="1:26" s="4" customFormat="1" ht="42" hidden="1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/>
      <c r="J16" s="13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113"/>
      <c r="O16" s="199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</row>
    <row r="17" spans="1:26" s="4" customFormat="1" ht="42" hidden="1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/>
      <c r="J17" s="137"/>
      <c r="K17" s="138" t="e">
        <f>IF(J17/I17*100&gt;100,100,J17/I17*100)</f>
        <v>#DIV/0!</v>
      </c>
      <c r="L17" s="170"/>
      <c r="M17" s="145"/>
      <c r="N17" s="113"/>
      <c r="O17" s="199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</row>
    <row r="18" spans="1:26" s="4" customFormat="1" ht="36" hidden="1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/>
      <c r="J18" s="136"/>
      <c r="K18" s="138" t="e">
        <f>IF(J18/I18*100&gt;100,100,J18/I18*100)</f>
        <v>#DIV/0!</v>
      </c>
      <c r="L18" s="170"/>
      <c r="M18" s="145"/>
      <c r="N18" s="113"/>
      <c r="O18" s="199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</row>
    <row r="19" spans="1:26" s="4" customFormat="1" ht="30.75" hidden="1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152"/>
      <c r="J19" s="149"/>
      <c r="K19" s="138" t="e">
        <f>IF(J19/I19*100&gt;100,100,J19/I19*100)</f>
        <v>#DIV/0!</v>
      </c>
      <c r="L19" s="172" t="e">
        <f>K19</f>
        <v>#DIV/0!</v>
      </c>
      <c r="M19" s="145"/>
      <c r="N19" s="113"/>
      <c r="O19" s="199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</row>
    <row r="20" spans="1:26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168" t="e">
        <f>(K20+K21+K22)/3</f>
        <v>#DIV/0!</v>
      </c>
      <c r="M20" s="140" t="e">
        <f>(L20+L23)/2</f>
        <v>#DIV/0!</v>
      </c>
      <c r="N20" s="113"/>
      <c r="O20" s="199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</row>
    <row r="21" spans="1:26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170"/>
      <c r="M21" s="145"/>
      <c r="N21" s="113"/>
      <c r="O21" s="199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</row>
    <row r="22" spans="1:26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170"/>
      <c r="M22" s="145"/>
      <c r="N22" s="113"/>
      <c r="O22" s="199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</row>
    <row r="23" spans="1:26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72" t="e">
        <f>K23</f>
        <v>#DIV/0!</v>
      </c>
      <c r="M23" s="145"/>
      <c r="N23" s="113"/>
      <c r="O23" s="199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</row>
    <row r="24" spans="1:26" s="4" customFormat="1" ht="42" hidden="1" customHeight="1" x14ac:dyDescent="0.25">
      <c r="A24" s="141"/>
      <c r="B24" s="142"/>
      <c r="C24" s="131" t="s">
        <v>188</v>
      </c>
      <c r="D24" s="131" t="s">
        <v>130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/>
      <c r="J24" s="137"/>
      <c r="K24" s="138" t="e">
        <f>IF(I24/J24*100&gt;100,100,I24/J24*100)</f>
        <v>#DIV/0!</v>
      </c>
      <c r="L24" s="168" t="e">
        <f>(K24+K25+K26)/3</f>
        <v>#DIV/0!</v>
      </c>
      <c r="M24" s="140" t="e">
        <f>(L24+L27)/2</f>
        <v>#DIV/0!</v>
      </c>
      <c r="N24" s="113"/>
      <c r="O24" s="199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</row>
    <row r="25" spans="1:26" s="4" customFormat="1" ht="42" hidden="1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36"/>
      <c r="J25" s="137"/>
      <c r="K25" s="138" t="e">
        <f>IF(J25/I25*100&gt;100,100,J25/I25*100)</f>
        <v>#DIV/0!</v>
      </c>
      <c r="L25" s="170"/>
      <c r="M25" s="145"/>
      <c r="N25" s="113"/>
      <c r="O25" s="199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</row>
    <row r="26" spans="1:26" s="4" customFormat="1" ht="36" hidden="1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36"/>
      <c r="J26" s="136"/>
      <c r="K26" s="138" t="e">
        <f>IF(J26/I26*100&gt;100,100,J26/I26*100)</f>
        <v>#DIV/0!</v>
      </c>
      <c r="L26" s="170"/>
      <c r="M26" s="145"/>
      <c r="N26" s="113"/>
      <c r="O26" s="199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</row>
    <row r="27" spans="1:26" s="4" customFormat="1" ht="30.75" hidden="1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152"/>
      <c r="J27" s="149"/>
      <c r="K27" s="138" t="e">
        <f>IF(J27/I27*100&gt;100,100,J27/I27*100)</f>
        <v>#DIV/0!</v>
      </c>
      <c r="L27" s="172" t="e">
        <f>K27</f>
        <v>#DIV/0!</v>
      </c>
      <c r="M27" s="145"/>
      <c r="N27" s="113"/>
      <c r="O27" s="199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</row>
    <row r="28" spans="1:26" s="4" customFormat="1" ht="42" hidden="1" customHeight="1" x14ac:dyDescent="0.25">
      <c r="A28" s="141"/>
      <c r="B28" s="142"/>
      <c r="C28" s="131" t="s">
        <v>189</v>
      </c>
      <c r="D28" s="131" t="s">
        <v>219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/>
      <c r="J28" s="137"/>
      <c r="K28" s="138" t="e">
        <f>IF(I28/J28*100&gt;100,100,I28/J28*100)</f>
        <v>#DIV/0!</v>
      </c>
      <c r="L28" s="168" t="e">
        <f>(K28+K29+K30)/3</f>
        <v>#DIV/0!</v>
      </c>
      <c r="M28" s="140" t="e">
        <f>(L28+L31)/2</f>
        <v>#DIV/0!</v>
      </c>
      <c r="N28" s="113"/>
      <c r="O28" s="199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</row>
    <row r="29" spans="1:26" s="4" customFormat="1" ht="42" hidden="1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36"/>
      <c r="J29" s="137"/>
      <c r="K29" s="138" t="e">
        <f>IF(J29/I29*100&gt;100,100,J29/I29*100)</f>
        <v>#DIV/0!</v>
      </c>
      <c r="L29" s="170"/>
      <c r="M29" s="145"/>
      <c r="N29" s="113"/>
      <c r="O29" s="199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</row>
    <row r="30" spans="1:26" s="4" customFormat="1" ht="36" hidden="1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36"/>
      <c r="J30" s="136"/>
      <c r="K30" s="138" t="e">
        <f>IF(J30/I30*100&gt;100,100,J30/I30*100)</f>
        <v>#DIV/0!</v>
      </c>
      <c r="L30" s="170"/>
      <c r="M30" s="145"/>
      <c r="N30" s="113"/>
      <c r="O30" s="199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</row>
    <row r="31" spans="1:26" s="4" customFormat="1" ht="30.75" hidden="1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152"/>
      <c r="J31" s="78"/>
      <c r="K31" s="138" t="e">
        <f>IF(J31/I31*100&gt;100,100,J31/I31*100)</f>
        <v>#DIV/0!</v>
      </c>
      <c r="L31" s="172" t="e">
        <f>K31</f>
        <v>#DIV/0!</v>
      </c>
      <c r="M31" s="145"/>
      <c r="N31" s="113"/>
      <c r="O31" s="199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</row>
    <row r="32" spans="1:26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137">
        <v>9.8000000000000007</v>
      </c>
      <c r="K32" s="138">
        <f>IF(I32/J32*100&gt;100,100,I32/J32*100)</f>
        <v>100</v>
      </c>
      <c r="L32" s="139">
        <f>(K32+K33+K34)/3</f>
        <v>97.033333333333346</v>
      </c>
      <c r="M32" s="140">
        <f>(L32+L35)/2</f>
        <v>98.387999656887985</v>
      </c>
      <c r="N32" s="113"/>
      <c r="O32" s="199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</row>
    <row r="33" spans="1:26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137">
        <v>91.1</v>
      </c>
      <c r="K33" s="138">
        <f>IF(J33/I33*100&gt;100,100,J33/I33*100)</f>
        <v>91.1</v>
      </c>
      <c r="L33" s="144"/>
      <c r="M33" s="145"/>
      <c r="N33" s="113"/>
      <c r="O33" s="199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</row>
    <row r="34" spans="1:26" s="4" customFormat="1" ht="36" customHeight="1" x14ac:dyDescent="0.25">
      <c r="A34" s="141"/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136">
        <v>58.5</v>
      </c>
      <c r="K34" s="138">
        <f>IF(J34/I34*100&gt;100,100,J34/I34*100)</f>
        <v>100</v>
      </c>
      <c r="L34" s="144"/>
      <c r="M34" s="145"/>
      <c r="N34" s="113"/>
      <c r="O34" s="199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</row>
    <row r="35" spans="1:26" s="4" customFormat="1" ht="30.75" customHeight="1" x14ac:dyDescent="0.25">
      <c r="A35" s="141"/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165">
        <f>(316*8+356*4)/12-5.5</f>
        <v>323.83333333333331</v>
      </c>
      <c r="J35" s="83">
        <v>323</v>
      </c>
      <c r="K35" s="138">
        <f>IF(J35/I35*100&gt;100,100,J35/I35*100)</f>
        <v>99.742665980442624</v>
      </c>
      <c r="L35" s="150">
        <f>K35</f>
        <v>99.742665980442624</v>
      </c>
      <c r="M35" s="145"/>
      <c r="N35" s="113"/>
      <c r="O35" s="199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</row>
    <row r="36" spans="1:26" s="4" customFormat="1" ht="42" hidden="1" customHeight="1" x14ac:dyDescent="0.25">
      <c r="A36" s="141"/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</row>
    <row r="37" spans="1:26" s="4" customFormat="1" ht="42" hidden="1" customHeight="1" x14ac:dyDescent="0.25">
      <c r="A37" s="141"/>
      <c r="B37" s="142"/>
      <c r="C37" s="143"/>
      <c r="D37" s="142"/>
      <c r="E37" s="143"/>
      <c r="F37" s="167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113"/>
      <c r="O37" s="199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</row>
    <row r="38" spans="1:26" s="4" customFormat="1" ht="36" hidden="1" customHeight="1" x14ac:dyDescent="0.25">
      <c r="A38" s="141"/>
      <c r="B38" s="142"/>
      <c r="C38" s="143"/>
      <c r="D38" s="142"/>
      <c r="E38" s="143"/>
      <c r="F38" s="167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113"/>
      <c r="O38" s="199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</row>
    <row r="39" spans="1:26" s="4" customFormat="1" ht="30.75" hidden="1" customHeight="1" x14ac:dyDescent="0.25">
      <c r="A39" s="141"/>
      <c r="B39" s="142"/>
      <c r="C39" s="146"/>
      <c r="D39" s="147"/>
      <c r="E39" s="146"/>
      <c r="F39" s="167" t="s">
        <v>24</v>
      </c>
      <c r="G39" s="148" t="s">
        <v>25</v>
      </c>
      <c r="H39" s="135" t="s">
        <v>26</v>
      </c>
      <c r="I39" s="152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</row>
    <row r="40" spans="1:26" s="4" customFormat="1" ht="42" hidden="1" customHeight="1" x14ac:dyDescent="0.25">
      <c r="A40" s="141"/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</row>
    <row r="41" spans="1:26" s="4" customFormat="1" ht="42" hidden="1" customHeight="1" x14ac:dyDescent="0.25">
      <c r="A41" s="141"/>
      <c r="B41" s="142"/>
      <c r="C41" s="143"/>
      <c r="D41" s="142"/>
      <c r="E41" s="143"/>
      <c r="F41" s="167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113"/>
      <c r="O41" s="199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</row>
    <row r="42" spans="1:26" s="4" customFormat="1" ht="36" hidden="1" customHeight="1" x14ac:dyDescent="0.25">
      <c r="A42" s="141"/>
      <c r="B42" s="142"/>
      <c r="C42" s="143"/>
      <c r="D42" s="142"/>
      <c r="E42" s="143"/>
      <c r="F42" s="167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113"/>
      <c r="O42" s="199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</row>
    <row r="43" spans="1:26" s="4" customFormat="1" ht="30.75" hidden="1" customHeight="1" x14ac:dyDescent="0.25">
      <c r="A43" s="141"/>
      <c r="B43" s="142"/>
      <c r="C43" s="146"/>
      <c r="D43" s="147"/>
      <c r="E43" s="146"/>
      <c r="F43" s="167" t="s">
        <v>24</v>
      </c>
      <c r="G43" s="148" t="s">
        <v>25</v>
      </c>
      <c r="H43" s="135" t="s">
        <v>26</v>
      </c>
      <c r="I43" s="152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</row>
    <row r="44" spans="1:26" s="4" customFormat="1" ht="42" hidden="1" customHeight="1" x14ac:dyDescent="0.25">
      <c r="A44" s="141"/>
      <c r="B44" s="142"/>
      <c r="C44" s="153" t="s">
        <v>192</v>
      </c>
      <c r="D44" s="13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/>
      <c r="J44" s="137"/>
      <c r="K44" s="138" t="e">
        <f>IF(I44/J44*100&gt;100,100,I44/J44*100)</f>
        <v>#DIV/0!</v>
      </c>
      <c r="L44" s="139" t="e">
        <f>(K44+K45+K46)/3</f>
        <v>#DIV/0!</v>
      </c>
      <c r="M44" s="140" t="e">
        <f>(L44+L47)/2</f>
        <v>#DIV/0!</v>
      </c>
      <c r="N44" s="113"/>
      <c r="O44" s="199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</row>
    <row r="45" spans="1:26" s="4" customFormat="1" ht="42" hidden="1" customHeight="1" x14ac:dyDescent="0.25">
      <c r="A45" s="141"/>
      <c r="B45" s="142"/>
      <c r="C45" s="154"/>
      <c r="D45" s="142"/>
      <c r="E45" s="143"/>
      <c r="F45" s="167" t="s">
        <v>18</v>
      </c>
      <c r="G45" s="134" t="s">
        <v>119</v>
      </c>
      <c r="H45" s="135" t="s">
        <v>20</v>
      </c>
      <c r="I45" s="136"/>
      <c r="J45" s="137"/>
      <c r="K45" s="138" t="e">
        <f>IF(J45/I45*100&gt;100,100,J45/I45*100)</f>
        <v>#DIV/0!</v>
      </c>
      <c r="L45" s="144"/>
      <c r="M45" s="145"/>
      <c r="N45" s="113"/>
      <c r="O45" s="199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</row>
    <row r="46" spans="1:26" s="4" customFormat="1" ht="36" hidden="1" customHeight="1" x14ac:dyDescent="0.25">
      <c r="A46" s="141"/>
      <c r="B46" s="142"/>
      <c r="C46" s="154"/>
      <c r="D46" s="142"/>
      <c r="E46" s="143"/>
      <c r="F46" s="167" t="s">
        <v>18</v>
      </c>
      <c r="G46" s="134" t="s">
        <v>120</v>
      </c>
      <c r="H46" s="135" t="s">
        <v>20</v>
      </c>
      <c r="I46" s="136"/>
      <c r="J46" s="136"/>
      <c r="K46" s="138" t="e">
        <f>IF(J46/I46*100&gt;100,100,J46/I46*100)</f>
        <v>#DIV/0!</v>
      </c>
      <c r="L46" s="144"/>
      <c r="M46" s="145"/>
      <c r="N46" s="113"/>
      <c r="O46" s="199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</row>
    <row r="47" spans="1:26" s="4" customFormat="1" ht="30.75" hidden="1" customHeight="1" x14ac:dyDescent="0.25">
      <c r="A47" s="141"/>
      <c r="B47" s="142"/>
      <c r="C47" s="155"/>
      <c r="D47" s="147"/>
      <c r="E47" s="146"/>
      <c r="F47" s="167" t="s">
        <v>24</v>
      </c>
      <c r="G47" s="148" t="s">
        <v>25</v>
      </c>
      <c r="H47" s="135" t="s">
        <v>26</v>
      </c>
      <c r="I47" s="152"/>
      <c r="J47" s="149"/>
      <c r="K47" s="138" t="e">
        <f>IF(J47/I47*100&gt;100,100,J47/I47*100)</f>
        <v>#DIV/0!</v>
      </c>
      <c r="L47" s="150" t="e">
        <f>K47</f>
        <v>#DIV/0!</v>
      </c>
      <c r="M47" s="145"/>
      <c r="N47" s="113"/>
      <c r="O47" s="199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</row>
    <row r="48" spans="1:26" s="4" customFormat="1" ht="42" customHeight="1" x14ac:dyDescent="0.25">
      <c r="A48" s="141"/>
      <c r="B48" s="142"/>
      <c r="C48" s="153" t="s">
        <v>193</v>
      </c>
      <c r="D48" s="131" t="s">
        <v>141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>
        <v>12</v>
      </c>
      <c r="J48" s="137">
        <v>11.7</v>
      </c>
      <c r="K48" s="138">
        <f>IF(I48/J48*100&gt;100,100,I48/J48*100)</f>
        <v>100</v>
      </c>
      <c r="L48" s="139">
        <f>(K48+K49+K50)/3</f>
        <v>97.7</v>
      </c>
      <c r="M48" s="140">
        <f>(L48+L51)/2</f>
        <v>96.488436482084694</v>
      </c>
      <c r="N48" s="113"/>
      <c r="O48" s="199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</row>
    <row r="49" spans="1:26" s="4" customFormat="1" ht="42" customHeight="1" x14ac:dyDescent="0.25">
      <c r="A49" s="141"/>
      <c r="B49" s="142"/>
      <c r="C49" s="154"/>
      <c r="D49" s="142"/>
      <c r="E49" s="143"/>
      <c r="F49" s="167" t="s">
        <v>18</v>
      </c>
      <c r="G49" s="134" t="s">
        <v>142</v>
      </c>
      <c r="H49" s="135" t="s">
        <v>20</v>
      </c>
      <c r="I49" s="136">
        <v>100</v>
      </c>
      <c r="J49" s="137">
        <v>93.1</v>
      </c>
      <c r="K49" s="138">
        <f>IF(J49/I49*100&gt;100,100,J49/I49*100)</f>
        <v>93.1</v>
      </c>
      <c r="L49" s="144"/>
      <c r="M49" s="145"/>
      <c r="N49" s="113"/>
      <c r="O49" s="199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</row>
    <row r="50" spans="1:26" s="4" customFormat="1" ht="36" customHeight="1" x14ac:dyDescent="0.25">
      <c r="A50" s="141"/>
      <c r="B50" s="142"/>
      <c r="C50" s="154"/>
      <c r="D50" s="142"/>
      <c r="E50" s="143"/>
      <c r="F50" s="167" t="s">
        <v>18</v>
      </c>
      <c r="G50" s="134" t="s">
        <v>120</v>
      </c>
      <c r="H50" s="135" t="s">
        <v>20</v>
      </c>
      <c r="I50" s="136">
        <v>55</v>
      </c>
      <c r="J50" s="136">
        <v>61.1</v>
      </c>
      <c r="K50" s="138">
        <f>IF(J50/I50*100&gt;100,100,J50/I50*100)</f>
        <v>100</v>
      </c>
      <c r="L50" s="144"/>
      <c r="M50" s="145"/>
      <c r="N50" s="113"/>
      <c r="O50" s="199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</row>
    <row r="51" spans="1:26" s="4" customFormat="1" ht="30.75" customHeight="1" x14ac:dyDescent="0.25">
      <c r="A51" s="141"/>
      <c r="B51" s="142"/>
      <c r="C51" s="155"/>
      <c r="D51" s="147"/>
      <c r="E51" s="146"/>
      <c r="F51" s="167" t="s">
        <v>24</v>
      </c>
      <c r="G51" s="148" t="s">
        <v>25</v>
      </c>
      <c r="H51" s="135" t="s">
        <v>26</v>
      </c>
      <c r="I51" s="165">
        <f>(71*8+46)/9</f>
        <v>68.222222222222229</v>
      </c>
      <c r="J51" s="83">
        <v>65</v>
      </c>
      <c r="K51" s="138">
        <f>IF(J51/I51*100&gt;100,100,J51/I51*100)</f>
        <v>95.276872964169371</v>
      </c>
      <c r="L51" s="150">
        <f>K51</f>
        <v>95.276872964169371</v>
      </c>
      <c r="M51" s="145"/>
      <c r="N51" s="113"/>
      <c r="O51" s="199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</row>
    <row r="52" spans="1:26" s="159" customFormat="1" ht="42" hidden="1" customHeight="1" x14ac:dyDescent="0.25">
      <c r="A52" s="141"/>
      <c r="B52" s="143"/>
      <c r="C52" s="131" t="s">
        <v>194</v>
      </c>
      <c r="D52" s="131" t="s">
        <v>221</v>
      </c>
      <c r="E52" s="157" t="s">
        <v>117</v>
      </c>
      <c r="F52" s="135" t="s">
        <v>18</v>
      </c>
      <c r="G52" s="158" t="s">
        <v>145</v>
      </c>
      <c r="H52" s="135" t="s">
        <v>20</v>
      </c>
      <c r="I52" s="136"/>
      <c r="J52" s="13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</row>
    <row r="53" spans="1:26" s="159" customFormat="1" ht="42" hidden="1" customHeight="1" x14ac:dyDescent="0.25">
      <c r="A53" s="141"/>
      <c r="B53" s="143"/>
      <c r="C53" s="143"/>
      <c r="D53" s="142"/>
      <c r="E53" s="161"/>
      <c r="F53" s="135" t="s">
        <v>18</v>
      </c>
      <c r="G53" s="158" t="s">
        <v>146</v>
      </c>
      <c r="H53" s="135" t="s">
        <v>20</v>
      </c>
      <c r="I53" s="136"/>
      <c r="J53" s="137"/>
      <c r="K53" s="138" t="e">
        <f>IF(J53/I53*100&gt;100,100,J53/I53*100)</f>
        <v>#DIV/0!</v>
      </c>
      <c r="L53" s="144"/>
      <c r="M53" s="145"/>
      <c r="N53" s="113"/>
      <c r="O53" s="199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</row>
    <row r="54" spans="1:26" s="159" customFormat="1" ht="36" hidden="1" customHeight="1" x14ac:dyDescent="0.25">
      <c r="A54" s="141"/>
      <c r="B54" s="143"/>
      <c r="C54" s="143"/>
      <c r="D54" s="142"/>
      <c r="E54" s="161"/>
      <c r="F54" s="135" t="s">
        <v>18</v>
      </c>
      <c r="G54" s="158" t="s">
        <v>147</v>
      </c>
      <c r="H54" s="135" t="s">
        <v>20</v>
      </c>
      <c r="I54" s="136"/>
      <c r="J54" s="136"/>
      <c r="K54" s="138" t="e">
        <f>IF(J54/I54*100&gt;100,100,J54/I54*100)</f>
        <v>#DIV/0!</v>
      </c>
      <c r="L54" s="144"/>
      <c r="M54" s="145"/>
      <c r="N54" s="113"/>
      <c r="O54" s="199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</row>
    <row r="55" spans="1:26" s="159" customFormat="1" ht="30.75" hidden="1" customHeight="1" x14ac:dyDescent="0.25">
      <c r="A55" s="141"/>
      <c r="B55" s="143"/>
      <c r="C55" s="146"/>
      <c r="D55" s="147"/>
      <c r="E55" s="163"/>
      <c r="F55" s="135" t="s">
        <v>24</v>
      </c>
      <c r="G55" s="164" t="s">
        <v>25</v>
      </c>
      <c r="H55" s="135" t="s">
        <v>26</v>
      </c>
      <c r="I55" s="152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</row>
    <row r="56" spans="1:26" s="159" customFormat="1" ht="42" hidden="1" customHeight="1" x14ac:dyDescent="0.25">
      <c r="A56" s="141"/>
      <c r="B56" s="143"/>
      <c r="C56" s="131" t="s">
        <v>195</v>
      </c>
      <c r="D56" s="131" t="s">
        <v>222</v>
      </c>
      <c r="E56" s="157" t="s">
        <v>117</v>
      </c>
      <c r="F56" s="135" t="s">
        <v>18</v>
      </c>
      <c r="G56" s="158" t="s">
        <v>145</v>
      </c>
      <c r="H56" s="135" t="s">
        <v>20</v>
      </c>
      <c r="I56" s="136"/>
      <c r="J56" s="67"/>
      <c r="K56" s="138" t="e">
        <f>IF(I56/J56*100&gt;100,100,I56/J56*100)</f>
        <v>#DIV/0!</v>
      </c>
      <c r="L56" s="139" t="e">
        <f>(K56+K57+K58)/3</f>
        <v>#DIV/0!</v>
      </c>
      <c r="M56" s="140" t="e">
        <f>(L56+L59)/2</f>
        <v>#DIV/0!</v>
      </c>
      <c r="N56" s="113"/>
      <c r="O56" s="199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</row>
    <row r="57" spans="1:26" s="159" customFormat="1" ht="42" hidden="1" customHeight="1" x14ac:dyDescent="0.25">
      <c r="A57" s="141"/>
      <c r="B57" s="143"/>
      <c r="C57" s="143"/>
      <c r="D57" s="142"/>
      <c r="E57" s="161"/>
      <c r="F57" s="135" t="s">
        <v>18</v>
      </c>
      <c r="G57" s="158" t="s">
        <v>146</v>
      </c>
      <c r="H57" s="135" t="s">
        <v>20</v>
      </c>
      <c r="I57" s="136"/>
      <c r="J57" s="67"/>
      <c r="K57" s="138" t="e">
        <f>IF(J57/I57*100&gt;100,100,J57/I57*100)</f>
        <v>#DIV/0!</v>
      </c>
      <c r="L57" s="144"/>
      <c r="M57" s="145"/>
      <c r="N57" s="113"/>
      <c r="O57" s="199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</row>
    <row r="58" spans="1:26" s="159" customFormat="1" ht="36" hidden="1" customHeight="1" x14ac:dyDescent="0.25">
      <c r="A58" s="141"/>
      <c r="B58" s="143"/>
      <c r="C58" s="143"/>
      <c r="D58" s="142"/>
      <c r="E58" s="161"/>
      <c r="F58" s="135" t="s">
        <v>18</v>
      </c>
      <c r="G58" s="158" t="s">
        <v>147</v>
      </c>
      <c r="H58" s="135" t="s">
        <v>20</v>
      </c>
      <c r="I58" s="136"/>
      <c r="J58" s="66"/>
      <c r="K58" s="138" t="e">
        <f>IF(J58/I58*100&gt;100,100,J58/I58*100)</f>
        <v>#DIV/0!</v>
      </c>
      <c r="L58" s="144"/>
      <c r="M58" s="145"/>
      <c r="N58" s="113"/>
      <c r="O58" s="199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</row>
    <row r="59" spans="1:26" s="159" customFormat="1" ht="30.75" hidden="1" customHeight="1" x14ac:dyDescent="0.25">
      <c r="A59" s="141"/>
      <c r="B59" s="143"/>
      <c r="C59" s="146"/>
      <c r="D59" s="147"/>
      <c r="E59" s="163"/>
      <c r="F59" s="135" t="s">
        <v>24</v>
      </c>
      <c r="G59" s="164" t="s">
        <v>25</v>
      </c>
      <c r="H59" s="135" t="s">
        <v>26</v>
      </c>
      <c r="I59" s="152"/>
      <c r="J59" s="78"/>
      <c r="K59" s="138" t="e">
        <f>IF(J59/I59*100&gt;100,100,J59/I59*100)</f>
        <v>#DIV/0!</v>
      </c>
      <c r="L59" s="150" t="e">
        <f>K59</f>
        <v>#DIV/0!</v>
      </c>
      <c r="M59" s="145"/>
      <c r="N59" s="113"/>
      <c r="O59" s="199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</row>
    <row r="60" spans="1:26" s="159" customFormat="1" ht="42" hidden="1" customHeight="1" x14ac:dyDescent="0.25">
      <c r="A60" s="141"/>
      <c r="B60" s="143"/>
      <c r="C60" s="131" t="s">
        <v>196</v>
      </c>
      <c r="D60" s="131" t="s">
        <v>151</v>
      </c>
      <c r="E60" s="157" t="s">
        <v>117</v>
      </c>
      <c r="F60" s="135" t="s">
        <v>18</v>
      </c>
      <c r="G60" s="158" t="s">
        <v>145</v>
      </c>
      <c r="H60" s="135" t="s">
        <v>20</v>
      </c>
      <c r="I60" s="136"/>
      <c r="J60" s="67"/>
      <c r="K60" s="138" t="e">
        <f>IF(I60/J60*100&gt;100,100,I60/J60*100)</f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</row>
    <row r="61" spans="1:26" s="159" customFormat="1" ht="42" hidden="1" customHeight="1" x14ac:dyDescent="0.25">
      <c r="A61" s="141"/>
      <c r="B61" s="143"/>
      <c r="C61" s="143"/>
      <c r="D61" s="142"/>
      <c r="E61" s="161"/>
      <c r="F61" s="135" t="s">
        <v>18</v>
      </c>
      <c r="G61" s="158" t="s">
        <v>146</v>
      </c>
      <c r="H61" s="135" t="s">
        <v>20</v>
      </c>
      <c r="I61" s="136"/>
      <c r="J61" s="67"/>
      <c r="K61" s="138" t="e">
        <f>IF(J61/I61*100&gt;100,100,J61/I61*100)</f>
        <v>#DIV/0!</v>
      </c>
      <c r="L61" s="144"/>
      <c r="M61" s="145"/>
      <c r="N61" s="113"/>
      <c r="O61" s="199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</row>
    <row r="62" spans="1:26" s="159" customFormat="1" ht="36" hidden="1" customHeight="1" x14ac:dyDescent="0.25">
      <c r="A62" s="141"/>
      <c r="B62" s="143"/>
      <c r="C62" s="143"/>
      <c r="D62" s="142"/>
      <c r="E62" s="161"/>
      <c r="F62" s="135" t="s">
        <v>18</v>
      </c>
      <c r="G62" s="158" t="s">
        <v>147</v>
      </c>
      <c r="H62" s="135" t="s">
        <v>20</v>
      </c>
      <c r="I62" s="136"/>
      <c r="J62" s="66"/>
      <c r="K62" s="138" t="e">
        <f>IF(J62/I62*100&gt;100,100,J62/I62*100)</f>
        <v>#DIV/0!</v>
      </c>
      <c r="L62" s="144"/>
      <c r="M62" s="145"/>
      <c r="N62" s="113"/>
      <c r="O62" s="199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</row>
    <row r="63" spans="1:26" s="159" customFormat="1" ht="30.75" hidden="1" customHeight="1" x14ac:dyDescent="0.25">
      <c r="A63" s="141"/>
      <c r="B63" s="143"/>
      <c r="C63" s="146"/>
      <c r="D63" s="147"/>
      <c r="E63" s="163"/>
      <c r="F63" s="135" t="s">
        <v>24</v>
      </c>
      <c r="G63" s="164" t="s">
        <v>25</v>
      </c>
      <c r="H63" s="135" t="s">
        <v>26</v>
      </c>
      <c r="I63" s="152"/>
      <c r="J63" s="78"/>
      <c r="K63" s="138" t="e">
        <f>IF(J63/I63*100&gt;100,100,J63/I63*100)</f>
        <v>#DIV/0!</v>
      </c>
      <c r="L63" s="150" t="e">
        <f>K63</f>
        <v>#DIV/0!</v>
      </c>
      <c r="M63" s="145"/>
      <c r="N63" s="113"/>
      <c r="O63" s="199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</row>
    <row r="64" spans="1:26" s="159" customFormat="1" ht="42" customHeight="1" x14ac:dyDescent="0.25">
      <c r="A64" s="141"/>
      <c r="B64" s="143"/>
      <c r="C64" s="131" t="s">
        <v>197</v>
      </c>
      <c r="D64" s="131" t="s">
        <v>153</v>
      </c>
      <c r="E64" s="157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97.8</v>
      </c>
      <c r="K64" s="138">
        <f>IF(J64/I64*100&gt;100,100,J64/I64*100)</f>
        <v>97.8</v>
      </c>
      <c r="L64" s="139">
        <f>(K64+K65+K66)/3</f>
        <v>99.266666666666666</v>
      </c>
      <c r="M64" s="140">
        <f>(L64+L67)/2</f>
        <v>99.504666323554645</v>
      </c>
      <c r="N64" s="113"/>
      <c r="O64" s="199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</row>
    <row r="65" spans="1:26" s="159" customFormat="1" ht="42" customHeight="1" x14ac:dyDescent="0.25">
      <c r="A65" s="141"/>
      <c r="B65" s="143"/>
      <c r="C65" s="143"/>
      <c r="D65" s="142"/>
      <c r="E65" s="161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9.8000000000000007</v>
      </c>
      <c r="K65" s="138">
        <f>IF(I65/J65*100&gt;100,100,I65/J65*100)</f>
        <v>100</v>
      </c>
      <c r="L65" s="144"/>
      <c r="M65" s="145"/>
      <c r="N65" s="113"/>
      <c r="O65" s="199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</row>
    <row r="66" spans="1:26" s="159" customFormat="1" ht="36" customHeight="1" x14ac:dyDescent="0.25">
      <c r="A66" s="141"/>
      <c r="B66" s="143"/>
      <c r="C66" s="143"/>
      <c r="D66" s="142"/>
      <c r="E66" s="161"/>
      <c r="F66" s="135" t="s">
        <v>18</v>
      </c>
      <c r="G66" s="158" t="s">
        <v>147</v>
      </c>
      <c r="H66" s="135" t="s">
        <v>20</v>
      </c>
      <c r="I66" s="136">
        <v>100</v>
      </c>
      <c r="J66" s="136">
        <v>100</v>
      </c>
      <c r="K66" s="138">
        <f>IF(J66/I66*100&gt;100,100,J66/I66*100)</f>
        <v>100</v>
      </c>
      <c r="L66" s="144"/>
      <c r="M66" s="145"/>
      <c r="N66" s="113"/>
      <c r="O66" s="199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</row>
    <row r="67" spans="1:26" s="159" customFormat="1" ht="30.75" customHeight="1" x14ac:dyDescent="0.25">
      <c r="A67" s="141"/>
      <c r="B67" s="143"/>
      <c r="C67" s="146"/>
      <c r="D67" s="147"/>
      <c r="E67" s="163"/>
      <c r="F67" s="135" t="s">
        <v>24</v>
      </c>
      <c r="G67" s="164" t="s">
        <v>25</v>
      </c>
      <c r="H67" s="135" t="s">
        <v>26</v>
      </c>
      <c r="I67" s="165">
        <f>(316*8+356*4)/12-5.5</f>
        <v>323.83333333333331</v>
      </c>
      <c r="J67" s="83">
        <v>323</v>
      </c>
      <c r="K67" s="138">
        <f>IF(J67/I67*100&gt;100,100,J67/I67*100)</f>
        <v>99.742665980442624</v>
      </c>
      <c r="L67" s="150">
        <f>K67</f>
        <v>99.742665980442624</v>
      </c>
      <c r="M67" s="145"/>
      <c r="N67" s="113"/>
      <c r="O67" s="199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</row>
    <row r="68" spans="1:26" s="159" customFormat="1" ht="42" hidden="1" customHeight="1" x14ac:dyDescent="0.25">
      <c r="A68" s="141"/>
      <c r="B68" s="143"/>
      <c r="C68" s="156" t="s">
        <v>194</v>
      </c>
      <c r="D68" s="131" t="s">
        <v>154</v>
      </c>
      <c r="E68" s="157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39" t="e">
        <f>(K68+K69+K70)/3</f>
        <v>#DIV/0!</v>
      </c>
      <c r="M68" s="140" t="e">
        <f>(L68+L71)/2</f>
        <v>#DIV/0!</v>
      </c>
      <c r="N68" s="113"/>
      <c r="O68" s="199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</row>
    <row r="69" spans="1:26" s="159" customFormat="1" ht="42" hidden="1" customHeight="1" x14ac:dyDescent="0.25">
      <c r="A69" s="141"/>
      <c r="B69" s="143"/>
      <c r="C69" s="160"/>
      <c r="D69" s="142"/>
      <c r="E69" s="161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44"/>
      <c r="M69" s="145"/>
      <c r="N69" s="113"/>
      <c r="O69" s="199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</row>
    <row r="70" spans="1:26" s="159" customFormat="1" ht="36" hidden="1" customHeight="1" x14ac:dyDescent="0.25">
      <c r="A70" s="141"/>
      <c r="B70" s="143"/>
      <c r="C70" s="160"/>
      <c r="D70" s="142"/>
      <c r="E70" s="161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44"/>
      <c r="M70" s="145"/>
      <c r="N70" s="113"/>
      <c r="O70" s="199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</row>
    <row r="71" spans="1:26" s="159" customFormat="1" ht="30.75" hidden="1" customHeight="1" x14ac:dyDescent="0.25">
      <c r="A71" s="141"/>
      <c r="B71" s="143"/>
      <c r="C71" s="162"/>
      <c r="D71" s="147"/>
      <c r="E71" s="163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50" t="e">
        <f>K71</f>
        <v>#DIV/0!</v>
      </c>
      <c r="M71" s="145"/>
      <c r="N71" s="113"/>
      <c r="O71" s="199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</row>
    <row r="72" spans="1:26" s="159" customFormat="1" ht="42" hidden="1" customHeight="1" x14ac:dyDescent="0.25">
      <c r="A72" s="141"/>
      <c r="B72" s="143"/>
      <c r="C72" s="131" t="s">
        <v>198</v>
      </c>
      <c r="D72" s="131" t="s">
        <v>156</v>
      </c>
      <c r="E72" s="157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IF(I72/J72*100&gt;100,100,I72/J72*100)</f>
        <v>#DIV/0!</v>
      </c>
      <c r="L72" s="139" t="e">
        <f>(K72+K73+K74)/3</f>
        <v>#DIV/0!</v>
      </c>
      <c r="M72" s="140" t="e">
        <f>(L72+L75)/2</f>
        <v>#DIV/0!</v>
      </c>
      <c r="N72" s="113"/>
      <c r="O72" s="199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</row>
    <row r="73" spans="1:26" s="159" customFormat="1" ht="42" hidden="1" customHeight="1" x14ac:dyDescent="0.25">
      <c r="A73" s="141"/>
      <c r="B73" s="143"/>
      <c r="C73" s="143"/>
      <c r="D73" s="142"/>
      <c r="E73" s="161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IF(J73/I73*100&gt;100,100,J73/I73*100)</f>
        <v>#DIV/0!</v>
      </c>
      <c r="L73" s="144"/>
      <c r="M73" s="145"/>
      <c r="N73" s="113"/>
      <c r="O73" s="199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</row>
    <row r="74" spans="1:26" s="159" customFormat="1" ht="36" hidden="1" customHeight="1" x14ac:dyDescent="0.25">
      <c r="A74" s="141"/>
      <c r="B74" s="143"/>
      <c r="C74" s="143"/>
      <c r="D74" s="142"/>
      <c r="E74" s="161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44"/>
      <c r="M74" s="145"/>
      <c r="N74" s="113"/>
      <c r="O74" s="199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</row>
    <row r="75" spans="1:26" s="159" customFormat="1" ht="30.75" hidden="1" customHeight="1" x14ac:dyDescent="0.25">
      <c r="A75" s="141"/>
      <c r="B75" s="143"/>
      <c r="C75" s="146"/>
      <c r="D75" s="147"/>
      <c r="E75" s="163"/>
      <c r="F75" s="135" t="s">
        <v>24</v>
      </c>
      <c r="G75" s="164" t="s">
        <v>25</v>
      </c>
      <c r="H75" s="135" t="s">
        <v>26</v>
      </c>
      <c r="I75" s="152"/>
      <c r="J75" s="149"/>
      <c r="K75" s="138" t="e">
        <f>IF(J75/I75*100&gt;100,100,J75/I75*100)</f>
        <v>#DIV/0!</v>
      </c>
      <c r="L75" s="150" t="e">
        <f>K75</f>
        <v>#DIV/0!</v>
      </c>
      <c r="M75" s="145"/>
      <c r="N75" s="113"/>
      <c r="O75" s="199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</row>
    <row r="76" spans="1:26" s="159" customFormat="1" ht="42" hidden="1" customHeight="1" x14ac:dyDescent="0.25">
      <c r="A76" s="141"/>
      <c r="B76" s="143"/>
      <c r="C76" s="131" t="s">
        <v>199</v>
      </c>
      <c r="D76" s="131" t="s">
        <v>158</v>
      </c>
      <c r="E76" s="157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>IF(I76/J76*100&gt;100,100,I76/J76*100)</f>
        <v>#DIV/0!</v>
      </c>
      <c r="L76" s="139" t="e">
        <f>(K76+K77+K78)/3</f>
        <v>#DIV/0!</v>
      </c>
      <c r="M76" s="140" t="e">
        <f>(L76+L79)/2</f>
        <v>#DIV/0!</v>
      </c>
      <c r="N76" s="113"/>
      <c r="O76" s="199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</row>
    <row r="77" spans="1:26" s="159" customFormat="1" ht="42" hidden="1" customHeight="1" x14ac:dyDescent="0.25">
      <c r="A77" s="141"/>
      <c r="B77" s="143"/>
      <c r="C77" s="143"/>
      <c r="D77" s="142"/>
      <c r="E77" s="161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IF(J77/I77*100&gt;100,100,J77/I77*100)</f>
        <v>#DIV/0!</v>
      </c>
      <c r="L77" s="144"/>
      <c r="M77" s="145"/>
      <c r="N77" s="113"/>
      <c r="O77" s="199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</row>
    <row r="78" spans="1:26" s="159" customFormat="1" ht="36" hidden="1" customHeight="1" x14ac:dyDescent="0.25">
      <c r="A78" s="141"/>
      <c r="B78" s="143"/>
      <c r="C78" s="143"/>
      <c r="D78" s="142"/>
      <c r="E78" s="161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>IF(J78/I78*100&gt;100,100,J78/I78*100)</f>
        <v>#DIV/0!</v>
      </c>
      <c r="L78" s="144"/>
      <c r="M78" s="145"/>
      <c r="N78" s="113"/>
      <c r="O78" s="199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</row>
    <row r="79" spans="1:26" s="159" customFormat="1" ht="30.75" hidden="1" customHeight="1" x14ac:dyDescent="0.25">
      <c r="A79" s="141"/>
      <c r="B79" s="143"/>
      <c r="C79" s="146"/>
      <c r="D79" s="147"/>
      <c r="E79" s="163"/>
      <c r="F79" s="135" t="s">
        <v>24</v>
      </c>
      <c r="G79" s="164" t="s">
        <v>25</v>
      </c>
      <c r="H79" s="135" t="s">
        <v>26</v>
      </c>
      <c r="I79" s="152"/>
      <c r="J79" s="149"/>
      <c r="K79" s="138" t="e">
        <f>IF(J79/I79*100&gt;100,100,J79/I79*100)</f>
        <v>#DIV/0!</v>
      </c>
      <c r="L79" s="150" t="e">
        <f>K79</f>
        <v>#DIV/0!</v>
      </c>
      <c r="M79" s="145"/>
      <c r="N79" s="113"/>
      <c r="O79" s="199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</row>
    <row r="80" spans="1:26" s="159" customFormat="1" ht="42" hidden="1" customHeight="1" x14ac:dyDescent="0.25">
      <c r="A80" s="141"/>
      <c r="B80" s="143"/>
      <c r="C80" s="131" t="s">
        <v>194</v>
      </c>
      <c r="D80" s="131" t="s">
        <v>160</v>
      </c>
      <c r="E80" s="157" t="s">
        <v>117</v>
      </c>
      <c r="F80" s="135" t="s">
        <v>18</v>
      </c>
      <c r="G80" s="158" t="s">
        <v>145</v>
      </c>
      <c r="H80" s="135" t="s">
        <v>20</v>
      </c>
      <c r="I80" s="136"/>
      <c r="J80" s="137"/>
      <c r="K80" s="138" t="e">
        <f>IF(I80/J80*100&gt;100,100,I80/J80*100)</f>
        <v>#DIV/0!</v>
      </c>
      <c r="L80" s="139" t="e">
        <f>(K80+K81+K82)/3</f>
        <v>#DIV/0!</v>
      </c>
      <c r="M80" s="140" t="e">
        <f>(L80+L83)/2</f>
        <v>#DIV/0!</v>
      </c>
      <c r="N80" s="113"/>
      <c r="O80" s="199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</row>
    <row r="81" spans="1:26" s="159" customFormat="1" ht="42" hidden="1" customHeight="1" x14ac:dyDescent="0.25">
      <c r="A81" s="141"/>
      <c r="B81" s="143"/>
      <c r="C81" s="143"/>
      <c r="D81" s="142"/>
      <c r="E81" s="161"/>
      <c r="F81" s="135" t="s">
        <v>18</v>
      </c>
      <c r="G81" s="158" t="s">
        <v>146</v>
      </c>
      <c r="H81" s="135" t="s">
        <v>20</v>
      </c>
      <c r="I81" s="136"/>
      <c r="J81" s="137"/>
      <c r="K81" s="138" t="e">
        <f>IF(J81/I81*100&gt;100,100,J81/I81*100)</f>
        <v>#DIV/0!</v>
      </c>
      <c r="L81" s="144"/>
      <c r="M81" s="145"/>
      <c r="N81" s="113"/>
      <c r="O81" s="199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</row>
    <row r="82" spans="1:26" s="159" customFormat="1" ht="36" hidden="1" customHeight="1" x14ac:dyDescent="0.25">
      <c r="A82" s="141"/>
      <c r="B82" s="143"/>
      <c r="C82" s="143"/>
      <c r="D82" s="142"/>
      <c r="E82" s="161"/>
      <c r="F82" s="135" t="s">
        <v>18</v>
      </c>
      <c r="G82" s="158" t="s">
        <v>147</v>
      </c>
      <c r="H82" s="135" t="s">
        <v>20</v>
      </c>
      <c r="I82" s="136"/>
      <c r="J82" s="136"/>
      <c r="K82" s="138" t="e">
        <f>IF(J82/I82*100&gt;100,100,J82/I82*100)</f>
        <v>#DIV/0!</v>
      </c>
      <c r="L82" s="144"/>
      <c r="M82" s="145"/>
      <c r="N82" s="113"/>
      <c r="O82" s="199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</row>
    <row r="83" spans="1:26" s="159" customFormat="1" ht="30.75" hidden="1" customHeight="1" x14ac:dyDescent="0.25">
      <c r="A83" s="141"/>
      <c r="B83" s="143"/>
      <c r="C83" s="146"/>
      <c r="D83" s="147"/>
      <c r="E83" s="163"/>
      <c r="F83" s="135" t="s">
        <v>24</v>
      </c>
      <c r="G83" s="164" t="s">
        <v>25</v>
      </c>
      <c r="H83" s="135" t="s">
        <v>26</v>
      </c>
      <c r="I83" s="152"/>
      <c r="J83" s="149"/>
      <c r="K83" s="138" t="e">
        <f>IF(J83/I83*100&gt;100,100,J83/I83*100)</f>
        <v>#DIV/0!</v>
      </c>
      <c r="L83" s="150" t="e">
        <f>K83</f>
        <v>#DIV/0!</v>
      </c>
      <c r="M83" s="145"/>
      <c r="N83" s="113"/>
      <c r="O83" s="199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</row>
    <row r="84" spans="1:26" s="159" customFormat="1" ht="42" customHeight="1" x14ac:dyDescent="0.25">
      <c r="A84" s="141"/>
      <c r="B84" s="143"/>
      <c r="C84" s="131" t="s">
        <v>200</v>
      </c>
      <c r="D84" s="131" t="s">
        <v>244</v>
      </c>
      <c r="E84" s="157" t="s">
        <v>117</v>
      </c>
      <c r="F84" s="135" t="s">
        <v>18</v>
      </c>
      <c r="G84" s="158" t="s">
        <v>145</v>
      </c>
      <c r="H84" s="135" t="s">
        <v>20</v>
      </c>
      <c r="I84" s="136">
        <v>100</v>
      </c>
      <c r="J84" s="137">
        <v>98.7</v>
      </c>
      <c r="K84" s="138">
        <f>IF(J84/I84*100&gt;100,100,J84/I84*100)</f>
        <v>98.7</v>
      </c>
      <c r="L84" s="139">
        <f>(K84+K85+K86)/3</f>
        <v>99.566666666666663</v>
      </c>
      <c r="M84" s="140">
        <f>(L84+L87)/2</f>
        <v>97.421769815418017</v>
      </c>
      <c r="N84" s="113"/>
      <c r="O84" s="199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</row>
    <row r="85" spans="1:26" s="159" customFormat="1" ht="42" customHeight="1" x14ac:dyDescent="0.25">
      <c r="A85" s="141"/>
      <c r="B85" s="143"/>
      <c r="C85" s="143"/>
      <c r="D85" s="142"/>
      <c r="E85" s="161"/>
      <c r="F85" s="135" t="s">
        <v>18</v>
      </c>
      <c r="G85" s="158" t="s">
        <v>146</v>
      </c>
      <c r="H85" s="135" t="s">
        <v>20</v>
      </c>
      <c r="I85" s="136">
        <v>12</v>
      </c>
      <c r="J85" s="137">
        <v>11.7</v>
      </c>
      <c r="K85" s="138">
        <f>IF(I85/J85*100&gt;100,100,I85/J85*100)</f>
        <v>100</v>
      </c>
      <c r="L85" s="144"/>
      <c r="M85" s="145"/>
      <c r="N85" s="113"/>
      <c r="O85" s="199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</row>
    <row r="86" spans="1:26" s="159" customFormat="1" ht="36" customHeight="1" x14ac:dyDescent="0.25">
      <c r="A86" s="141"/>
      <c r="B86" s="143"/>
      <c r="C86" s="143"/>
      <c r="D86" s="142"/>
      <c r="E86" s="161"/>
      <c r="F86" s="135" t="s">
        <v>18</v>
      </c>
      <c r="G86" s="158" t="s">
        <v>147</v>
      </c>
      <c r="H86" s="135" t="s">
        <v>20</v>
      </c>
      <c r="I86" s="136">
        <v>100</v>
      </c>
      <c r="J86" s="136">
        <v>100</v>
      </c>
      <c r="K86" s="138">
        <f>IF(J86/I86*100&gt;100,100,J86/I86*100)</f>
        <v>100</v>
      </c>
      <c r="L86" s="144"/>
      <c r="M86" s="145"/>
      <c r="N86" s="113"/>
      <c r="O86" s="199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</row>
    <row r="87" spans="1:26" s="159" customFormat="1" ht="30.75" customHeight="1" x14ac:dyDescent="0.25">
      <c r="A87" s="141"/>
      <c r="B87" s="146"/>
      <c r="C87" s="146"/>
      <c r="D87" s="147"/>
      <c r="E87" s="163"/>
      <c r="F87" s="135" t="s">
        <v>24</v>
      </c>
      <c r="G87" s="164" t="s">
        <v>25</v>
      </c>
      <c r="H87" s="135" t="s">
        <v>26</v>
      </c>
      <c r="I87" s="165">
        <f>(71*8+46)/9</f>
        <v>68.222222222222229</v>
      </c>
      <c r="J87" s="83">
        <v>65</v>
      </c>
      <c r="K87" s="138">
        <f>IF(J87/I87*100&gt;100,100,J87/I87*100)</f>
        <v>95.276872964169371</v>
      </c>
      <c r="L87" s="150">
        <f>K87</f>
        <v>95.276872964169371</v>
      </c>
      <c r="M87" s="145"/>
      <c r="N87" s="124"/>
      <c r="O87" s="199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</row>
    <row r="89" spans="1:26" x14ac:dyDescent="0.25">
      <c r="I89" s="245">
        <f>I7+I11+I15+I19+I23+I27+I31+I35+I39+I43+I47+I51</f>
        <v>392.05555555555554</v>
      </c>
      <c r="J89" s="244">
        <f>J7+J11+J15+J19+J23+J27+J31+J35+J39+J43+J47+J51</f>
        <v>388</v>
      </c>
      <c r="K89" s="209">
        <f>(387*8+402*4)/12</f>
        <v>392</v>
      </c>
      <c r="L89" s="141">
        <v>388</v>
      </c>
    </row>
    <row r="90" spans="1:26" x14ac:dyDescent="0.25">
      <c r="I90" s="245">
        <f>I55+I59+I63+I67+I71+I75+I79+I83+I87</f>
        <v>392.05555555555554</v>
      </c>
      <c r="J90" s="244">
        <f>J55+J59+J63+J67+J71+J75+J79+J83+J87</f>
        <v>388</v>
      </c>
      <c r="K90" s="209">
        <f>(387*8+402*4)/12</f>
        <v>392</v>
      </c>
      <c r="L90" s="141">
        <v>388</v>
      </c>
    </row>
    <row r="91" spans="1:26" ht="30.75" customHeight="1" x14ac:dyDescent="0.25">
      <c r="A91"/>
      <c r="B91" s="210" t="s">
        <v>215</v>
      </c>
      <c r="F91" s="206"/>
      <c r="G91"/>
      <c r="H91" s="210" t="s">
        <v>216</v>
      </c>
      <c r="I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x14ac:dyDescent="0.25">
      <c r="A92"/>
      <c r="B92" s="211" t="s">
        <v>217</v>
      </c>
      <c r="F92" s="206"/>
      <c r="G92"/>
      <c r="H92"/>
      <c r="I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8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92"/>
  <sheetViews>
    <sheetView view="pageBreakPreview" zoomScale="80" zoomScaleNormal="70" zoomScaleSheetLayoutView="80" workbookViewId="0">
      <selection activeCell="J81" sqref="J81"/>
    </sheetView>
  </sheetViews>
  <sheetFormatPr defaultRowHeight="15" x14ac:dyDescent="0.25"/>
  <cols>
    <col min="1" max="1" width="4" style="141" customWidth="1"/>
    <col min="2" max="2" width="18.85546875" style="141" customWidth="1"/>
    <col min="3" max="3" width="23.5703125" customWidth="1"/>
    <col min="4" max="5" width="18.85546875" customWidth="1"/>
    <col min="6" max="6" width="18.85546875" style="227" customWidth="1"/>
    <col min="7" max="9" width="18.85546875" style="141" customWidth="1"/>
    <col min="10" max="10" width="17.5703125" customWidth="1"/>
    <col min="11" max="15" width="18.85546875" style="141" customWidth="1"/>
    <col min="16" max="34" width="9.140625" style="141"/>
  </cols>
  <sheetData>
    <row r="1" spans="1:34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34" s="187" customFormat="1" ht="113.25" customHeight="1" x14ac:dyDescent="0.2">
      <c r="A2" s="218"/>
      <c r="B2" s="219" t="s">
        <v>210</v>
      </c>
      <c r="C2" s="189" t="s">
        <v>2</v>
      </c>
      <c r="D2" s="189" t="s">
        <v>3</v>
      </c>
      <c r="E2" s="188" t="s">
        <v>4</v>
      </c>
      <c r="F2" s="191" t="s">
        <v>5</v>
      </c>
      <c r="G2" s="191" t="s">
        <v>6</v>
      </c>
      <c r="H2" s="191" t="s">
        <v>7</v>
      </c>
      <c r="I2" s="191" t="s">
        <v>8</v>
      </c>
      <c r="J2" s="191" t="s">
        <v>9</v>
      </c>
      <c r="K2" s="191" t="s">
        <v>10</v>
      </c>
      <c r="L2" s="191" t="s">
        <v>11</v>
      </c>
      <c r="M2" s="191" t="s">
        <v>12</v>
      </c>
      <c r="N2" s="219" t="s">
        <v>13</v>
      </c>
      <c r="O2" s="219" t="s">
        <v>211</v>
      </c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</row>
    <row r="3" spans="1:34" s="212" customFormat="1" ht="26.25" customHeight="1" x14ac:dyDescent="0.2">
      <c r="A3" s="263"/>
      <c r="B3" s="264">
        <v>1</v>
      </c>
      <c r="C3" s="193">
        <v>2</v>
      </c>
      <c r="D3" s="214">
        <v>2</v>
      </c>
      <c r="E3" s="213">
        <v>3</v>
      </c>
      <c r="F3" s="265">
        <v>4</v>
      </c>
      <c r="G3" s="264">
        <v>5</v>
      </c>
      <c r="H3" s="264">
        <v>6</v>
      </c>
      <c r="I3" s="264">
        <v>7</v>
      </c>
      <c r="J3" s="193" t="s">
        <v>212</v>
      </c>
      <c r="K3" s="264">
        <v>9</v>
      </c>
      <c r="L3" s="264">
        <v>10</v>
      </c>
      <c r="M3" s="264">
        <v>11</v>
      </c>
      <c r="N3" s="264">
        <v>12</v>
      </c>
      <c r="O3" s="266">
        <v>13</v>
      </c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</row>
    <row r="4" spans="1:34" s="4" customFormat="1" ht="42" customHeight="1" x14ac:dyDescent="0.25">
      <c r="A4" s="141"/>
      <c r="B4" s="132" t="s">
        <v>275</v>
      </c>
      <c r="C4" s="131" t="s">
        <v>115</v>
      </c>
      <c r="D4" s="131" t="s">
        <v>253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>
        <v>12</v>
      </c>
      <c r="J4" s="137">
        <v>11.8</v>
      </c>
      <c r="K4" s="138">
        <f>IF(I4/J4*100&gt;100,100,I4/J4*100)</f>
        <v>100</v>
      </c>
      <c r="L4" s="139">
        <f>(K4+K5+K6)/3</f>
        <v>100</v>
      </c>
      <c r="M4" s="140">
        <f>(L4+L7)/2</f>
        <v>100</v>
      </c>
      <c r="N4" s="215" t="s">
        <v>170</v>
      </c>
      <c r="O4" s="199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</row>
    <row r="5" spans="1:34" s="4" customFormat="1" ht="42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>
        <v>100</v>
      </c>
      <c r="J5" s="137">
        <v>100</v>
      </c>
      <c r="K5" s="138">
        <f>IF(J5/I5*100&gt;100,100,J5/I5*100)</f>
        <v>100</v>
      </c>
      <c r="L5" s="144"/>
      <c r="M5" s="145"/>
      <c r="N5" s="113"/>
      <c r="O5" s="199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</row>
    <row r="6" spans="1:34" s="4" customFormat="1" ht="36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>
        <v>55</v>
      </c>
      <c r="J6" s="136">
        <v>100</v>
      </c>
      <c r="K6" s="138">
        <f>IF(J6/I6*100&gt;100,100,J6/I6*100)</f>
        <v>100</v>
      </c>
      <c r="L6" s="144"/>
      <c r="M6" s="145"/>
      <c r="N6" s="113"/>
      <c r="O6" s="199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</row>
    <row r="7" spans="1:34" s="4" customFormat="1" ht="30.75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165">
        <f>(19*8+17)/9</f>
        <v>18.777777777777779</v>
      </c>
      <c r="J7" s="83">
        <v>21</v>
      </c>
      <c r="K7" s="138">
        <f>IF(J7/I7*100&gt;100,100,J7/I7*100)</f>
        <v>100</v>
      </c>
      <c r="L7" s="150">
        <f>K7</f>
        <v>100</v>
      </c>
      <c r="M7" s="145"/>
      <c r="N7" s="113"/>
      <c r="O7" s="199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</row>
    <row r="8" spans="1:34" s="4" customFormat="1" ht="42" customHeight="1" x14ac:dyDescent="0.25">
      <c r="A8" s="141"/>
      <c r="B8" s="142"/>
      <c r="C8" s="131" t="s">
        <v>121</v>
      </c>
      <c r="D8" s="131" t="s">
        <v>259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>
        <v>12</v>
      </c>
      <c r="J8" s="137">
        <v>11.3</v>
      </c>
      <c r="K8" s="138">
        <f>IF(I8/J8*100&gt;100,100,I8/J8*100)</f>
        <v>100</v>
      </c>
      <c r="L8" s="139">
        <f>(K8+K9+K10)/3</f>
        <v>100</v>
      </c>
      <c r="M8" s="140">
        <f>(L8+L11)/2</f>
        <v>99.21875</v>
      </c>
      <c r="N8" s="113"/>
      <c r="O8" s="199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</row>
    <row r="9" spans="1:34" s="4" customFormat="1" ht="42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>
        <v>100</v>
      </c>
      <c r="J9" s="137">
        <v>100</v>
      </c>
      <c r="K9" s="138">
        <f>IF(J9/I9*100&gt;100,100,J9/I9*100)</f>
        <v>100</v>
      </c>
      <c r="L9" s="144"/>
      <c r="M9" s="145"/>
      <c r="N9" s="113"/>
      <c r="O9" s="199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1:34" s="4" customFormat="1" ht="36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>
        <v>55</v>
      </c>
      <c r="J10" s="136">
        <v>71.400000000000006</v>
      </c>
      <c r="K10" s="138">
        <f>IF(J10/I10*100&gt;100,100,J10/I10*100)</f>
        <v>100</v>
      </c>
      <c r="L10" s="144"/>
      <c r="M10" s="145"/>
      <c r="N10" s="113"/>
      <c r="O10" s="199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1:34" s="4" customFormat="1" ht="30.75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65">
        <f>4*8/9</f>
        <v>3.5555555555555554</v>
      </c>
      <c r="J11" s="83">
        <v>3.5</v>
      </c>
      <c r="K11" s="138">
        <f>IF(J11/I11*100&gt;100,100,J11/I11*100)</f>
        <v>98.4375</v>
      </c>
      <c r="L11" s="150">
        <f>K11</f>
        <v>98.4375</v>
      </c>
      <c r="M11" s="145"/>
      <c r="N11" s="113"/>
      <c r="O11" s="199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</row>
    <row r="12" spans="1:34" s="4" customFormat="1" ht="42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>
        <v>12</v>
      </c>
      <c r="J12" s="137">
        <v>7.1</v>
      </c>
      <c r="K12" s="138">
        <f>IF(I12/J12*100&gt;100,100,I12/J12*100)</f>
        <v>100</v>
      </c>
      <c r="L12" s="139">
        <f>(K12+K13+K14)/3</f>
        <v>100</v>
      </c>
      <c r="M12" s="140">
        <f>(L12+L15)/2</f>
        <v>100</v>
      </c>
      <c r="N12" s="113"/>
      <c r="O12" s="199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</row>
    <row r="13" spans="1:34" s="4" customFormat="1" ht="42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>
        <v>100</v>
      </c>
      <c r="J13" s="137">
        <v>100</v>
      </c>
      <c r="K13" s="138">
        <f>IF(J13/I13*100&gt;100,100,J13/I13*100)</f>
        <v>100</v>
      </c>
      <c r="L13" s="144"/>
      <c r="M13" s="145"/>
      <c r="N13" s="113"/>
      <c r="O13" s="199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</row>
    <row r="14" spans="1:34" s="4" customFormat="1" ht="36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>
        <v>55</v>
      </c>
      <c r="J14" s="136">
        <v>100</v>
      </c>
      <c r="K14" s="138">
        <f>IF(J14/I14*100&gt;100,100,J14/I14*100)</f>
        <v>100</v>
      </c>
      <c r="L14" s="144"/>
      <c r="M14" s="145"/>
      <c r="N14" s="113"/>
      <c r="O14" s="199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</row>
    <row r="15" spans="1:34" s="4" customFormat="1" ht="30.75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65">
        <f>2*8/9</f>
        <v>1.7777777777777777</v>
      </c>
      <c r="J15" s="83">
        <v>2</v>
      </c>
      <c r="K15" s="138">
        <f>IF(J15/I15*100&gt;100,100,J15/I15*100)</f>
        <v>100</v>
      </c>
      <c r="L15" s="150">
        <f>K15</f>
        <v>100</v>
      </c>
      <c r="M15" s="145"/>
      <c r="N15" s="113"/>
      <c r="O15" s="199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</row>
    <row r="16" spans="1:34" s="4" customFormat="1" ht="42" customHeight="1" x14ac:dyDescent="0.25">
      <c r="A16" s="141"/>
      <c r="B16" s="142"/>
      <c r="C16" s="131" t="s">
        <v>185</v>
      </c>
      <c r="D16" s="131" t="s">
        <v>261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>
        <v>12</v>
      </c>
      <c r="J16" s="137">
        <v>11.9</v>
      </c>
      <c r="K16" s="138">
        <f>IF(I16/J16*100&gt;100,100,I16/J16*100)</f>
        <v>100</v>
      </c>
      <c r="L16" s="139">
        <f>(K16+K17+K18)/3</f>
        <v>100</v>
      </c>
      <c r="M16" s="140">
        <f>(L16+L19)/2</f>
        <v>98.6</v>
      </c>
      <c r="N16" s="113"/>
      <c r="O16" s="199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</row>
    <row r="17" spans="1:34" s="4" customFormat="1" ht="42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>
        <v>100</v>
      </c>
      <c r="J17" s="137">
        <v>100</v>
      </c>
      <c r="K17" s="138">
        <f>IF(J17/I17*100&gt;100,100,J17/I17*100)</f>
        <v>100</v>
      </c>
      <c r="L17" s="144"/>
      <c r="M17" s="145"/>
      <c r="N17" s="113"/>
      <c r="O17" s="199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</row>
    <row r="18" spans="1:34" s="4" customFormat="1" ht="36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>
        <v>55</v>
      </c>
      <c r="J18" s="136">
        <v>100</v>
      </c>
      <c r="K18" s="138">
        <f>IF(J18/I18*100&gt;100,100,J18/I18*100)</f>
        <v>100</v>
      </c>
      <c r="L18" s="144"/>
      <c r="M18" s="145"/>
      <c r="N18" s="113"/>
      <c r="O18" s="199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</row>
    <row r="19" spans="1:34" s="4" customFormat="1" ht="30.75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222">
        <f>(6*8+2)/9</f>
        <v>5.5555555555555554</v>
      </c>
      <c r="J19" s="222">
        <v>5.4</v>
      </c>
      <c r="K19" s="138">
        <f>IF(J19/I19*100&gt;100,100,J19/I19*100)</f>
        <v>97.2</v>
      </c>
      <c r="L19" s="150">
        <f>K19</f>
        <v>97.2</v>
      </c>
      <c r="M19" s="145"/>
      <c r="N19" s="113"/>
      <c r="O19" s="199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</row>
    <row r="20" spans="1:34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137"/>
      <c r="K20" s="138" t="e">
        <f>IF(I20/J20*100&gt;100,100,I20/J20*100)</f>
        <v>#DIV/0!</v>
      </c>
      <c r="L20" s="139" t="e">
        <f>(K20+K21+K22)/3</f>
        <v>#DIV/0!</v>
      </c>
      <c r="M20" s="140" t="e">
        <f>(L20+L23)/2</f>
        <v>#DIV/0!</v>
      </c>
      <c r="N20" s="113"/>
      <c r="O20" s="199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</row>
    <row r="21" spans="1:34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/>
      <c r="J21" s="137"/>
      <c r="K21" s="138" t="e">
        <f>IF(J21/I21*100&gt;100,100,J21/I21*100)</f>
        <v>#DIV/0!</v>
      </c>
      <c r="L21" s="144"/>
      <c r="M21" s="145"/>
      <c r="N21" s="113"/>
      <c r="O21" s="199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</row>
    <row r="22" spans="1:34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/>
      <c r="J22" s="136"/>
      <c r="K22" s="138" t="e">
        <f>IF(J22/I22*100&gt;100,100,J22/I22*100)</f>
        <v>#DIV/0!</v>
      </c>
      <c r="L22" s="144"/>
      <c r="M22" s="145"/>
      <c r="N22" s="113"/>
      <c r="O22" s="199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</row>
    <row r="23" spans="1:34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50" t="e">
        <f>K23</f>
        <v>#DIV/0!</v>
      </c>
      <c r="M23" s="145"/>
      <c r="N23" s="113"/>
      <c r="O23" s="199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</row>
    <row r="24" spans="1:34" s="4" customFormat="1" ht="42" customHeight="1" x14ac:dyDescent="0.25">
      <c r="A24" s="141"/>
      <c r="B24" s="142"/>
      <c r="C24" s="131" t="s">
        <v>188</v>
      </c>
      <c r="D24" s="131" t="s">
        <v>130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>
        <v>12</v>
      </c>
      <c r="J24" s="137">
        <v>10.9</v>
      </c>
      <c r="K24" s="138">
        <f>IF(I24/J24*100&gt;100,100,I24/J24*100)</f>
        <v>100</v>
      </c>
      <c r="L24" s="139">
        <f>(K24+K25+K26)/3</f>
        <v>100</v>
      </c>
      <c r="M24" s="140">
        <f>(L24+L27)/2</f>
        <v>100</v>
      </c>
      <c r="N24" s="113"/>
      <c r="O24" s="199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</row>
    <row r="25" spans="1:34" s="4" customFormat="1" ht="42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36">
        <v>100</v>
      </c>
      <c r="J25" s="137">
        <v>100</v>
      </c>
      <c r="K25" s="138">
        <f>IF(J25/I25*100&gt;100,100,J25/I25*100)</f>
        <v>100</v>
      </c>
      <c r="L25" s="144"/>
      <c r="M25" s="145"/>
      <c r="N25" s="113"/>
      <c r="O25" s="199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</row>
    <row r="26" spans="1:34" s="4" customFormat="1" ht="36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36">
        <v>55</v>
      </c>
      <c r="J26" s="136">
        <v>100</v>
      </c>
      <c r="K26" s="138">
        <f>IF(J26/I26*100&gt;100,100,J26/I26*100)</f>
        <v>100</v>
      </c>
      <c r="L26" s="144"/>
      <c r="M26" s="145"/>
      <c r="N26" s="113"/>
      <c r="O26" s="199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</row>
    <row r="27" spans="1:34" s="4" customFormat="1" ht="30.75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165">
        <v>1</v>
      </c>
      <c r="J27" s="165">
        <v>1</v>
      </c>
      <c r="K27" s="138">
        <f>IF(J27/I27*100&gt;100,100,J27/I27*100)</f>
        <v>100</v>
      </c>
      <c r="L27" s="150">
        <f>K27</f>
        <v>100</v>
      </c>
      <c r="M27" s="145"/>
      <c r="N27" s="113"/>
      <c r="O27" s="199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</row>
    <row r="28" spans="1:34" s="4" customFormat="1" ht="42" hidden="1" customHeight="1" x14ac:dyDescent="0.25">
      <c r="A28" s="141"/>
      <c r="B28" s="142"/>
      <c r="C28" s="131" t="s">
        <v>189</v>
      </c>
      <c r="D28" s="131" t="s">
        <v>132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/>
      <c r="J28" s="137"/>
      <c r="K28" s="138" t="e">
        <f>IF(I28/J28*100&gt;100,100,I28/J28*100)</f>
        <v>#DIV/0!</v>
      </c>
      <c r="L28" s="139" t="e">
        <f>(K28+K29+K30)/3</f>
        <v>#DIV/0!</v>
      </c>
      <c r="M28" s="140" t="e">
        <f>(L28+L31)/2</f>
        <v>#DIV/0!</v>
      </c>
      <c r="N28" s="113"/>
      <c r="O28" s="199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</row>
    <row r="29" spans="1:34" s="4" customFormat="1" ht="42" hidden="1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36"/>
      <c r="J29" s="137"/>
      <c r="K29" s="138" t="e">
        <f>IF(J29/I29*100&gt;100,100,J29/I29*100)</f>
        <v>#DIV/0!</v>
      </c>
      <c r="L29" s="144"/>
      <c r="M29" s="145"/>
      <c r="N29" s="113"/>
      <c r="O29" s="199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</row>
    <row r="30" spans="1:34" s="4" customFormat="1" ht="36" hidden="1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36"/>
      <c r="J30" s="136"/>
      <c r="K30" s="138" t="e">
        <f>IF(J30/I30*100&gt;100,100,J30/I30*100)</f>
        <v>#DIV/0!</v>
      </c>
      <c r="L30" s="144"/>
      <c r="M30" s="145"/>
      <c r="N30" s="113"/>
      <c r="O30" s="199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</row>
    <row r="31" spans="1:34" s="4" customFormat="1" ht="30.75" hidden="1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149"/>
      <c r="J31" s="78"/>
      <c r="K31" s="138" t="e">
        <f>IF(J31/I31*100&gt;100,100,J31/I31*100)</f>
        <v>#DIV/0!</v>
      </c>
      <c r="L31" s="150" t="e">
        <f>K31</f>
        <v>#DIV/0!</v>
      </c>
      <c r="M31" s="145"/>
      <c r="N31" s="113"/>
      <c r="O31" s="199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</row>
    <row r="32" spans="1:34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137">
        <v>9.8000000000000007</v>
      </c>
      <c r="K32" s="138">
        <f>IF(I32/J32*100&gt;100,100,I32/J32*100)</f>
        <v>100</v>
      </c>
      <c r="L32" s="139">
        <f>(K32+K33+K34)/3</f>
        <v>100</v>
      </c>
      <c r="M32" s="140">
        <f>(L32+L35)/2</f>
        <v>100</v>
      </c>
      <c r="N32" s="113"/>
      <c r="O32" s="199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</row>
    <row r="33" spans="1:34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137">
        <v>100</v>
      </c>
      <c r="K33" s="138">
        <f>IF(J33/I33*100&gt;100,100,J33/I33*100)</f>
        <v>100</v>
      </c>
      <c r="L33" s="144"/>
      <c r="M33" s="145"/>
      <c r="N33" s="113"/>
      <c r="O33" s="199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</row>
    <row r="34" spans="1:34" s="4" customFormat="1" ht="36" customHeight="1" x14ac:dyDescent="0.25">
      <c r="A34" s="141"/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66">
        <v>56.3</v>
      </c>
      <c r="K34" s="138">
        <f>IF(J34/I34*100&gt;100,100,J34/I34*100)</f>
        <v>100</v>
      </c>
      <c r="L34" s="144"/>
      <c r="M34" s="145"/>
      <c r="N34" s="113"/>
      <c r="O34" s="199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</row>
    <row r="35" spans="1:34" s="4" customFormat="1" ht="30.75" customHeight="1" x14ac:dyDescent="0.25">
      <c r="A35" s="141"/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165">
        <f>(279*8+293*4)/12-5</f>
        <v>278.66666666666669</v>
      </c>
      <c r="J35" s="83">
        <v>289</v>
      </c>
      <c r="K35" s="138">
        <f>IF(J35/I35*100&gt;100,100,J35/I35*100)</f>
        <v>100</v>
      </c>
      <c r="L35" s="150">
        <f>K35</f>
        <v>100</v>
      </c>
      <c r="M35" s="145"/>
      <c r="N35" s="113"/>
      <c r="O35" s="199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</row>
    <row r="36" spans="1:34" s="4" customFormat="1" ht="42" hidden="1" customHeight="1" x14ac:dyDescent="0.25">
      <c r="A36" s="141"/>
      <c r="B36" s="142"/>
      <c r="C36" s="131"/>
      <c r="D36" s="131" t="s">
        <v>262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13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</row>
    <row r="37" spans="1:34" s="4" customFormat="1" ht="42" hidden="1" customHeight="1" x14ac:dyDescent="0.25">
      <c r="A37" s="141"/>
      <c r="B37" s="142"/>
      <c r="C37" s="143"/>
      <c r="D37" s="142"/>
      <c r="E37" s="143"/>
      <c r="F37" s="167" t="s">
        <v>18</v>
      </c>
      <c r="G37" s="134" t="s">
        <v>119</v>
      </c>
      <c r="H37" s="135" t="s">
        <v>20</v>
      </c>
      <c r="I37" s="136"/>
      <c r="J37" s="137"/>
      <c r="K37" s="138" t="e">
        <f>IF(J37/I37*100&gt;100,100,J37/I37*100)</f>
        <v>#DIV/0!</v>
      </c>
      <c r="L37" s="144"/>
      <c r="M37" s="145"/>
      <c r="N37" s="113"/>
      <c r="O37" s="199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</row>
    <row r="38" spans="1:34" s="4" customFormat="1" ht="36" hidden="1" customHeight="1" x14ac:dyDescent="0.25">
      <c r="A38" s="141"/>
      <c r="B38" s="142"/>
      <c r="C38" s="143"/>
      <c r="D38" s="142"/>
      <c r="E38" s="143"/>
      <c r="F38" s="167" t="s">
        <v>18</v>
      </c>
      <c r="G38" s="134" t="s">
        <v>120</v>
      </c>
      <c r="H38" s="135" t="s">
        <v>20</v>
      </c>
      <c r="I38" s="136"/>
      <c r="J38" s="136"/>
      <c r="K38" s="138" t="e">
        <f>IF(J38/I38*100&gt;100,100,J38/I38*100)</f>
        <v>#DIV/0!</v>
      </c>
      <c r="L38" s="144"/>
      <c r="M38" s="145"/>
      <c r="N38" s="113"/>
      <c r="O38" s="199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</row>
    <row r="39" spans="1:34" s="4" customFormat="1" ht="30.75" hidden="1" customHeight="1" x14ac:dyDescent="0.25">
      <c r="A39" s="141"/>
      <c r="B39" s="142"/>
      <c r="C39" s="146"/>
      <c r="D39" s="147"/>
      <c r="E39" s="146"/>
      <c r="F39" s="167" t="s">
        <v>24</v>
      </c>
      <c r="G39" s="148" t="s">
        <v>25</v>
      </c>
      <c r="H39" s="135" t="s">
        <v>26</v>
      </c>
      <c r="I39" s="149"/>
      <c r="J39" s="149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</row>
    <row r="40" spans="1:34" s="4" customFormat="1" ht="42" hidden="1" customHeight="1" x14ac:dyDescent="0.25">
      <c r="A40" s="141"/>
      <c r="B40" s="142"/>
      <c r="C40" s="131" t="s">
        <v>191</v>
      </c>
      <c r="D40" s="131" t="s">
        <v>263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13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</row>
    <row r="41" spans="1:34" s="4" customFormat="1" ht="42" hidden="1" customHeight="1" x14ac:dyDescent="0.25">
      <c r="A41" s="141"/>
      <c r="B41" s="142"/>
      <c r="C41" s="143"/>
      <c r="D41" s="142"/>
      <c r="E41" s="143"/>
      <c r="F41" s="167" t="s">
        <v>18</v>
      </c>
      <c r="G41" s="134" t="s">
        <v>119</v>
      </c>
      <c r="H41" s="135" t="s">
        <v>20</v>
      </c>
      <c r="I41" s="136"/>
      <c r="J41" s="137"/>
      <c r="K41" s="138" t="e">
        <f>IF(J41/I41*100&gt;100,100,J41/I41*100)</f>
        <v>#DIV/0!</v>
      </c>
      <c r="L41" s="144"/>
      <c r="M41" s="145"/>
      <c r="N41" s="113"/>
      <c r="O41" s="199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</row>
    <row r="42" spans="1:34" s="4" customFormat="1" ht="36" hidden="1" customHeight="1" x14ac:dyDescent="0.25">
      <c r="A42" s="141"/>
      <c r="B42" s="142"/>
      <c r="C42" s="143"/>
      <c r="D42" s="142"/>
      <c r="E42" s="143"/>
      <c r="F42" s="167" t="s">
        <v>18</v>
      </c>
      <c r="G42" s="134" t="s">
        <v>120</v>
      </c>
      <c r="H42" s="135" t="s">
        <v>20</v>
      </c>
      <c r="I42" s="136"/>
      <c r="J42" s="136"/>
      <c r="K42" s="138" t="e">
        <f>IF(J42/I42*100&gt;100,100,J42/I42*100)</f>
        <v>#DIV/0!</v>
      </c>
      <c r="L42" s="144"/>
      <c r="M42" s="145"/>
      <c r="N42" s="113"/>
      <c r="O42" s="199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</row>
    <row r="43" spans="1:34" s="4" customFormat="1" ht="30.75" hidden="1" customHeight="1" x14ac:dyDescent="0.25">
      <c r="A43" s="141"/>
      <c r="B43" s="142"/>
      <c r="C43" s="146"/>
      <c r="D43" s="147"/>
      <c r="E43" s="146"/>
      <c r="F43" s="167" t="s">
        <v>24</v>
      </c>
      <c r="G43" s="148" t="s">
        <v>25</v>
      </c>
      <c r="H43" s="135" t="s">
        <v>26</v>
      </c>
      <c r="I43" s="149"/>
      <c r="J43" s="149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</row>
    <row r="44" spans="1:34" s="4" customFormat="1" ht="42" customHeight="1" x14ac:dyDescent="0.25">
      <c r="A44" s="141"/>
      <c r="B44" s="142"/>
      <c r="C44" s="153" t="s">
        <v>192</v>
      </c>
      <c r="D44" s="131" t="s">
        <v>239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>
        <v>12</v>
      </c>
      <c r="J44" s="137">
        <v>12.7</v>
      </c>
      <c r="K44" s="138">
        <f>IF(I44/J44*100&gt;100,100,I44/J44*100)</f>
        <v>94.488188976377955</v>
      </c>
      <c r="L44" s="139">
        <f>(K44+K45+K46)/3</f>
        <v>98.162729658792657</v>
      </c>
      <c r="M44" s="140">
        <f>(L44+L47)/2</f>
        <v>99.081364829396335</v>
      </c>
      <c r="N44" s="113"/>
      <c r="O44" s="199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</row>
    <row r="45" spans="1:34" s="4" customFormat="1" ht="42" customHeight="1" x14ac:dyDescent="0.25">
      <c r="A45" s="141"/>
      <c r="B45" s="142"/>
      <c r="C45" s="154"/>
      <c r="D45" s="142"/>
      <c r="E45" s="143"/>
      <c r="F45" s="167" t="s">
        <v>18</v>
      </c>
      <c r="G45" s="134" t="s">
        <v>119</v>
      </c>
      <c r="H45" s="135" t="s">
        <v>20</v>
      </c>
      <c r="I45" s="136">
        <v>100</v>
      </c>
      <c r="J45" s="137">
        <v>100</v>
      </c>
      <c r="K45" s="138">
        <f>IF(J45/I45*100&gt;100,100,J45/I45*100)</f>
        <v>100</v>
      </c>
      <c r="L45" s="144"/>
      <c r="M45" s="145"/>
      <c r="N45" s="113"/>
      <c r="O45" s="199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</row>
    <row r="46" spans="1:34" s="4" customFormat="1" ht="36" customHeight="1" x14ac:dyDescent="0.25">
      <c r="A46" s="141"/>
      <c r="B46" s="142"/>
      <c r="C46" s="154"/>
      <c r="D46" s="142"/>
      <c r="E46" s="143"/>
      <c r="F46" s="167" t="s">
        <v>18</v>
      </c>
      <c r="G46" s="134" t="s">
        <v>120</v>
      </c>
      <c r="H46" s="135" t="s">
        <v>20</v>
      </c>
      <c r="I46" s="136">
        <v>55</v>
      </c>
      <c r="J46" s="136">
        <v>60</v>
      </c>
      <c r="K46" s="138">
        <f>IF(J46/I46*100&gt;100,100,J46/I46*100)</f>
        <v>100</v>
      </c>
      <c r="L46" s="144"/>
      <c r="M46" s="145"/>
      <c r="N46" s="113"/>
      <c r="O46" s="199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</row>
    <row r="47" spans="1:34" s="4" customFormat="1" ht="30.75" customHeight="1" x14ac:dyDescent="0.25">
      <c r="A47" s="141"/>
      <c r="B47" s="142"/>
      <c r="C47" s="155"/>
      <c r="D47" s="147"/>
      <c r="E47" s="146"/>
      <c r="F47" s="167" t="s">
        <v>24</v>
      </c>
      <c r="G47" s="148" t="s">
        <v>25</v>
      </c>
      <c r="H47" s="135" t="s">
        <v>26</v>
      </c>
      <c r="I47" s="165">
        <f>(2*8+10)/9</f>
        <v>2.8888888888888888</v>
      </c>
      <c r="J47" s="165">
        <v>3.1</v>
      </c>
      <c r="K47" s="138">
        <f>IF(J47/I47*100&gt;100,100,J47/I47*100)</f>
        <v>100</v>
      </c>
      <c r="L47" s="150">
        <f>K47</f>
        <v>100</v>
      </c>
      <c r="M47" s="145"/>
      <c r="N47" s="113"/>
      <c r="O47" s="199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</row>
    <row r="48" spans="1:34" s="4" customFormat="1" ht="42" customHeight="1" x14ac:dyDescent="0.25">
      <c r="A48" s="141"/>
      <c r="B48" s="142"/>
      <c r="C48" s="153" t="s">
        <v>193</v>
      </c>
      <c r="D48" s="131" t="s">
        <v>141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>
        <v>12</v>
      </c>
      <c r="J48" s="137">
        <v>12</v>
      </c>
      <c r="K48" s="138">
        <f>IF(I48/J48*100&gt;100,100,I48/J48*100)</f>
        <v>100</v>
      </c>
      <c r="L48" s="139">
        <f>(K48+K49+K50)/3</f>
        <v>100</v>
      </c>
      <c r="M48" s="140">
        <f>(L48+L51)/2</f>
        <v>100</v>
      </c>
      <c r="N48" s="113"/>
      <c r="O48" s="199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</row>
    <row r="49" spans="1:34" s="4" customFormat="1" ht="42" customHeight="1" x14ac:dyDescent="0.25">
      <c r="A49" s="141"/>
      <c r="B49" s="142"/>
      <c r="C49" s="154"/>
      <c r="D49" s="142"/>
      <c r="E49" s="143"/>
      <c r="F49" s="167" t="s">
        <v>18</v>
      </c>
      <c r="G49" s="134" t="s">
        <v>142</v>
      </c>
      <c r="H49" s="135" t="s">
        <v>20</v>
      </c>
      <c r="I49" s="136">
        <v>100</v>
      </c>
      <c r="J49" s="137">
        <v>100</v>
      </c>
      <c r="K49" s="138">
        <f>IF(J49/I49*100&gt;100,100,J49/I49*100)</f>
        <v>100</v>
      </c>
      <c r="L49" s="144"/>
      <c r="M49" s="145"/>
      <c r="N49" s="113"/>
      <c r="O49" s="199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</row>
    <row r="50" spans="1:34" s="4" customFormat="1" ht="36" customHeight="1" x14ac:dyDescent="0.25">
      <c r="A50" s="141"/>
      <c r="B50" s="142"/>
      <c r="C50" s="154"/>
      <c r="D50" s="142"/>
      <c r="E50" s="143"/>
      <c r="F50" s="167" t="s">
        <v>18</v>
      </c>
      <c r="G50" s="134" t="s">
        <v>120</v>
      </c>
      <c r="H50" s="135" t="s">
        <v>20</v>
      </c>
      <c r="I50" s="136">
        <v>55</v>
      </c>
      <c r="J50" s="136">
        <v>60</v>
      </c>
      <c r="K50" s="138">
        <f>IF(J50/I50*100&gt;100,100,J50/I50*100)</f>
        <v>100</v>
      </c>
      <c r="L50" s="144"/>
      <c r="M50" s="145"/>
      <c r="N50" s="113"/>
      <c r="O50" s="199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</row>
    <row r="51" spans="1:34" s="4" customFormat="1" ht="30.75" customHeight="1" x14ac:dyDescent="0.25">
      <c r="A51" s="141"/>
      <c r="B51" s="142"/>
      <c r="C51" s="155"/>
      <c r="D51" s="147"/>
      <c r="E51" s="146"/>
      <c r="F51" s="167" t="s">
        <v>24</v>
      </c>
      <c r="G51" s="148" t="s">
        <v>25</v>
      </c>
      <c r="H51" s="135" t="s">
        <v>26</v>
      </c>
      <c r="I51" s="165">
        <f>(27*8+24)/9</f>
        <v>26.666666666666668</v>
      </c>
      <c r="J51" s="83">
        <v>27</v>
      </c>
      <c r="K51" s="138">
        <f>IF(J51/I51*100&gt;100,100,J51/I51*100)</f>
        <v>100</v>
      </c>
      <c r="L51" s="150">
        <f>K51</f>
        <v>100</v>
      </c>
      <c r="M51" s="145"/>
      <c r="N51" s="113"/>
      <c r="O51" s="199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</row>
    <row r="52" spans="1:34" s="159" customFormat="1" ht="42" customHeight="1" x14ac:dyDescent="0.25">
      <c r="A52" s="141"/>
      <c r="B52" s="143"/>
      <c r="C52" s="131" t="s">
        <v>194</v>
      </c>
      <c r="D52" s="131" t="s">
        <v>221</v>
      </c>
      <c r="E52" s="157" t="s">
        <v>117</v>
      </c>
      <c r="F52" s="135" t="s">
        <v>18</v>
      </c>
      <c r="G52" s="158" t="s">
        <v>145</v>
      </c>
      <c r="H52" s="135" t="s">
        <v>20</v>
      </c>
      <c r="I52" s="136">
        <v>100</v>
      </c>
      <c r="J52" s="137">
        <v>100</v>
      </c>
      <c r="K52" s="138">
        <f>IF(I52/J52*100&gt;100,100,I52/J52*100)</f>
        <v>100</v>
      </c>
      <c r="L52" s="139">
        <f>(K52+K53+K54)/3</f>
        <v>100</v>
      </c>
      <c r="M52" s="140">
        <f>(L52+L55)/2</f>
        <v>96.875</v>
      </c>
      <c r="N52" s="113"/>
      <c r="O52" s="199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</row>
    <row r="53" spans="1:34" s="159" customFormat="1" ht="42" customHeight="1" x14ac:dyDescent="0.25">
      <c r="A53" s="141"/>
      <c r="B53" s="143"/>
      <c r="C53" s="143"/>
      <c r="D53" s="142"/>
      <c r="E53" s="161"/>
      <c r="F53" s="135" t="s">
        <v>18</v>
      </c>
      <c r="G53" s="158" t="s">
        <v>146</v>
      </c>
      <c r="H53" s="135" t="s">
        <v>20</v>
      </c>
      <c r="I53" s="136">
        <v>12</v>
      </c>
      <c r="J53" s="137">
        <v>11.3</v>
      </c>
      <c r="K53" s="138">
        <f>IF(I53/J53*100&gt;100,100,I53/J53*100)</f>
        <v>100</v>
      </c>
      <c r="L53" s="144"/>
      <c r="M53" s="145"/>
      <c r="N53" s="113"/>
      <c r="O53" s="199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</row>
    <row r="54" spans="1:34" s="159" customFormat="1" ht="36" customHeight="1" x14ac:dyDescent="0.25">
      <c r="A54" s="141"/>
      <c r="B54" s="143"/>
      <c r="C54" s="143"/>
      <c r="D54" s="142"/>
      <c r="E54" s="161"/>
      <c r="F54" s="135" t="s">
        <v>18</v>
      </c>
      <c r="G54" s="158" t="s">
        <v>147</v>
      </c>
      <c r="H54" s="135" t="s">
        <v>20</v>
      </c>
      <c r="I54" s="136">
        <v>100</v>
      </c>
      <c r="J54" s="136">
        <v>100</v>
      </c>
      <c r="K54" s="138">
        <f>IF(J54/I54*100&gt;100,100,J54/I54*100)</f>
        <v>100</v>
      </c>
      <c r="L54" s="144"/>
      <c r="M54" s="145"/>
      <c r="N54" s="113"/>
      <c r="O54" s="199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</row>
    <row r="55" spans="1:34" s="159" customFormat="1" ht="30.75" customHeight="1" x14ac:dyDescent="0.25">
      <c r="A55" s="141"/>
      <c r="B55" s="143"/>
      <c r="C55" s="146"/>
      <c r="D55" s="147"/>
      <c r="E55" s="163"/>
      <c r="F55" s="135" t="s">
        <v>24</v>
      </c>
      <c r="G55" s="164" t="s">
        <v>25</v>
      </c>
      <c r="H55" s="135" t="s">
        <v>26</v>
      </c>
      <c r="I55" s="165">
        <f>6*8/9</f>
        <v>5.333333333333333</v>
      </c>
      <c r="J55" s="83">
        <v>5</v>
      </c>
      <c r="K55" s="138">
        <f>IF(J55/I55*100&gt;100,100,J55/I55*100)</f>
        <v>93.75</v>
      </c>
      <c r="L55" s="150">
        <f>K55</f>
        <v>93.75</v>
      </c>
      <c r="M55" s="145"/>
      <c r="N55" s="113"/>
      <c r="O55" s="199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</row>
    <row r="56" spans="1:34" s="159" customFormat="1" ht="42" customHeight="1" x14ac:dyDescent="0.25">
      <c r="A56" s="141"/>
      <c r="B56" s="143"/>
      <c r="C56" s="131" t="s">
        <v>195</v>
      </c>
      <c r="D56" s="131" t="s">
        <v>241</v>
      </c>
      <c r="E56" s="157" t="s">
        <v>117</v>
      </c>
      <c r="F56" s="135" t="s">
        <v>18</v>
      </c>
      <c r="G56" s="158" t="s">
        <v>145</v>
      </c>
      <c r="H56" s="135" t="s">
        <v>20</v>
      </c>
      <c r="I56" s="136">
        <v>100</v>
      </c>
      <c r="J56" s="67">
        <v>100</v>
      </c>
      <c r="K56" s="138">
        <f t="shared" ref="K56:K67" si="0">IF(J56/I56*100&gt;100,100,J56/I56*100)</f>
        <v>100</v>
      </c>
      <c r="L56" s="139">
        <f>(K56+K57+K58)/3</f>
        <v>100</v>
      </c>
      <c r="M56" s="140">
        <f>(L56+L59)/2</f>
        <v>100</v>
      </c>
      <c r="N56" s="113"/>
      <c r="O56" s="199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</row>
    <row r="57" spans="1:34" s="159" customFormat="1" ht="42" customHeight="1" x14ac:dyDescent="0.25">
      <c r="A57" s="141"/>
      <c r="B57" s="143"/>
      <c r="C57" s="143"/>
      <c r="D57" s="142"/>
      <c r="E57" s="161"/>
      <c r="F57" s="135" t="s">
        <v>18</v>
      </c>
      <c r="G57" s="158" t="s">
        <v>146</v>
      </c>
      <c r="H57" s="135" t="s">
        <v>20</v>
      </c>
      <c r="I57" s="136">
        <v>12</v>
      </c>
      <c r="J57" s="67">
        <v>11.8</v>
      </c>
      <c r="K57" s="138">
        <f>IF(I57/J57*100&gt;100,100,I57/J57*100)</f>
        <v>100</v>
      </c>
      <c r="L57" s="144"/>
      <c r="M57" s="145"/>
      <c r="N57" s="113"/>
      <c r="O57" s="199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</row>
    <row r="58" spans="1:34" s="159" customFormat="1" ht="36" customHeight="1" x14ac:dyDescent="0.25">
      <c r="A58" s="141"/>
      <c r="B58" s="143"/>
      <c r="C58" s="143"/>
      <c r="D58" s="142"/>
      <c r="E58" s="161"/>
      <c r="F58" s="135" t="s">
        <v>18</v>
      </c>
      <c r="G58" s="158" t="s">
        <v>147</v>
      </c>
      <c r="H58" s="135" t="s">
        <v>20</v>
      </c>
      <c r="I58" s="136">
        <v>100</v>
      </c>
      <c r="J58" s="66">
        <v>100</v>
      </c>
      <c r="K58" s="138">
        <f t="shared" si="0"/>
        <v>100</v>
      </c>
      <c r="L58" s="144"/>
      <c r="M58" s="145"/>
      <c r="N58" s="113"/>
      <c r="O58" s="199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</row>
    <row r="59" spans="1:34" s="159" customFormat="1" ht="30.75" customHeight="1" x14ac:dyDescent="0.25">
      <c r="A59" s="141"/>
      <c r="B59" s="143"/>
      <c r="C59" s="146"/>
      <c r="D59" s="147"/>
      <c r="E59" s="163"/>
      <c r="F59" s="135" t="s">
        <v>24</v>
      </c>
      <c r="G59" s="164" t="s">
        <v>25</v>
      </c>
      <c r="H59" s="135" t="s">
        <v>26</v>
      </c>
      <c r="I59" s="165">
        <f>(7*8+3)/9</f>
        <v>6.5555555555555554</v>
      </c>
      <c r="J59" s="83">
        <v>7</v>
      </c>
      <c r="K59" s="138">
        <f t="shared" si="0"/>
        <v>100</v>
      </c>
      <c r="L59" s="150">
        <f>K59</f>
        <v>100</v>
      </c>
      <c r="M59" s="145"/>
      <c r="N59" s="113"/>
      <c r="O59" s="199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</row>
    <row r="60" spans="1:34" s="159" customFormat="1" ht="42" hidden="1" customHeight="1" x14ac:dyDescent="0.25">
      <c r="A60" s="141"/>
      <c r="B60" s="143"/>
      <c r="C60" s="131" t="s">
        <v>196</v>
      </c>
      <c r="D60" s="131" t="s">
        <v>242</v>
      </c>
      <c r="E60" s="157" t="s">
        <v>117</v>
      </c>
      <c r="F60" s="135" t="s">
        <v>18</v>
      </c>
      <c r="G60" s="158" t="s">
        <v>145</v>
      </c>
      <c r="H60" s="135" t="s">
        <v>20</v>
      </c>
      <c r="I60" s="136"/>
      <c r="J60" s="67"/>
      <c r="K60" s="138" t="e">
        <f t="shared" si="0"/>
        <v>#DIV/0!</v>
      </c>
      <c r="L60" s="139" t="e">
        <f>(K60+K61+K62)/3</f>
        <v>#DIV/0!</v>
      </c>
      <c r="M60" s="140" t="e">
        <f>(L60+L63)/2</f>
        <v>#DIV/0!</v>
      </c>
      <c r="N60" s="113"/>
      <c r="O60" s="199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</row>
    <row r="61" spans="1:34" s="159" customFormat="1" ht="42" hidden="1" customHeight="1" x14ac:dyDescent="0.25">
      <c r="A61" s="141"/>
      <c r="B61" s="143"/>
      <c r="C61" s="143"/>
      <c r="D61" s="142"/>
      <c r="E61" s="161"/>
      <c r="F61" s="135" t="s">
        <v>18</v>
      </c>
      <c r="G61" s="158" t="s">
        <v>146</v>
      </c>
      <c r="H61" s="135" t="s">
        <v>20</v>
      </c>
      <c r="I61" s="136"/>
      <c r="J61" s="67"/>
      <c r="K61" s="138" t="e">
        <f>IF(I61/J61*100&gt;100,100,I61/J61*100)</f>
        <v>#DIV/0!</v>
      </c>
      <c r="L61" s="144"/>
      <c r="M61" s="145"/>
      <c r="N61" s="113"/>
      <c r="O61" s="199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</row>
    <row r="62" spans="1:34" s="159" customFormat="1" ht="36" hidden="1" customHeight="1" x14ac:dyDescent="0.25">
      <c r="A62" s="141"/>
      <c r="B62" s="143"/>
      <c r="C62" s="143"/>
      <c r="D62" s="142"/>
      <c r="E62" s="161"/>
      <c r="F62" s="135" t="s">
        <v>18</v>
      </c>
      <c r="G62" s="158" t="s">
        <v>147</v>
      </c>
      <c r="H62" s="135" t="s">
        <v>20</v>
      </c>
      <c r="I62" s="136"/>
      <c r="J62" s="66"/>
      <c r="K62" s="138" t="e">
        <f t="shared" si="0"/>
        <v>#DIV/0!</v>
      </c>
      <c r="L62" s="144"/>
      <c r="M62" s="145"/>
      <c r="N62" s="113"/>
      <c r="O62" s="199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</row>
    <row r="63" spans="1:34" s="159" customFormat="1" ht="30.75" hidden="1" customHeight="1" x14ac:dyDescent="0.25">
      <c r="A63" s="141"/>
      <c r="B63" s="143"/>
      <c r="C63" s="146"/>
      <c r="D63" s="147"/>
      <c r="E63" s="163"/>
      <c r="F63" s="135" t="s">
        <v>24</v>
      </c>
      <c r="G63" s="164" t="s">
        <v>25</v>
      </c>
      <c r="H63" s="135" t="s">
        <v>26</v>
      </c>
      <c r="I63" s="149"/>
      <c r="J63" s="78"/>
      <c r="K63" s="138" t="e">
        <f t="shared" si="0"/>
        <v>#DIV/0!</v>
      </c>
      <c r="L63" s="150" t="e">
        <f>K63</f>
        <v>#DIV/0!</v>
      </c>
      <c r="M63" s="145"/>
      <c r="N63" s="113"/>
      <c r="O63" s="199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</row>
    <row r="64" spans="1:34" s="159" customFormat="1" ht="42" customHeight="1" x14ac:dyDescent="0.25">
      <c r="A64" s="141"/>
      <c r="B64" s="143"/>
      <c r="C64" s="131" t="s">
        <v>197</v>
      </c>
      <c r="D64" s="131" t="s">
        <v>153</v>
      </c>
      <c r="E64" s="157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137">
        <v>100</v>
      </c>
      <c r="K64" s="138">
        <f t="shared" si="0"/>
        <v>100</v>
      </c>
      <c r="L64" s="139">
        <f>(K64+K65+K66)/3</f>
        <v>97.223333333333343</v>
      </c>
      <c r="M64" s="140">
        <f>(L64+L67)/2</f>
        <v>98.611666666666679</v>
      </c>
      <c r="N64" s="113"/>
      <c r="O64" s="199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</row>
    <row r="65" spans="1:34" s="159" customFormat="1" ht="42" customHeight="1" x14ac:dyDescent="0.25">
      <c r="A65" s="141"/>
      <c r="B65" s="143"/>
      <c r="C65" s="143"/>
      <c r="D65" s="142"/>
      <c r="E65" s="161"/>
      <c r="F65" s="135" t="s">
        <v>18</v>
      </c>
      <c r="G65" s="158" t="s">
        <v>146</v>
      </c>
      <c r="H65" s="135" t="s">
        <v>20</v>
      </c>
      <c r="I65" s="136">
        <v>10</v>
      </c>
      <c r="J65" s="137">
        <v>9.5</v>
      </c>
      <c r="K65" s="138">
        <f>IF(I65/J65*100&gt;100,100,I65/J65*100)</f>
        <v>100</v>
      </c>
      <c r="L65" s="144"/>
      <c r="M65" s="145"/>
      <c r="N65" s="113"/>
      <c r="O65" s="199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</row>
    <row r="66" spans="1:34" s="159" customFormat="1" ht="36" customHeight="1" x14ac:dyDescent="0.25">
      <c r="A66" s="141"/>
      <c r="B66" s="143"/>
      <c r="C66" s="143"/>
      <c r="D66" s="142"/>
      <c r="E66" s="161"/>
      <c r="F66" s="135" t="s">
        <v>18</v>
      </c>
      <c r="G66" s="158" t="s">
        <v>147</v>
      </c>
      <c r="H66" s="135" t="s">
        <v>20</v>
      </c>
      <c r="I66" s="136">
        <v>100</v>
      </c>
      <c r="J66" s="66">
        <v>91.67</v>
      </c>
      <c r="K66" s="138">
        <f t="shared" si="0"/>
        <v>91.67</v>
      </c>
      <c r="L66" s="144"/>
      <c r="M66" s="145"/>
      <c r="N66" s="113"/>
      <c r="O66" s="199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</row>
    <row r="67" spans="1:34" s="270" customFormat="1" ht="30.75" customHeight="1" x14ac:dyDescent="0.25">
      <c r="A67" s="267"/>
      <c r="B67" s="143"/>
      <c r="C67" s="146"/>
      <c r="D67" s="147"/>
      <c r="E67" s="163"/>
      <c r="F67" s="135" t="s">
        <v>24</v>
      </c>
      <c r="G67" s="268" t="s">
        <v>25</v>
      </c>
      <c r="H67" s="135" t="s">
        <v>26</v>
      </c>
      <c r="I67" s="165">
        <f>(279*8+293*4)/12-2+16</f>
        <v>297.66666666666669</v>
      </c>
      <c r="J67" s="83">
        <v>309</v>
      </c>
      <c r="K67" s="269">
        <f t="shared" si="0"/>
        <v>100</v>
      </c>
      <c r="L67" s="150">
        <f>K67</f>
        <v>100</v>
      </c>
      <c r="M67" s="145"/>
      <c r="N67" s="113"/>
      <c r="O67" s="199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</row>
    <row r="68" spans="1:34" s="159" customFormat="1" ht="42" hidden="1" customHeight="1" x14ac:dyDescent="0.25">
      <c r="A68" s="141"/>
      <c r="B68" s="143"/>
      <c r="C68" s="156" t="s">
        <v>194</v>
      </c>
      <c r="D68" s="131" t="s">
        <v>154</v>
      </c>
      <c r="E68" s="157" t="s">
        <v>117</v>
      </c>
      <c r="F68" s="135" t="s">
        <v>18</v>
      </c>
      <c r="G68" s="158" t="s">
        <v>145</v>
      </c>
      <c r="H68" s="135" t="s">
        <v>20</v>
      </c>
      <c r="I68" s="136"/>
      <c r="J68" s="137"/>
      <c r="K68" s="138" t="e">
        <f>IF(I68/J68*100&gt;100,100,I68/J68*100)</f>
        <v>#DIV/0!</v>
      </c>
      <c r="L68" s="139" t="e">
        <f>(K68+K69+K70)/3</f>
        <v>#DIV/0!</v>
      </c>
      <c r="M68" s="140" t="e">
        <f>(L68+L71)/2</f>
        <v>#DIV/0!</v>
      </c>
      <c r="N68" s="113"/>
      <c r="O68" s="199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</row>
    <row r="69" spans="1:34" s="159" customFormat="1" ht="42" hidden="1" customHeight="1" x14ac:dyDescent="0.25">
      <c r="A69" s="141"/>
      <c r="B69" s="143"/>
      <c r="C69" s="160"/>
      <c r="D69" s="142"/>
      <c r="E69" s="161"/>
      <c r="F69" s="135" t="s">
        <v>18</v>
      </c>
      <c r="G69" s="158" t="s">
        <v>146</v>
      </c>
      <c r="H69" s="135" t="s">
        <v>20</v>
      </c>
      <c r="I69" s="136"/>
      <c r="J69" s="137"/>
      <c r="K69" s="138" t="e">
        <f>IF(J69/I69*100&gt;100,100,J69/I69*100)</f>
        <v>#DIV/0!</v>
      </c>
      <c r="L69" s="144"/>
      <c r="M69" s="145"/>
      <c r="N69" s="113"/>
      <c r="O69" s="199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</row>
    <row r="70" spans="1:34" s="159" customFormat="1" ht="36" hidden="1" customHeight="1" x14ac:dyDescent="0.25">
      <c r="A70" s="141"/>
      <c r="B70" s="143"/>
      <c r="C70" s="160"/>
      <c r="D70" s="142"/>
      <c r="E70" s="161"/>
      <c r="F70" s="135" t="s">
        <v>18</v>
      </c>
      <c r="G70" s="158" t="s">
        <v>147</v>
      </c>
      <c r="H70" s="135" t="s">
        <v>20</v>
      </c>
      <c r="I70" s="136"/>
      <c r="J70" s="136"/>
      <c r="K70" s="138" t="e">
        <f>IF(J70/I70*100&gt;100,100,J70/I70*100)</f>
        <v>#DIV/0!</v>
      </c>
      <c r="L70" s="144"/>
      <c r="M70" s="145"/>
      <c r="N70" s="113"/>
      <c r="O70" s="199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</row>
    <row r="71" spans="1:34" s="159" customFormat="1" ht="30.75" hidden="1" customHeight="1" x14ac:dyDescent="0.25">
      <c r="A71" s="141"/>
      <c r="B71" s="143"/>
      <c r="C71" s="162"/>
      <c r="D71" s="147"/>
      <c r="E71" s="163"/>
      <c r="F71" s="135" t="s">
        <v>24</v>
      </c>
      <c r="G71" s="164" t="s">
        <v>25</v>
      </c>
      <c r="H71" s="135" t="s">
        <v>26</v>
      </c>
      <c r="I71" s="152"/>
      <c r="J71" s="149"/>
      <c r="K71" s="138" t="e">
        <f>IF(J71/I71*100&gt;100,100,J71/I71*100)</f>
        <v>#DIV/0!</v>
      </c>
      <c r="L71" s="150" t="e">
        <f>K71</f>
        <v>#DIV/0!</v>
      </c>
      <c r="M71" s="145"/>
      <c r="N71" s="113"/>
      <c r="O71" s="199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</row>
    <row r="72" spans="1:34" s="159" customFormat="1" ht="42" hidden="1" customHeight="1" x14ac:dyDescent="0.25">
      <c r="A72" s="141"/>
      <c r="B72" s="143"/>
      <c r="C72" s="131" t="s">
        <v>198</v>
      </c>
      <c r="D72" s="131" t="s">
        <v>264</v>
      </c>
      <c r="E72" s="157" t="s">
        <v>117</v>
      </c>
      <c r="F72" s="135" t="s">
        <v>18</v>
      </c>
      <c r="G72" s="158" t="s">
        <v>145</v>
      </c>
      <c r="H72" s="135" t="s">
        <v>20</v>
      </c>
      <c r="I72" s="136"/>
      <c r="J72" s="137"/>
      <c r="K72" s="138" t="e">
        <f>IF(J72/I72*100&gt;100,100,J72/I72*100)</f>
        <v>#DIV/0!</v>
      </c>
      <c r="L72" s="139" t="e">
        <f>(K72+K73+K74)/3</f>
        <v>#DIV/0!</v>
      </c>
      <c r="M72" s="140" t="e">
        <f>(L72+L75)/2</f>
        <v>#DIV/0!</v>
      </c>
      <c r="N72" s="113"/>
      <c r="O72" s="199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</row>
    <row r="73" spans="1:34" s="159" customFormat="1" ht="42" hidden="1" customHeight="1" x14ac:dyDescent="0.25">
      <c r="A73" s="141"/>
      <c r="B73" s="143"/>
      <c r="C73" s="143"/>
      <c r="D73" s="142"/>
      <c r="E73" s="161"/>
      <c r="F73" s="135" t="s">
        <v>18</v>
      </c>
      <c r="G73" s="158" t="s">
        <v>146</v>
      </c>
      <c r="H73" s="135" t="s">
        <v>20</v>
      </c>
      <c r="I73" s="136"/>
      <c r="J73" s="137"/>
      <c r="K73" s="138" t="e">
        <f>IF(I73/J73*100&gt;100,100,I73/J73*100)</f>
        <v>#DIV/0!</v>
      </c>
      <c r="L73" s="144"/>
      <c r="M73" s="145"/>
      <c r="N73" s="113"/>
      <c r="O73" s="199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</row>
    <row r="74" spans="1:34" s="159" customFormat="1" ht="36" hidden="1" customHeight="1" x14ac:dyDescent="0.25">
      <c r="A74" s="141"/>
      <c r="B74" s="143"/>
      <c r="C74" s="143"/>
      <c r="D74" s="142"/>
      <c r="E74" s="161"/>
      <c r="F74" s="135" t="s">
        <v>18</v>
      </c>
      <c r="G74" s="158" t="s">
        <v>147</v>
      </c>
      <c r="H74" s="135" t="s">
        <v>20</v>
      </c>
      <c r="I74" s="136"/>
      <c r="J74" s="136"/>
      <c r="K74" s="138" t="e">
        <f>IF(J74/I74*100&gt;100,100,J74/I74*100)</f>
        <v>#DIV/0!</v>
      </c>
      <c r="L74" s="144"/>
      <c r="M74" s="145"/>
      <c r="N74" s="113"/>
      <c r="O74" s="199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</row>
    <row r="75" spans="1:34" s="159" customFormat="1" ht="30.75" hidden="1" customHeight="1" x14ac:dyDescent="0.25">
      <c r="A75" s="141"/>
      <c r="B75" s="143"/>
      <c r="C75" s="146"/>
      <c r="D75" s="147"/>
      <c r="E75" s="163"/>
      <c r="F75" s="135" t="s">
        <v>24</v>
      </c>
      <c r="G75" s="164" t="s">
        <v>25</v>
      </c>
      <c r="H75" s="135" t="s">
        <v>26</v>
      </c>
      <c r="I75" s="149"/>
      <c r="J75" s="149"/>
      <c r="K75" s="138" t="e">
        <f>IF(J75/I75*100&gt;100,100,J75/I75*100)</f>
        <v>#DIV/0!</v>
      </c>
      <c r="L75" s="150" t="e">
        <f>K75</f>
        <v>#DIV/0!</v>
      </c>
      <c r="M75" s="145"/>
      <c r="N75" s="113"/>
      <c r="O75" s="199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</row>
    <row r="76" spans="1:34" s="159" customFormat="1" ht="42" hidden="1" customHeight="1" x14ac:dyDescent="0.25">
      <c r="A76" s="141"/>
      <c r="B76" s="143"/>
      <c r="C76" s="131" t="s">
        <v>199</v>
      </c>
      <c r="D76" s="131" t="s">
        <v>265</v>
      </c>
      <c r="E76" s="157" t="s">
        <v>117</v>
      </c>
      <c r="F76" s="135" t="s">
        <v>18</v>
      </c>
      <c r="G76" s="158" t="s">
        <v>145</v>
      </c>
      <c r="H76" s="135" t="s">
        <v>20</v>
      </c>
      <c r="I76" s="136"/>
      <c r="J76" s="137"/>
      <c r="K76" s="138" t="e">
        <f>IF(I76/J76*100&gt;100,100,I76/J76*100)</f>
        <v>#DIV/0!</v>
      </c>
      <c r="L76" s="139" t="e">
        <f>(K76+K77+K78)/3</f>
        <v>#DIV/0!</v>
      </c>
      <c r="M76" s="140" t="e">
        <f>(L76+L79)/2</f>
        <v>#DIV/0!</v>
      </c>
      <c r="N76" s="113"/>
      <c r="O76" s="199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</row>
    <row r="77" spans="1:34" s="159" customFormat="1" ht="42" hidden="1" customHeight="1" x14ac:dyDescent="0.25">
      <c r="A77" s="141"/>
      <c r="B77" s="143"/>
      <c r="C77" s="143"/>
      <c r="D77" s="142"/>
      <c r="E77" s="161"/>
      <c r="F77" s="135" t="s">
        <v>18</v>
      </c>
      <c r="G77" s="158" t="s">
        <v>146</v>
      </c>
      <c r="H77" s="135" t="s">
        <v>20</v>
      </c>
      <c r="I77" s="136"/>
      <c r="J77" s="137"/>
      <c r="K77" s="138" t="e">
        <f>IF(J77/I77*100&gt;100,100,J77/I77*100)</f>
        <v>#DIV/0!</v>
      </c>
      <c r="L77" s="144"/>
      <c r="M77" s="145"/>
      <c r="N77" s="113"/>
      <c r="O77" s="199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</row>
    <row r="78" spans="1:34" s="159" customFormat="1" ht="36" hidden="1" customHeight="1" x14ac:dyDescent="0.25">
      <c r="A78" s="141"/>
      <c r="B78" s="143"/>
      <c r="C78" s="143"/>
      <c r="D78" s="142"/>
      <c r="E78" s="161"/>
      <c r="F78" s="135" t="s">
        <v>18</v>
      </c>
      <c r="G78" s="158" t="s">
        <v>147</v>
      </c>
      <c r="H78" s="135" t="s">
        <v>20</v>
      </c>
      <c r="I78" s="136"/>
      <c r="J78" s="136"/>
      <c r="K78" s="138" t="e">
        <f>IF(J78/I78*100&gt;100,100,J78/I78*100)</f>
        <v>#DIV/0!</v>
      </c>
      <c r="L78" s="144"/>
      <c r="M78" s="145"/>
      <c r="N78" s="113"/>
      <c r="O78" s="199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</row>
    <row r="79" spans="1:34" s="159" customFormat="1" ht="30.75" hidden="1" customHeight="1" x14ac:dyDescent="0.25">
      <c r="A79" s="141"/>
      <c r="B79" s="143"/>
      <c r="C79" s="146"/>
      <c r="D79" s="147"/>
      <c r="E79" s="163"/>
      <c r="F79" s="135" t="s">
        <v>24</v>
      </c>
      <c r="G79" s="164" t="s">
        <v>25</v>
      </c>
      <c r="H79" s="135" t="s">
        <v>26</v>
      </c>
      <c r="I79" s="149"/>
      <c r="J79" s="149"/>
      <c r="K79" s="138" t="e">
        <f>IF(J79/I79*100&gt;100,100,J79/I79*100)</f>
        <v>#DIV/0!</v>
      </c>
      <c r="L79" s="150" t="e">
        <f>K79</f>
        <v>#DIV/0!</v>
      </c>
      <c r="M79" s="145"/>
      <c r="N79" s="113"/>
      <c r="O79" s="199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</row>
    <row r="80" spans="1:34" s="159" customFormat="1" ht="42" customHeight="1" x14ac:dyDescent="0.25">
      <c r="A80" s="141"/>
      <c r="B80" s="143"/>
      <c r="C80" s="131" t="s">
        <v>194</v>
      </c>
      <c r="D80" s="131" t="s">
        <v>224</v>
      </c>
      <c r="E80" s="157" t="s">
        <v>117</v>
      </c>
      <c r="F80" s="135" t="s">
        <v>18</v>
      </c>
      <c r="G80" s="158" t="s">
        <v>145</v>
      </c>
      <c r="H80" s="135" t="s">
        <v>20</v>
      </c>
      <c r="I80" s="136">
        <v>100</v>
      </c>
      <c r="J80" s="137">
        <v>100</v>
      </c>
      <c r="K80" s="138">
        <f t="shared" ref="K80:K87" si="1">IF(J80/I80*100&gt;100,100,J80/I80*100)</f>
        <v>100</v>
      </c>
      <c r="L80" s="139">
        <f>(K80+K81+K82)/3</f>
        <v>98.162729658792657</v>
      </c>
      <c r="M80" s="140">
        <f>(L80+L83)/2</f>
        <v>99.081364829396335</v>
      </c>
      <c r="N80" s="113"/>
      <c r="O80" s="199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</row>
    <row r="81" spans="1:34" s="159" customFormat="1" ht="42" customHeight="1" x14ac:dyDescent="0.25">
      <c r="A81" s="141"/>
      <c r="B81" s="143"/>
      <c r="C81" s="143"/>
      <c r="D81" s="142"/>
      <c r="E81" s="161"/>
      <c r="F81" s="135" t="s">
        <v>18</v>
      </c>
      <c r="G81" s="158" t="s">
        <v>146</v>
      </c>
      <c r="H81" s="135" t="s">
        <v>20</v>
      </c>
      <c r="I81" s="136">
        <v>12</v>
      </c>
      <c r="J81" s="137">
        <v>12.7</v>
      </c>
      <c r="K81" s="138">
        <f>IF(I81/J81*100&gt;100,100,I81/J81*100)</f>
        <v>94.488188976377955</v>
      </c>
      <c r="L81" s="144"/>
      <c r="M81" s="145"/>
      <c r="N81" s="113"/>
      <c r="O81" s="199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</row>
    <row r="82" spans="1:34" s="159" customFormat="1" ht="36" customHeight="1" x14ac:dyDescent="0.25">
      <c r="A82" s="141"/>
      <c r="B82" s="143"/>
      <c r="C82" s="143"/>
      <c r="D82" s="142"/>
      <c r="E82" s="161"/>
      <c r="F82" s="135" t="s">
        <v>18</v>
      </c>
      <c r="G82" s="158" t="s">
        <v>147</v>
      </c>
      <c r="H82" s="135" t="s">
        <v>20</v>
      </c>
      <c r="I82" s="136">
        <v>100</v>
      </c>
      <c r="J82" s="136">
        <v>100</v>
      </c>
      <c r="K82" s="138">
        <f t="shared" si="1"/>
        <v>100</v>
      </c>
      <c r="L82" s="144"/>
      <c r="M82" s="145"/>
      <c r="N82" s="113"/>
      <c r="O82" s="199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</row>
    <row r="83" spans="1:34" s="159" customFormat="1" ht="30.75" customHeight="1" x14ac:dyDescent="0.25">
      <c r="A83" s="141"/>
      <c r="B83" s="143"/>
      <c r="C83" s="146"/>
      <c r="D83" s="147"/>
      <c r="E83" s="163"/>
      <c r="F83" s="135" t="s">
        <v>24</v>
      </c>
      <c r="G83" s="164" t="s">
        <v>25</v>
      </c>
      <c r="H83" s="135" t="s">
        <v>26</v>
      </c>
      <c r="I83" s="165">
        <f>(2*8+10)/9</f>
        <v>2.8888888888888888</v>
      </c>
      <c r="J83" s="165">
        <v>4</v>
      </c>
      <c r="K83" s="138">
        <f t="shared" si="1"/>
        <v>100</v>
      </c>
      <c r="L83" s="150">
        <f>K83</f>
        <v>100</v>
      </c>
      <c r="M83" s="145"/>
      <c r="N83" s="113"/>
      <c r="O83" s="199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</row>
    <row r="84" spans="1:34" s="159" customFormat="1" ht="42" customHeight="1" x14ac:dyDescent="0.25">
      <c r="A84" s="141"/>
      <c r="B84" s="143"/>
      <c r="C84" s="131" t="s">
        <v>200</v>
      </c>
      <c r="D84" s="131" t="s">
        <v>244</v>
      </c>
      <c r="E84" s="157" t="s">
        <v>117</v>
      </c>
      <c r="F84" s="135" t="s">
        <v>18</v>
      </c>
      <c r="G84" s="158" t="s">
        <v>145</v>
      </c>
      <c r="H84" s="135" t="s">
        <v>20</v>
      </c>
      <c r="I84" s="136">
        <v>100</v>
      </c>
      <c r="J84" s="137">
        <v>100</v>
      </c>
      <c r="K84" s="138">
        <f t="shared" si="1"/>
        <v>100</v>
      </c>
      <c r="L84" s="139">
        <f>(K84+K85+K86)/3</f>
        <v>100</v>
      </c>
      <c r="M84" s="140">
        <f>(L84+L87)/2</f>
        <v>100</v>
      </c>
      <c r="N84" s="113"/>
      <c r="O84" s="199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</row>
    <row r="85" spans="1:34" s="159" customFormat="1" ht="42" customHeight="1" x14ac:dyDescent="0.25">
      <c r="A85" s="141"/>
      <c r="B85" s="143"/>
      <c r="C85" s="143"/>
      <c r="D85" s="142"/>
      <c r="E85" s="161"/>
      <c r="F85" s="135" t="s">
        <v>18</v>
      </c>
      <c r="G85" s="158" t="s">
        <v>146</v>
      </c>
      <c r="H85" s="135" t="s">
        <v>20</v>
      </c>
      <c r="I85" s="136">
        <v>12</v>
      </c>
      <c r="J85" s="137">
        <v>12</v>
      </c>
      <c r="K85" s="138">
        <f>IF(I85/J85*100&gt;100,100,I85/J85*100)</f>
        <v>100</v>
      </c>
      <c r="L85" s="144"/>
      <c r="M85" s="145"/>
      <c r="N85" s="113"/>
      <c r="O85" s="199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</row>
    <row r="86" spans="1:34" s="159" customFormat="1" ht="36" customHeight="1" x14ac:dyDescent="0.25">
      <c r="A86" s="141"/>
      <c r="B86" s="143"/>
      <c r="C86" s="143"/>
      <c r="D86" s="142"/>
      <c r="E86" s="161"/>
      <c r="F86" s="135" t="s">
        <v>18</v>
      </c>
      <c r="G86" s="158" t="s">
        <v>147</v>
      </c>
      <c r="H86" s="135" t="s">
        <v>20</v>
      </c>
      <c r="I86" s="136">
        <v>100</v>
      </c>
      <c r="J86" s="136">
        <v>100</v>
      </c>
      <c r="K86" s="138">
        <f t="shared" si="1"/>
        <v>100</v>
      </c>
      <c r="L86" s="144"/>
      <c r="M86" s="145"/>
      <c r="N86" s="113"/>
      <c r="O86" s="199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</row>
    <row r="87" spans="1:34" s="159" customFormat="1" ht="30.75" customHeight="1" x14ac:dyDescent="0.25">
      <c r="A87" s="141"/>
      <c r="B87" s="146"/>
      <c r="C87" s="146"/>
      <c r="D87" s="147"/>
      <c r="E87" s="163"/>
      <c r="F87" s="135" t="s">
        <v>24</v>
      </c>
      <c r="G87" s="164" t="s">
        <v>25</v>
      </c>
      <c r="H87" s="135" t="s">
        <v>26</v>
      </c>
      <c r="I87" s="165">
        <f>(27*8+24)/9</f>
        <v>26.666666666666668</v>
      </c>
      <c r="J87" s="83">
        <v>27</v>
      </c>
      <c r="K87" s="138">
        <f t="shared" si="1"/>
        <v>100</v>
      </c>
      <c r="L87" s="150">
        <f>K87</f>
        <v>100</v>
      </c>
      <c r="M87" s="145"/>
      <c r="N87" s="113"/>
      <c r="O87" s="199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</row>
    <row r="89" spans="1:34" x14ac:dyDescent="0.25">
      <c r="I89" s="251">
        <f>I7+I11+I15+I19+I23+I27+I31+I35+I39+I43+I47+I51</f>
        <v>338.88888888888897</v>
      </c>
      <c r="J89" s="216">
        <f>J7+J11+J15+J19+J23+J27+J31+J35+J39+J43+J47+J51</f>
        <v>352</v>
      </c>
      <c r="K89" s="209">
        <f>(340*8+337*4)/12</f>
        <v>339</v>
      </c>
      <c r="L89" s="141">
        <v>352</v>
      </c>
    </row>
    <row r="90" spans="1:34" x14ac:dyDescent="0.25">
      <c r="I90" s="251">
        <f>I55+I59+I63+I67+I71+I75+I79+I83+I87</f>
        <v>339.1111111111112</v>
      </c>
      <c r="J90" s="216">
        <f>J55+J59+J63+J67+J71+J75+J79+J83+J87</f>
        <v>352</v>
      </c>
      <c r="K90" s="209">
        <f>(340*8+337*4)/12</f>
        <v>339</v>
      </c>
      <c r="L90" s="141">
        <v>352</v>
      </c>
    </row>
    <row r="91" spans="1:34" ht="30.75" customHeight="1" x14ac:dyDescent="0.25">
      <c r="A91"/>
      <c r="B91" s="210" t="s">
        <v>215</v>
      </c>
      <c r="F91" s="206"/>
      <c r="G91"/>
      <c r="H91" s="210" t="s">
        <v>216</v>
      </c>
      <c r="I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/>
      <c r="B92" s="211" t="s">
        <v>217</v>
      </c>
      <c r="F92" s="206"/>
      <c r="G92"/>
      <c r="H92"/>
      <c r="I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8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48" orientation="landscape" r:id="rId1"/>
  <rowBreaks count="1" manualBreakCount="1">
    <brk id="45" max="1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99"/>
  <sheetViews>
    <sheetView view="pageBreakPreview" zoomScale="80" zoomScaleNormal="70" zoomScaleSheetLayoutView="80" workbookViewId="0">
      <selection activeCell="J81" sqref="J81"/>
    </sheetView>
  </sheetViews>
  <sheetFormatPr defaultRowHeight="15" x14ac:dyDescent="0.25"/>
  <cols>
    <col min="1" max="1" width="5.7109375" style="141" customWidth="1"/>
    <col min="2" max="2" width="18.85546875" style="141" customWidth="1"/>
    <col min="3" max="3" width="22" customWidth="1"/>
    <col min="4" max="5" width="18.85546875" customWidth="1"/>
    <col min="6" max="6" width="18.85546875" style="227" customWidth="1"/>
    <col min="7" max="9" width="18.85546875" style="141" customWidth="1"/>
    <col min="10" max="10" width="17.5703125" style="4" customWidth="1"/>
    <col min="11" max="15" width="18.85546875" style="141" customWidth="1"/>
    <col min="16" max="33" width="9.140625" style="141"/>
  </cols>
  <sheetData>
    <row r="1" spans="1:33" s="186" customFormat="1" ht="15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33" s="187" customFormat="1" ht="113.25" customHeight="1" x14ac:dyDescent="0.2">
      <c r="A2" s="218"/>
      <c r="B2" s="219" t="s">
        <v>210</v>
      </c>
      <c r="C2" s="189" t="s">
        <v>2</v>
      </c>
      <c r="D2" s="189" t="s">
        <v>3</v>
      </c>
      <c r="E2" s="188" t="s">
        <v>4</v>
      </c>
      <c r="F2" s="191" t="s">
        <v>5</v>
      </c>
      <c r="G2" s="191" t="s">
        <v>6</v>
      </c>
      <c r="H2" s="191" t="s">
        <v>7</v>
      </c>
      <c r="I2" s="191" t="s">
        <v>8</v>
      </c>
      <c r="J2" s="191" t="s">
        <v>9</v>
      </c>
      <c r="K2" s="191" t="s">
        <v>10</v>
      </c>
      <c r="L2" s="191" t="s">
        <v>11</v>
      </c>
      <c r="M2" s="191" t="s">
        <v>12</v>
      </c>
      <c r="N2" s="219" t="s">
        <v>13</v>
      </c>
      <c r="O2" s="219" t="s">
        <v>211</v>
      </c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</row>
    <row r="3" spans="1:33" s="212" customFormat="1" ht="19.5" customHeight="1" x14ac:dyDescent="0.2">
      <c r="A3" s="263"/>
      <c r="B3" s="266">
        <v>1</v>
      </c>
      <c r="C3" s="193">
        <v>2</v>
      </c>
      <c r="D3" s="214">
        <v>2</v>
      </c>
      <c r="E3" s="213">
        <v>3</v>
      </c>
      <c r="F3" s="265">
        <v>4</v>
      </c>
      <c r="G3" s="264">
        <v>5</v>
      </c>
      <c r="H3" s="264">
        <v>6</v>
      </c>
      <c r="I3" s="264">
        <v>7</v>
      </c>
      <c r="J3" s="193" t="s">
        <v>212</v>
      </c>
      <c r="K3" s="264">
        <v>9</v>
      </c>
      <c r="L3" s="264">
        <v>10</v>
      </c>
      <c r="M3" s="264">
        <v>11</v>
      </c>
      <c r="N3" s="266">
        <v>12</v>
      </c>
      <c r="O3" s="266">
        <v>13</v>
      </c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</row>
    <row r="4" spans="1:33" s="4" customFormat="1" ht="42" hidden="1" customHeight="1" x14ac:dyDescent="0.25">
      <c r="A4" s="141"/>
      <c r="B4" s="132" t="s">
        <v>276</v>
      </c>
      <c r="C4" s="131" t="s">
        <v>115</v>
      </c>
      <c r="D4" s="131" t="s">
        <v>182</v>
      </c>
      <c r="E4" s="132" t="s">
        <v>117</v>
      </c>
      <c r="F4" s="167" t="s">
        <v>18</v>
      </c>
      <c r="G4" s="134" t="s">
        <v>118</v>
      </c>
      <c r="H4" s="135" t="s">
        <v>20</v>
      </c>
      <c r="I4" s="136"/>
      <c r="J4" s="67"/>
      <c r="K4" s="138" t="e">
        <f>IF(I4/J4*100&gt;100,100,I4/J4*100)</f>
        <v>#DIV/0!</v>
      </c>
      <c r="L4" s="168" t="e">
        <f>(K4+K5+K6)/3</f>
        <v>#DIV/0!</v>
      </c>
      <c r="M4" s="140" t="e">
        <f>(L4+L7)/2</f>
        <v>#DIV/0!</v>
      </c>
      <c r="N4" s="215" t="s">
        <v>170</v>
      </c>
      <c r="O4" s="199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</row>
    <row r="5" spans="1:33" s="4" customFormat="1" ht="42" hidden="1" customHeight="1" x14ac:dyDescent="0.25">
      <c r="A5" s="141"/>
      <c r="B5" s="142"/>
      <c r="C5" s="143"/>
      <c r="D5" s="142"/>
      <c r="E5" s="143"/>
      <c r="F5" s="167" t="s">
        <v>18</v>
      </c>
      <c r="G5" s="134" t="s">
        <v>119</v>
      </c>
      <c r="H5" s="135" t="s">
        <v>20</v>
      </c>
      <c r="I5" s="136"/>
      <c r="J5" s="67"/>
      <c r="K5" s="138" t="e">
        <f>IF(J5/I5*100&gt;100,100,J5/I5*100)</f>
        <v>#DIV/0!</v>
      </c>
      <c r="L5" s="170"/>
      <c r="M5" s="145"/>
      <c r="N5" s="113"/>
      <c r="O5" s="199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</row>
    <row r="6" spans="1:33" s="4" customFormat="1" ht="36" hidden="1" customHeight="1" x14ac:dyDescent="0.25">
      <c r="A6" s="141"/>
      <c r="B6" s="142"/>
      <c r="C6" s="143"/>
      <c r="D6" s="142"/>
      <c r="E6" s="143"/>
      <c r="F6" s="167" t="s">
        <v>18</v>
      </c>
      <c r="G6" s="134" t="s">
        <v>120</v>
      </c>
      <c r="H6" s="135" t="s">
        <v>20</v>
      </c>
      <c r="I6" s="136"/>
      <c r="J6" s="66"/>
      <c r="K6" s="138" t="e">
        <f>IF(J6/I6*100&gt;100,100,J6/I6*100)</f>
        <v>#DIV/0!</v>
      </c>
      <c r="L6" s="170"/>
      <c r="M6" s="145"/>
      <c r="N6" s="113"/>
      <c r="O6" s="199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</row>
    <row r="7" spans="1:33" s="4" customFormat="1" ht="30.75" hidden="1" customHeight="1" x14ac:dyDescent="0.25">
      <c r="A7" s="141"/>
      <c r="B7" s="142"/>
      <c r="C7" s="146"/>
      <c r="D7" s="147"/>
      <c r="E7" s="146"/>
      <c r="F7" s="167" t="s">
        <v>24</v>
      </c>
      <c r="G7" s="148" t="s">
        <v>25</v>
      </c>
      <c r="H7" s="135" t="s">
        <v>26</v>
      </c>
      <c r="I7" s="152"/>
      <c r="J7" s="78"/>
      <c r="K7" s="138" t="e">
        <f>IF(J7/I7*100&gt;100,100,J7/I7*100)</f>
        <v>#DIV/0!</v>
      </c>
      <c r="L7" s="172" t="e">
        <f>K7</f>
        <v>#DIV/0!</v>
      </c>
      <c r="M7" s="145"/>
      <c r="N7" s="113"/>
      <c r="O7" s="199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</row>
    <row r="8" spans="1:33" s="4" customFormat="1" ht="42" hidden="1" customHeight="1" x14ac:dyDescent="0.25">
      <c r="A8" s="141"/>
      <c r="B8" s="142"/>
      <c r="C8" s="131" t="s">
        <v>121</v>
      </c>
      <c r="D8" s="131" t="s">
        <v>122</v>
      </c>
      <c r="E8" s="151" t="s">
        <v>117</v>
      </c>
      <c r="F8" s="167" t="s">
        <v>18</v>
      </c>
      <c r="G8" s="134" t="s">
        <v>118</v>
      </c>
      <c r="H8" s="135" t="s">
        <v>20</v>
      </c>
      <c r="I8" s="136"/>
      <c r="J8" s="67"/>
      <c r="K8" s="138" t="e">
        <f>IF(I8/J8*100&gt;100,100,I8/J8*100)</f>
        <v>#DIV/0!</v>
      </c>
      <c r="L8" s="168" t="e">
        <f>(K8+K9+K10)/3</f>
        <v>#DIV/0!</v>
      </c>
      <c r="M8" s="140" t="e">
        <f>(L8+L11)/2</f>
        <v>#DIV/0!</v>
      </c>
      <c r="N8" s="113"/>
      <c r="O8" s="199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</row>
    <row r="9" spans="1:33" s="4" customFormat="1" ht="42" hidden="1" customHeight="1" x14ac:dyDescent="0.25">
      <c r="A9" s="141"/>
      <c r="B9" s="142"/>
      <c r="C9" s="143"/>
      <c r="D9" s="142"/>
      <c r="E9" s="143"/>
      <c r="F9" s="167" t="s">
        <v>18</v>
      </c>
      <c r="G9" s="134" t="s">
        <v>119</v>
      </c>
      <c r="H9" s="135" t="s">
        <v>20</v>
      </c>
      <c r="I9" s="136"/>
      <c r="J9" s="67"/>
      <c r="K9" s="138" t="e">
        <f>IF(J9/I9*100&gt;100,100,J9/I9*100)</f>
        <v>#DIV/0!</v>
      </c>
      <c r="L9" s="170"/>
      <c r="M9" s="145"/>
      <c r="N9" s="113"/>
      <c r="O9" s="199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</row>
    <row r="10" spans="1:33" s="4" customFormat="1" ht="36" hidden="1" customHeight="1" x14ac:dyDescent="0.25">
      <c r="A10" s="141"/>
      <c r="B10" s="142"/>
      <c r="C10" s="143"/>
      <c r="D10" s="142"/>
      <c r="E10" s="143"/>
      <c r="F10" s="167" t="s">
        <v>18</v>
      </c>
      <c r="G10" s="134" t="s">
        <v>120</v>
      </c>
      <c r="H10" s="135" t="s">
        <v>20</v>
      </c>
      <c r="I10" s="136"/>
      <c r="J10" s="66"/>
      <c r="K10" s="138" t="e">
        <f>IF(J10/I10*100&gt;100,100,J10/I10*100)</f>
        <v>#DIV/0!</v>
      </c>
      <c r="L10" s="170"/>
      <c r="M10" s="145"/>
      <c r="N10" s="113"/>
      <c r="O10" s="199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</row>
    <row r="11" spans="1:33" s="4" customFormat="1" ht="30.75" hidden="1" customHeight="1" x14ac:dyDescent="0.25">
      <c r="A11" s="141"/>
      <c r="B11" s="142"/>
      <c r="C11" s="146"/>
      <c r="D11" s="147"/>
      <c r="E11" s="146"/>
      <c r="F11" s="167" t="s">
        <v>24</v>
      </c>
      <c r="G11" s="148" t="s">
        <v>25</v>
      </c>
      <c r="H11" s="135" t="s">
        <v>26</v>
      </c>
      <c r="I11" s="152"/>
      <c r="J11" s="78"/>
      <c r="K11" s="138" t="e">
        <f>IF(J11/I11*100&gt;100,100,J11/I11*100)</f>
        <v>#DIV/0!</v>
      </c>
      <c r="L11" s="172" t="e">
        <f>K11</f>
        <v>#DIV/0!</v>
      </c>
      <c r="M11" s="145"/>
      <c r="N11" s="113"/>
      <c r="O11" s="199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</row>
    <row r="12" spans="1:33" s="4" customFormat="1" ht="42" hidden="1" customHeight="1" x14ac:dyDescent="0.25">
      <c r="A12" s="141"/>
      <c r="B12" s="142"/>
      <c r="C12" s="131" t="s">
        <v>183</v>
      </c>
      <c r="D12" s="131" t="s">
        <v>184</v>
      </c>
      <c r="E12" s="151" t="s">
        <v>117</v>
      </c>
      <c r="F12" s="167" t="s">
        <v>18</v>
      </c>
      <c r="G12" s="134" t="s">
        <v>118</v>
      </c>
      <c r="H12" s="135" t="s">
        <v>20</v>
      </c>
      <c r="I12" s="136"/>
      <c r="J12" s="67"/>
      <c r="K12" s="138" t="e">
        <f>IF(I12/J12*100&gt;100,100,I12/J12*100)</f>
        <v>#DIV/0!</v>
      </c>
      <c r="L12" s="168" t="e">
        <f>(K12+K13+K14)/3</f>
        <v>#DIV/0!</v>
      </c>
      <c r="M12" s="140" t="e">
        <f>(L12+L15)/2</f>
        <v>#DIV/0!</v>
      </c>
      <c r="N12" s="113"/>
      <c r="O12" s="199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</row>
    <row r="13" spans="1:33" s="4" customFormat="1" ht="42" hidden="1" customHeight="1" x14ac:dyDescent="0.25">
      <c r="A13" s="141"/>
      <c r="B13" s="142"/>
      <c r="C13" s="143"/>
      <c r="D13" s="142"/>
      <c r="E13" s="143"/>
      <c r="F13" s="167" t="s">
        <v>18</v>
      </c>
      <c r="G13" s="134" t="s">
        <v>119</v>
      </c>
      <c r="H13" s="135" t="s">
        <v>20</v>
      </c>
      <c r="I13" s="136"/>
      <c r="J13" s="67"/>
      <c r="K13" s="138" t="e">
        <f>IF(J13/I13*100&gt;100,100,J13/I13*100)</f>
        <v>#DIV/0!</v>
      </c>
      <c r="L13" s="170"/>
      <c r="M13" s="145"/>
      <c r="N13" s="113"/>
      <c r="O13" s="199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</row>
    <row r="14" spans="1:33" s="4" customFormat="1" ht="36" hidden="1" customHeight="1" x14ac:dyDescent="0.25">
      <c r="A14" s="141"/>
      <c r="B14" s="142"/>
      <c r="C14" s="143"/>
      <c r="D14" s="142"/>
      <c r="E14" s="143"/>
      <c r="F14" s="167" t="s">
        <v>18</v>
      </c>
      <c r="G14" s="134" t="s">
        <v>120</v>
      </c>
      <c r="H14" s="135" t="s">
        <v>20</v>
      </c>
      <c r="I14" s="136"/>
      <c r="J14" s="66"/>
      <c r="K14" s="138" t="e">
        <f>IF(J14/I14*100&gt;100,100,J14/I14*100)</f>
        <v>#DIV/0!</v>
      </c>
      <c r="L14" s="170"/>
      <c r="M14" s="145"/>
      <c r="N14" s="113"/>
      <c r="O14" s="199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</row>
    <row r="15" spans="1:33" s="4" customFormat="1" ht="30.75" hidden="1" customHeight="1" x14ac:dyDescent="0.25">
      <c r="A15" s="141"/>
      <c r="B15" s="142"/>
      <c r="C15" s="146"/>
      <c r="D15" s="147"/>
      <c r="E15" s="146"/>
      <c r="F15" s="167" t="s">
        <v>24</v>
      </c>
      <c r="G15" s="148" t="s">
        <v>25</v>
      </c>
      <c r="H15" s="135" t="s">
        <v>26</v>
      </c>
      <c r="I15" s="152"/>
      <c r="J15" s="78"/>
      <c r="K15" s="138" t="e">
        <f>IF(J15/I15*100&gt;100,100,J15/I15*100)</f>
        <v>#DIV/0!</v>
      </c>
      <c r="L15" s="172" t="e">
        <f>K15</f>
        <v>#DIV/0!</v>
      </c>
      <c r="M15" s="145"/>
      <c r="N15" s="113"/>
      <c r="O15" s="199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</row>
    <row r="16" spans="1:33" s="4" customFormat="1" ht="42" hidden="1" customHeight="1" x14ac:dyDescent="0.25">
      <c r="A16" s="141"/>
      <c r="B16" s="142"/>
      <c r="C16" s="131" t="s">
        <v>185</v>
      </c>
      <c r="D16" s="131" t="s">
        <v>126</v>
      </c>
      <c r="E16" s="151" t="s">
        <v>117</v>
      </c>
      <c r="F16" s="167" t="s">
        <v>18</v>
      </c>
      <c r="G16" s="134" t="s">
        <v>118</v>
      </c>
      <c r="H16" s="135" t="s">
        <v>20</v>
      </c>
      <c r="I16" s="136"/>
      <c r="J16" s="67"/>
      <c r="K16" s="138" t="e">
        <f>IF(I16/J16*100&gt;100,100,I16/J16*100)</f>
        <v>#DIV/0!</v>
      </c>
      <c r="L16" s="168" t="e">
        <f>(K16+K17+K18)/3</f>
        <v>#DIV/0!</v>
      </c>
      <c r="M16" s="140" t="e">
        <f>(L16+L19)/2</f>
        <v>#DIV/0!</v>
      </c>
      <c r="N16" s="113"/>
      <c r="O16" s="199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</row>
    <row r="17" spans="1:33" s="4" customFormat="1" ht="42" hidden="1" customHeight="1" x14ac:dyDescent="0.25">
      <c r="A17" s="141"/>
      <c r="B17" s="142"/>
      <c r="C17" s="143"/>
      <c r="D17" s="142"/>
      <c r="E17" s="143"/>
      <c r="F17" s="167" t="s">
        <v>18</v>
      </c>
      <c r="G17" s="134" t="s">
        <v>119</v>
      </c>
      <c r="H17" s="135" t="s">
        <v>20</v>
      </c>
      <c r="I17" s="136"/>
      <c r="J17" s="67"/>
      <c r="K17" s="138" t="e">
        <f>IF(J17/I17*100&gt;100,100,J17/I17*100)</f>
        <v>#DIV/0!</v>
      </c>
      <c r="L17" s="170"/>
      <c r="M17" s="145"/>
      <c r="N17" s="113"/>
      <c r="O17" s="199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</row>
    <row r="18" spans="1:33" s="4" customFormat="1" ht="36" hidden="1" customHeight="1" x14ac:dyDescent="0.25">
      <c r="A18" s="141"/>
      <c r="B18" s="142"/>
      <c r="C18" s="143"/>
      <c r="D18" s="142"/>
      <c r="E18" s="143"/>
      <c r="F18" s="167" t="s">
        <v>18</v>
      </c>
      <c r="G18" s="134" t="s">
        <v>120</v>
      </c>
      <c r="H18" s="135" t="s">
        <v>20</v>
      </c>
      <c r="I18" s="136"/>
      <c r="J18" s="66"/>
      <c r="K18" s="138" t="e">
        <f>IF(J18/I18*100&gt;100,100,J18/I18*100)</f>
        <v>#DIV/0!</v>
      </c>
      <c r="L18" s="170"/>
      <c r="M18" s="145"/>
      <c r="N18" s="113"/>
      <c r="O18" s="199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</row>
    <row r="19" spans="1:33" s="4" customFormat="1" ht="30.75" hidden="1" customHeight="1" x14ac:dyDescent="0.25">
      <c r="A19" s="141"/>
      <c r="B19" s="142"/>
      <c r="C19" s="146"/>
      <c r="D19" s="147"/>
      <c r="E19" s="146"/>
      <c r="F19" s="167" t="s">
        <v>24</v>
      </c>
      <c r="G19" s="148" t="s">
        <v>25</v>
      </c>
      <c r="H19" s="135" t="s">
        <v>26</v>
      </c>
      <c r="I19" s="152"/>
      <c r="J19" s="78"/>
      <c r="K19" s="138" t="e">
        <f>IF(J19/I19*100&gt;100,100,J19/I19*100)</f>
        <v>#DIV/0!</v>
      </c>
      <c r="L19" s="172" t="e">
        <f>K19</f>
        <v>#DIV/0!</v>
      </c>
      <c r="M19" s="145"/>
      <c r="N19" s="113"/>
      <c r="O19" s="199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</row>
    <row r="20" spans="1:33" s="4" customFormat="1" ht="42" hidden="1" customHeight="1" x14ac:dyDescent="0.25">
      <c r="A20" s="141"/>
      <c r="B20" s="142"/>
      <c r="C20" s="131" t="s">
        <v>186</v>
      </c>
      <c r="D20" s="131" t="s">
        <v>187</v>
      </c>
      <c r="E20" s="151" t="s">
        <v>117</v>
      </c>
      <c r="F20" s="167" t="s">
        <v>18</v>
      </c>
      <c r="G20" s="134" t="s">
        <v>118</v>
      </c>
      <c r="H20" s="135" t="s">
        <v>20</v>
      </c>
      <c r="I20" s="136"/>
      <c r="J20" s="67"/>
      <c r="K20" s="138" t="e">
        <f>IF(I20/J20*100&gt;100,100,I20/J20*100)</f>
        <v>#DIV/0!</v>
      </c>
      <c r="L20" s="168" t="e">
        <f>(K20+K21+K22)/3</f>
        <v>#DIV/0!</v>
      </c>
      <c r="M20" s="140" t="e">
        <f>(L20+L23)/2</f>
        <v>#DIV/0!</v>
      </c>
      <c r="N20" s="113"/>
      <c r="O20" s="199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</row>
    <row r="21" spans="1:33" s="4" customFormat="1" ht="42" hidden="1" customHeight="1" x14ac:dyDescent="0.25">
      <c r="A21" s="141"/>
      <c r="B21" s="142"/>
      <c r="C21" s="143"/>
      <c r="D21" s="142"/>
      <c r="E21" s="143"/>
      <c r="F21" s="167" t="s">
        <v>18</v>
      </c>
      <c r="G21" s="134" t="s">
        <v>119</v>
      </c>
      <c r="H21" s="135" t="s">
        <v>20</v>
      </c>
      <c r="I21" s="136"/>
      <c r="J21" s="67"/>
      <c r="K21" s="138" t="e">
        <f>IF(J21/I21*100&gt;100,100,J21/I21*100)</f>
        <v>#DIV/0!</v>
      </c>
      <c r="L21" s="170"/>
      <c r="M21" s="145"/>
      <c r="N21" s="113"/>
      <c r="O21" s="199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</row>
    <row r="22" spans="1:33" s="4" customFormat="1" ht="36" hidden="1" customHeight="1" x14ac:dyDescent="0.25">
      <c r="A22" s="141"/>
      <c r="B22" s="142"/>
      <c r="C22" s="143"/>
      <c r="D22" s="142"/>
      <c r="E22" s="143"/>
      <c r="F22" s="167" t="s">
        <v>18</v>
      </c>
      <c r="G22" s="134" t="s">
        <v>120</v>
      </c>
      <c r="H22" s="135" t="s">
        <v>20</v>
      </c>
      <c r="I22" s="136"/>
      <c r="J22" s="66"/>
      <c r="K22" s="138" t="e">
        <f>IF(J22/I22*100&gt;100,100,J22/I22*100)</f>
        <v>#DIV/0!</v>
      </c>
      <c r="L22" s="170"/>
      <c r="M22" s="145"/>
      <c r="N22" s="113"/>
      <c r="O22" s="199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</row>
    <row r="23" spans="1:33" s="4" customFormat="1" ht="30.75" hidden="1" customHeight="1" x14ac:dyDescent="0.25">
      <c r="A23" s="141"/>
      <c r="B23" s="142"/>
      <c r="C23" s="146"/>
      <c r="D23" s="147"/>
      <c r="E23" s="146"/>
      <c r="F23" s="167" t="s">
        <v>24</v>
      </c>
      <c r="G23" s="148" t="s">
        <v>25</v>
      </c>
      <c r="H23" s="135" t="s">
        <v>26</v>
      </c>
      <c r="I23" s="152"/>
      <c r="J23" s="78"/>
      <c r="K23" s="138" t="e">
        <f>IF(J23/I23*100&gt;100,100,J23/I23*100)</f>
        <v>#DIV/0!</v>
      </c>
      <c r="L23" s="172" t="e">
        <f>K23</f>
        <v>#DIV/0!</v>
      </c>
      <c r="M23" s="145"/>
      <c r="N23" s="113"/>
      <c r="O23" s="199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</row>
    <row r="24" spans="1:33" s="4" customFormat="1" ht="42" customHeight="1" x14ac:dyDescent="0.25">
      <c r="A24" s="141"/>
      <c r="B24" s="142"/>
      <c r="C24" s="131" t="s">
        <v>188</v>
      </c>
      <c r="D24" s="131" t="s">
        <v>277</v>
      </c>
      <c r="E24" s="151" t="s">
        <v>117</v>
      </c>
      <c r="F24" s="167" t="s">
        <v>18</v>
      </c>
      <c r="G24" s="134" t="s">
        <v>118</v>
      </c>
      <c r="H24" s="135" t="s">
        <v>20</v>
      </c>
      <c r="I24" s="136">
        <v>12</v>
      </c>
      <c r="J24" s="67">
        <v>11.9</v>
      </c>
      <c r="K24" s="138">
        <f>IF(I24/J24*100&gt;100,100,I24/J24*100)</f>
        <v>100</v>
      </c>
      <c r="L24" s="139">
        <f>(K24+K25+K26)/3</f>
        <v>100</v>
      </c>
      <c r="M24" s="140">
        <f>(L24+L27)/2</f>
        <v>100</v>
      </c>
      <c r="N24" s="113"/>
      <c r="O24" s="199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</row>
    <row r="25" spans="1:33" s="4" customFormat="1" ht="42" customHeight="1" x14ac:dyDescent="0.25">
      <c r="A25" s="141"/>
      <c r="B25" s="142"/>
      <c r="C25" s="143"/>
      <c r="D25" s="142"/>
      <c r="E25" s="143"/>
      <c r="F25" s="167" t="s">
        <v>18</v>
      </c>
      <c r="G25" s="134" t="s">
        <v>119</v>
      </c>
      <c r="H25" s="135" t="s">
        <v>20</v>
      </c>
      <c r="I25" s="136">
        <v>100</v>
      </c>
      <c r="J25" s="67">
        <v>100</v>
      </c>
      <c r="K25" s="138">
        <f>IF(J25/I25*100&gt;100,100,J25/I25*100)</f>
        <v>100</v>
      </c>
      <c r="L25" s="144"/>
      <c r="M25" s="145"/>
      <c r="N25" s="113"/>
      <c r="O25" s="199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</row>
    <row r="26" spans="1:33" s="4" customFormat="1" ht="36" customHeight="1" x14ac:dyDescent="0.25">
      <c r="A26" s="141"/>
      <c r="B26" s="142"/>
      <c r="C26" s="143"/>
      <c r="D26" s="142"/>
      <c r="E26" s="143"/>
      <c r="F26" s="167" t="s">
        <v>18</v>
      </c>
      <c r="G26" s="134" t="s">
        <v>120</v>
      </c>
      <c r="H26" s="135" t="s">
        <v>20</v>
      </c>
      <c r="I26" s="136">
        <v>55</v>
      </c>
      <c r="J26" s="66">
        <v>75</v>
      </c>
      <c r="K26" s="138">
        <f>IF(J26/I26*100&gt;100,100,J26/I26*100)</f>
        <v>100</v>
      </c>
      <c r="L26" s="144"/>
      <c r="M26" s="145"/>
      <c r="N26" s="113"/>
      <c r="O26" s="199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</row>
    <row r="27" spans="1:33" s="4" customFormat="1" ht="30.75" customHeight="1" x14ac:dyDescent="0.25">
      <c r="A27" s="141"/>
      <c r="B27" s="142"/>
      <c r="C27" s="146"/>
      <c r="D27" s="147"/>
      <c r="E27" s="146"/>
      <c r="F27" s="167" t="s">
        <v>24</v>
      </c>
      <c r="G27" s="148" t="s">
        <v>25</v>
      </c>
      <c r="H27" s="135" t="s">
        <v>26</v>
      </c>
      <c r="I27" s="165">
        <f>1*8/9</f>
        <v>0.88888888888888884</v>
      </c>
      <c r="J27" s="83">
        <v>1</v>
      </c>
      <c r="K27" s="138">
        <f>IF(J27/I27*100&gt;100,100,J27/I27*100)</f>
        <v>100</v>
      </c>
      <c r="L27" s="150">
        <f>K27</f>
        <v>100</v>
      </c>
      <c r="M27" s="145"/>
      <c r="N27" s="113"/>
      <c r="O27" s="199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</row>
    <row r="28" spans="1:33" s="4" customFormat="1" ht="42" customHeight="1" x14ac:dyDescent="0.25">
      <c r="A28" s="141"/>
      <c r="B28" s="142"/>
      <c r="C28" s="131" t="s">
        <v>189</v>
      </c>
      <c r="D28" s="131" t="s">
        <v>132</v>
      </c>
      <c r="E28" s="151" t="s">
        <v>117</v>
      </c>
      <c r="F28" s="167" t="s">
        <v>18</v>
      </c>
      <c r="G28" s="134" t="s">
        <v>118</v>
      </c>
      <c r="H28" s="135" t="s">
        <v>20</v>
      </c>
      <c r="I28" s="136">
        <v>10</v>
      </c>
      <c r="J28" s="67">
        <v>4.7</v>
      </c>
      <c r="K28" s="138">
        <f>IF(I28/J28*100&gt;100,100,I28/J28*100)</f>
        <v>100</v>
      </c>
      <c r="L28" s="139">
        <f>(K28+K29+K30)/3</f>
        <v>100</v>
      </c>
      <c r="M28" s="140">
        <f>(L28+L31)/2</f>
        <v>100</v>
      </c>
      <c r="N28" s="113"/>
      <c r="O28" s="199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</row>
    <row r="29" spans="1:33" s="4" customFormat="1" ht="42" customHeight="1" x14ac:dyDescent="0.25">
      <c r="A29" s="141"/>
      <c r="B29" s="142"/>
      <c r="C29" s="143"/>
      <c r="D29" s="142"/>
      <c r="E29" s="143"/>
      <c r="F29" s="167" t="s">
        <v>18</v>
      </c>
      <c r="G29" s="134" t="s">
        <v>119</v>
      </c>
      <c r="H29" s="135" t="s">
        <v>20</v>
      </c>
      <c r="I29" s="136">
        <v>100</v>
      </c>
      <c r="J29" s="67">
        <v>100</v>
      </c>
      <c r="K29" s="138">
        <f>IF(J29/I29*100&gt;100,100,J29/I29*100)</f>
        <v>100</v>
      </c>
      <c r="L29" s="144"/>
      <c r="M29" s="145"/>
      <c r="N29" s="113"/>
      <c r="O29" s="199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</row>
    <row r="30" spans="1:33" s="4" customFormat="1" ht="36" customHeight="1" x14ac:dyDescent="0.25">
      <c r="A30" s="141"/>
      <c r="B30" s="142"/>
      <c r="C30" s="143"/>
      <c r="D30" s="142"/>
      <c r="E30" s="143"/>
      <c r="F30" s="167" t="s">
        <v>18</v>
      </c>
      <c r="G30" s="134" t="s">
        <v>120</v>
      </c>
      <c r="H30" s="135" t="s">
        <v>20</v>
      </c>
      <c r="I30" s="136">
        <v>55</v>
      </c>
      <c r="J30" s="66">
        <v>75</v>
      </c>
      <c r="K30" s="138">
        <f>IF(J30/I30*100&gt;100,100,J30/I30*100)</f>
        <v>100</v>
      </c>
      <c r="L30" s="144"/>
      <c r="M30" s="145"/>
      <c r="N30" s="113"/>
      <c r="O30" s="199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</row>
    <row r="31" spans="1:33" s="4" customFormat="1" ht="30.75" customHeight="1" x14ac:dyDescent="0.25">
      <c r="A31" s="141"/>
      <c r="B31" s="142"/>
      <c r="C31" s="146"/>
      <c r="D31" s="147"/>
      <c r="E31" s="146"/>
      <c r="F31" s="167" t="s">
        <v>24</v>
      </c>
      <c r="G31" s="148" t="s">
        <v>25</v>
      </c>
      <c r="H31" s="135" t="s">
        <v>26</v>
      </c>
      <c r="I31" s="165">
        <f>1*8/9</f>
        <v>0.88888888888888884</v>
      </c>
      <c r="J31" s="83">
        <v>1</v>
      </c>
      <c r="K31" s="138">
        <f>IF(J31/I31*100&gt;100,100,J31/I31*100)</f>
        <v>100</v>
      </c>
      <c r="L31" s="150">
        <f>K31</f>
        <v>100</v>
      </c>
      <c r="M31" s="145"/>
      <c r="N31" s="113"/>
      <c r="O31" s="199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</row>
    <row r="32" spans="1:33" s="4" customFormat="1" ht="42" customHeight="1" x14ac:dyDescent="0.25">
      <c r="A32" s="141"/>
      <c r="B32" s="142"/>
      <c r="C32" s="131" t="s">
        <v>190</v>
      </c>
      <c r="D32" s="131" t="s">
        <v>228</v>
      </c>
      <c r="E32" s="151" t="s">
        <v>117</v>
      </c>
      <c r="F32" s="167" t="s">
        <v>18</v>
      </c>
      <c r="G32" s="134" t="s">
        <v>118</v>
      </c>
      <c r="H32" s="135" t="s">
        <v>20</v>
      </c>
      <c r="I32" s="136">
        <v>10</v>
      </c>
      <c r="J32" s="67">
        <v>9.1</v>
      </c>
      <c r="K32" s="138">
        <f>IF(I32/J32*100&gt;100,100,I32/J32*100)</f>
        <v>100</v>
      </c>
      <c r="L32" s="139">
        <f>(K32+K33+K34)/3</f>
        <v>100</v>
      </c>
      <c r="M32" s="140">
        <f>(L32+L35)/2</f>
        <v>100</v>
      </c>
      <c r="N32" s="113"/>
      <c r="O32" s="199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</row>
    <row r="33" spans="1:33" s="4" customFormat="1" ht="42" customHeight="1" x14ac:dyDescent="0.25">
      <c r="A33" s="141"/>
      <c r="B33" s="142"/>
      <c r="C33" s="143"/>
      <c r="D33" s="142"/>
      <c r="E33" s="143"/>
      <c r="F33" s="167" t="s">
        <v>18</v>
      </c>
      <c r="G33" s="134" t="s">
        <v>119</v>
      </c>
      <c r="H33" s="135" t="s">
        <v>20</v>
      </c>
      <c r="I33" s="136">
        <v>100</v>
      </c>
      <c r="J33" s="67">
        <v>100</v>
      </c>
      <c r="K33" s="138">
        <f>IF(J33/I33*100&gt;100,100,J33/I33*100)</f>
        <v>100</v>
      </c>
      <c r="L33" s="144"/>
      <c r="M33" s="145"/>
      <c r="N33" s="113"/>
      <c r="O33" s="199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</row>
    <row r="34" spans="1:33" s="4" customFormat="1" ht="36" customHeight="1" x14ac:dyDescent="0.25">
      <c r="A34" s="141"/>
      <c r="B34" s="142"/>
      <c r="C34" s="143"/>
      <c r="D34" s="142"/>
      <c r="E34" s="143"/>
      <c r="F34" s="167" t="s">
        <v>18</v>
      </c>
      <c r="G34" s="134" t="s">
        <v>120</v>
      </c>
      <c r="H34" s="135" t="s">
        <v>20</v>
      </c>
      <c r="I34" s="136">
        <v>55</v>
      </c>
      <c r="J34" s="66">
        <v>63.4</v>
      </c>
      <c r="K34" s="138">
        <f>IF(J34/I34*100&gt;100,100,J34/I34*100)</f>
        <v>100</v>
      </c>
      <c r="L34" s="144"/>
      <c r="M34" s="145"/>
      <c r="N34" s="113"/>
      <c r="O34" s="199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</row>
    <row r="35" spans="1:33" s="4" customFormat="1" ht="30.75" customHeight="1" x14ac:dyDescent="0.25">
      <c r="A35" s="141"/>
      <c r="B35" s="142"/>
      <c r="C35" s="146"/>
      <c r="D35" s="147"/>
      <c r="E35" s="146"/>
      <c r="F35" s="167" t="s">
        <v>24</v>
      </c>
      <c r="G35" s="148" t="s">
        <v>25</v>
      </c>
      <c r="H35" s="135" t="s">
        <v>26</v>
      </c>
      <c r="I35" s="165">
        <f>(406*8+427)/9+5</f>
        <v>413.33333333333331</v>
      </c>
      <c r="J35" s="83">
        <v>417</v>
      </c>
      <c r="K35" s="138">
        <f>IF(J35/I35*100&gt;100,100,J35/I35*100)</f>
        <v>100</v>
      </c>
      <c r="L35" s="150">
        <f>K35</f>
        <v>100</v>
      </c>
      <c r="M35" s="145"/>
      <c r="N35" s="113"/>
      <c r="O35" s="199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</row>
    <row r="36" spans="1:33" s="4" customFormat="1" ht="42" hidden="1" customHeight="1" x14ac:dyDescent="0.25">
      <c r="A36" s="141"/>
      <c r="B36" s="142"/>
      <c r="C36" s="131"/>
      <c r="D36" s="131" t="s">
        <v>135</v>
      </c>
      <c r="E36" s="151" t="s">
        <v>117</v>
      </c>
      <c r="F36" s="167" t="s">
        <v>18</v>
      </c>
      <c r="G36" s="134" t="s">
        <v>118</v>
      </c>
      <c r="H36" s="135" t="s">
        <v>20</v>
      </c>
      <c r="I36" s="136"/>
      <c r="J36" s="67"/>
      <c r="K36" s="138" t="e">
        <f>IF(I36/J36*100&gt;100,100,I36/J36*100)</f>
        <v>#DIV/0!</v>
      </c>
      <c r="L36" s="139" t="e">
        <f>(K36+K37+K38)/3</f>
        <v>#DIV/0!</v>
      </c>
      <c r="M36" s="140" t="e">
        <f>(L36+L39)/2</f>
        <v>#DIV/0!</v>
      </c>
      <c r="N36" s="113"/>
      <c r="O36" s="199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</row>
    <row r="37" spans="1:33" s="4" customFormat="1" ht="42" hidden="1" customHeight="1" x14ac:dyDescent="0.25">
      <c r="A37" s="141"/>
      <c r="B37" s="142"/>
      <c r="C37" s="143"/>
      <c r="D37" s="142"/>
      <c r="E37" s="143"/>
      <c r="F37" s="167" t="s">
        <v>18</v>
      </c>
      <c r="G37" s="134" t="s">
        <v>119</v>
      </c>
      <c r="H37" s="135" t="s">
        <v>20</v>
      </c>
      <c r="I37" s="136"/>
      <c r="J37" s="67"/>
      <c r="K37" s="138" t="e">
        <f>IF(J37/I37*100&gt;100,100,J37/I37*100)</f>
        <v>#DIV/0!</v>
      </c>
      <c r="L37" s="144"/>
      <c r="M37" s="145"/>
      <c r="N37" s="113"/>
      <c r="O37" s="199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</row>
    <row r="38" spans="1:33" s="4" customFormat="1" ht="36" hidden="1" customHeight="1" x14ac:dyDescent="0.25">
      <c r="A38" s="141"/>
      <c r="B38" s="142"/>
      <c r="C38" s="143"/>
      <c r="D38" s="142"/>
      <c r="E38" s="143"/>
      <c r="F38" s="167" t="s">
        <v>18</v>
      </c>
      <c r="G38" s="134" t="s">
        <v>120</v>
      </c>
      <c r="H38" s="135" t="s">
        <v>20</v>
      </c>
      <c r="I38" s="136"/>
      <c r="J38" s="66"/>
      <c r="K38" s="138" t="e">
        <f>IF(J38/I38*100&gt;100,100,J38/I38*100)</f>
        <v>#DIV/0!</v>
      </c>
      <c r="L38" s="144"/>
      <c r="M38" s="145"/>
      <c r="N38" s="113"/>
      <c r="O38" s="199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</row>
    <row r="39" spans="1:33" s="4" customFormat="1" ht="30.75" hidden="1" customHeight="1" x14ac:dyDescent="0.25">
      <c r="A39" s="141"/>
      <c r="B39" s="142"/>
      <c r="C39" s="146"/>
      <c r="D39" s="147"/>
      <c r="E39" s="146"/>
      <c r="F39" s="167" t="s">
        <v>24</v>
      </c>
      <c r="G39" s="148" t="s">
        <v>25</v>
      </c>
      <c r="H39" s="135" t="s">
        <v>26</v>
      </c>
      <c r="I39" s="152"/>
      <c r="J39" s="78"/>
      <c r="K39" s="138" t="e">
        <f>IF(J39/I39*100&gt;100,100,J39/I39*100)</f>
        <v>#DIV/0!</v>
      </c>
      <c r="L39" s="150" t="e">
        <f>K39</f>
        <v>#DIV/0!</v>
      </c>
      <c r="M39" s="145"/>
      <c r="N39" s="113"/>
      <c r="O39" s="199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</row>
    <row r="40" spans="1:33" s="4" customFormat="1" ht="42" hidden="1" customHeight="1" x14ac:dyDescent="0.25">
      <c r="A40" s="141"/>
      <c r="B40" s="142"/>
      <c r="C40" s="131" t="s">
        <v>191</v>
      </c>
      <c r="D40" s="131" t="s">
        <v>137</v>
      </c>
      <c r="E40" s="151" t="s">
        <v>117</v>
      </c>
      <c r="F40" s="167" t="s">
        <v>18</v>
      </c>
      <c r="G40" s="134" t="s">
        <v>118</v>
      </c>
      <c r="H40" s="135" t="s">
        <v>20</v>
      </c>
      <c r="I40" s="136"/>
      <c r="J40" s="67"/>
      <c r="K40" s="138" t="e">
        <f>IF(I40/J40*100&gt;100,100,I40/J40*100)</f>
        <v>#DIV/0!</v>
      </c>
      <c r="L40" s="139" t="e">
        <f>(K40+K41+K42)/3</f>
        <v>#DIV/0!</v>
      </c>
      <c r="M40" s="140" t="e">
        <f>(L40+L43)/2</f>
        <v>#DIV/0!</v>
      </c>
      <c r="N40" s="113"/>
      <c r="O40" s="199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</row>
    <row r="41" spans="1:33" s="4" customFormat="1" ht="42" hidden="1" customHeight="1" x14ac:dyDescent="0.25">
      <c r="A41" s="141"/>
      <c r="B41" s="142"/>
      <c r="C41" s="143"/>
      <c r="D41" s="142"/>
      <c r="E41" s="143"/>
      <c r="F41" s="167" t="s">
        <v>18</v>
      </c>
      <c r="G41" s="134" t="s">
        <v>119</v>
      </c>
      <c r="H41" s="135" t="s">
        <v>20</v>
      </c>
      <c r="I41" s="136"/>
      <c r="J41" s="67"/>
      <c r="K41" s="138" t="e">
        <f>IF(J41/I41*100&gt;100,100,J41/I41*100)</f>
        <v>#DIV/0!</v>
      </c>
      <c r="L41" s="144"/>
      <c r="M41" s="145"/>
      <c r="N41" s="113"/>
      <c r="O41" s="199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</row>
    <row r="42" spans="1:33" s="4" customFormat="1" ht="36" hidden="1" customHeight="1" x14ac:dyDescent="0.25">
      <c r="A42" s="141"/>
      <c r="B42" s="142"/>
      <c r="C42" s="143"/>
      <c r="D42" s="142"/>
      <c r="E42" s="143"/>
      <c r="F42" s="167" t="s">
        <v>18</v>
      </c>
      <c r="G42" s="134" t="s">
        <v>120</v>
      </c>
      <c r="H42" s="135" t="s">
        <v>20</v>
      </c>
      <c r="I42" s="136"/>
      <c r="J42" s="66"/>
      <c r="K42" s="138" t="e">
        <f>IF(J42/I42*100&gt;100,100,J42/I42*100)</f>
        <v>#DIV/0!</v>
      </c>
      <c r="L42" s="144"/>
      <c r="M42" s="145"/>
      <c r="N42" s="113"/>
      <c r="O42" s="199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</row>
    <row r="43" spans="1:33" s="4" customFormat="1" ht="30.75" hidden="1" customHeight="1" x14ac:dyDescent="0.25">
      <c r="A43" s="141"/>
      <c r="B43" s="142"/>
      <c r="C43" s="146"/>
      <c r="D43" s="147"/>
      <c r="E43" s="146"/>
      <c r="F43" s="167" t="s">
        <v>24</v>
      </c>
      <c r="G43" s="148" t="s">
        <v>25</v>
      </c>
      <c r="H43" s="135" t="s">
        <v>26</v>
      </c>
      <c r="I43" s="152"/>
      <c r="J43" s="78"/>
      <c r="K43" s="138" t="e">
        <f>IF(J43/I43*100&gt;100,100,J43/I43*100)</f>
        <v>#DIV/0!</v>
      </c>
      <c r="L43" s="150" t="e">
        <f>K43</f>
        <v>#DIV/0!</v>
      </c>
      <c r="M43" s="145"/>
      <c r="N43" s="113"/>
      <c r="O43" s="199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</row>
    <row r="44" spans="1:33" s="4" customFormat="1" ht="42" customHeight="1" x14ac:dyDescent="0.25">
      <c r="A44" s="141"/>
      <c r="B44" s="142"/>
      <c r="C44" s="153" t="s">
        <v>192</v>
      </c>
      <c r="D44" s="131" t="s">
        <v>139</v>
      </c>
      <c r="E44" s="151" t="s">
        <v>117</v>
      </c>
      <c r="F44" s="167" t="s">
        <v>18</v>
      </c>
      <c r="G44" s="134" t="s">
        <v>118</v>
      </c>
      <c r="H44" s="135" t="s">
        <v>20</v>
      </c>
      <c r="I44" s="136">
        <v>12</v>
      </c>
      <c r="J44" s="67">
        <v>11.9</v>
      </c>
      <c r="K44" s="138">
        <f>IF(I44/J44*100&gt;100,100,I44/J44*100)</f>
        <v>100</v>
      </c>
      <c r="L44" s="139">
        <f>(K44+K45+K46)/3</f>
        <v>100</v>
      </c>
      <c r="M44" s="140">
        <f>(L44+L47)/2</f>
        <v>95</v>
      </c>
      <c r="N44" s="113"/>
      <c r="O44" s="199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</row>
    <row r="45" spans="1:33" s="4" customFormat="1" ht="42" customHeight="1" x14ac:dyDescent="0.25">
      <c r="A45" s="141"/>
      <c r="B45" s="142"/>
      <c r="C45" s="154"/>
      <c r="D45" s="142"/>
      <c r="E45" s="143"/>
      <c r="F45" s="167" t="s">
        <v>18</v>
      </c>
      <c r="G45" s="134" t="s">
        <v>119</v>
      </c>
      <c r="H45" s="135" t="s">
        <v>20</v>
      </c>
      <c r="I45" s="136">
        <v>100</v>
      </c>
      <c r="J45" s="67">
        <v>100</v>
      </c>
      <c r="K45" s="138">
        <f>IF(J45/I45*100&gt;100,100,J45/I45*100)</f>
        <v>100</v>
      </c>
      <c r="L45" s="144"/>
      <c r="M45" s="145"/>
      <c r="N45" s="113"/>
      <c r="O45" s="199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</row>
    <row r="46" spans="1:33" s="4" customFormat="1" ht="36" customHeight="1" x14ac:dyDescent="0.25">
      <c r="A46" s="141"/>
      <c r="B46" s="142"/>
      <c r="C46" s="154"/>
      <c r="D46" s="142"/>
      <c r="E46" s="143"/>
      <c r="F46" s="167" t="s">
        <v>18</v>
      </c>
      <c r="G46" s="134" t="s">
        <v>120</v>
      </c>
      <c r="H46" s="135" t="s">
        <v>20</v>
      </c>
      <c r="I46" s="136">
        <v>55</v>
      </c>
      <c r="J46" s="66">
        <v>72.5</v>
      </c>
      <c r="K46" s="138">
        <f>IF(J46/I46*100&gt;100,100,J46/I46*100)</f>
        <v>100</v>
      </c>
      <c r="L46" s="144"/>
      <c r="M46" s="145"/>
      <c r="N46" s="113"/>
      <c r="O46" s="199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</row>
    <row r="47" spans="1:33" s="4" customFormat="1" ht="30.75" customHeight="1" x14ac:dyDescent="0.25">
      <c r="A47" s="141"/>
      <c r="B47" s="142"/>
      <c r="C47" s="155"/>
      <c r="D47" s="147"/>
      <c r="E47" s="146"/>
      <c r="F47" s="167" t="s">
        <v>24</v>
      </c>
      <c r="G47" s="148" t="s">
        <v>25</v>
      </c>
      <c r="H47" s="135" t="s">
        <v>26</v>
      </c>
      <c r="I47" s="165">
        <f>(1*8+2)/9</f>
        <v>1.1111111111111112</v>
      </c>
      <c r="J47" s="83">
        <v>1</v>
      </c>
      <c r="K47" s="138">
        <f>IF(J47/I47*100&gt;100,100,J47/I47*100)</f>
        <v>89.999999999999986</v>
      </c>
      <c r="L47" s="150">
        <f>K47</f>
        <v>89.999999999999986</v>
      </c>
      <c r="M47" s="145"/>
      <c r="N47" s="113"/>
      <c r="O47" s="199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</row>
    <row r="48" spans="1:33" s="4" customFormat="1" ht="42" customHeight="1" x14ac:dyDescent="0.25">
      <c r="A48" s="141"/>
      <c r="B48" s="142"/>
      <c r="C48" s="153" t="s">
        <v>193</v>
      </c>
      <c r="D48" s="131" t="s">
        <v>141</v>
      </c>
      <c r="E48" s="151" t="s">
        <v>117</v>
      </c>
      <c r="F48" s="167" t="s">
        <v>18</v>
      </c>
      <c r="G48" s="134" t="s">
        <v>118</v>
      </c>
      <c r="H48" s="135" t="s">
        <v>20</v>
      </c>
      <c r="I48" s="136">
        <v>12</v>
      </c>
      <c r="J48" s="67">
        <v>11.8</v>
      </c>
      <c r="K48" s="138">
        <f>IF(I48/J48*100&gt;100,100,I48/J48*100)</f>
        <v>100</v>
      </c>
      <c r="L48" s="139">
        <f>(K48+K49+K50)/3</f>
        <v>100</v>
      </c>
      <c r="M48" s="140">
        <f>(L48+L51)/2</f>
        <v>100</v>
      </c>
      <c r="N48" s="113"/>
      <c r="O48" s="199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</row>
    <row r="49" spans="1:33" s="4" customFormat="1" ht="42" customHeight="1" x14ac:dyDescent="0.25">
      <c r="A49" s="141"/>
      <c r="B49" s="142"/>
      <c r="C49" s="154"/>
      <c r="D49" s="142"/>
      <c r="E49" s="143"/>
      <c r="F49" s="167" t="s">
        <v>18</v>
      </c>
      <c r="G49" s="134" t="s">
        <v>142</v>
      </c>
      <c r="H49" s="135" t="s">
        <v>20</v>
      </c>
      <c r="I49" s="136">
        <v>100</v>
      </c>
      <c r="J49" s="67">
        <v>100</v>
      </c>
      <c r="K49" s="138">
        <f>IF(J49/I49*100&gt;100,100,J49/I49*100)</f>
        <v>100</v>
      </c>
      <c r="L49" s="144"/>
      <c r="M49" s="145"/>
      <c r="N49" s="113"/>
      <c r="O49" s="199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</row>
    <row r="50" spans="1:33" s="4" customFormat="1" ht="36" customHeight="1" x14ac:dyDescent="0.25">
      <c r="A50" s="141"/>
      <c r="B50" s="142"/>
      <c r="C50" s="154"/>
      <c r="D50" s="142"/>
      <c r="E50" s="143"/>
      <c r="F50" s="167" t="s">
        <v>18</v>
      </c>
      <c r="G50" s="134" t="s">
        <v>120</v>
      </c>
      <c r="H50" s="135" t="s">
        <v>20</v>
      </c>
      <c r="I50" s="136">
        <v>55</v>
      </c>
      <c r="J50" s="66">
        <v>65</v>
      </c>
      <c r="K50" s="138">
        <f>IF(J50/I50*100&gt;100,100,J50/I50*100)</f>
        <v>100</v>
      </c>
      <c r="L50" s="144"/>
      <c r="M50" s="145"/>
      <c r="N50" s="113"/>
      <c r="O50" s="199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</row>
    <row r="51" spans="1:33" s="4" customFormat="1" ht="30.75" customHeight="1" x14ac:dyDescent="0.25">
      <c r="A51" s="141"/>
      <c r="B51" s="142"/>
      <c r="C51" s="155"/>
      <c r="D51" s="147"/>
      <c r="E51" s="146"/>
      <c r="F51" s="167" t="s">
        <v>24</v>
      </c>
      <c r="G51" s="148" t="s">
        <v>25</v>
      </c>
      <c r="H51" s="135" t="s">
        <v>26</v>
      </c>
      <c r="I51" s="165">
        <f>(23*8+24)/9</f>
        <v>23.111111111111111</v>
      </c>
      <c r="J51" s="83">
        <v>24</v>
      </c>
      <c r="K51" s="138">
        <f>IF(J51/I51*100&gt;100,100,J51/I51*100)</f>
        <v>100</v>
      </c>
      <c r="L51" s="150">
        <f>K51</f>
        <v>100</v>
      </c>
      <c r="M51" s="145"/>
      <c r="N51" s="113"/>
      <c r="O51" s="199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</row>
    <row r="52" spans="1:33" s="159" customFormat="1" ht="42" hidden="1" customHeight="1" x14ac:dyDescent="0.25">
      <c r="A52" s="141"/>
      <c r="B52" s="143"/>
      <c r="C52" s="131" t="s">
        <v>194</v>
      </c>
      <c r="D52" s="131" t="s">
        <v>221</v>
      </c>
      <c r="E52" s="157" t="s">
        <v>117</v>
      </c>
      <c r="F52" s="135" t="s">
        <v>18</v>
      </c>
      <c r="G52" s="158" t="s">
        <v>145</v>
      </c>
      <c r="H52" s="135" t="s">
        <v>20</v>
      </c>
      <c r="I52" s="136"/>
      <c r="J52" s="67"/>
      <c r="K52" s="138" t="e">
        <f>IF(I52/J52*100&gt;100,100,I52/J52*100)</f>
        <v>#DIV/0!</v>
      </c>
      <c r="L52" s="139" t="e">
        <f>(K52+K53+K54)/3</f>
        <v>#DIV/0!</v>
      </c>
      <c r="M52" s="140" t="e">
        <f>(L52+L55)/2</f>
        <v>#DIV/0!</v>
      </c>
      <c r="N52" s="113"/>
      <c r="O52" s="199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</row>
    <row r="53" spans="1:33" s="159" customFormat="1" ht="42" hidden="1" customHeight="1" x14ac:dyDescent="0.25">
      <c r="A53" s="141"/>
      <c r="B53" s="143"/>
      <c r="C53" s="143"/>
      <c r="D53" s="142"/>
      <c r="E53" s="161"/>
      <c r="F53" s="135" t="s">
        <v>18</v>
      </c>
      <c r="G53" s="158" t="s">
        <v>146</v>
      </c>
      <c r="H53" s="135" t="s">
        <v>20</v>
      </c>
      <c r="I53" s="136"/>
      <c r="J53" s="67"/>
      <c r="K53" s="138" t="e">
        <f>IF(J53/I53*100&gt;100,100,J53/I53*100)</f>
        <v>#DIV/0!</v>
      </c>
      <c r="L53" s="144"/>
      <c r="M53" s="145"/>
      <c r="N53" s="113"/>
      <c r="O53" s="199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</row>
    <row r="54" spans="1:33" s="159" customFormat="1" ht="36" hidden="1" customHeight="1" x14ac:dyDescent="0.25">
      <c r="A54" s="141"/>
      <c r="B54" s="143"/>
      <c r="C54" s="143"/>
      <c r="D54" s="142"/>
      <c r="E54" s="161"/>
      <c r="F54" s="135" t="s">
        <v>18</v>
      </c>
      <c r="G54" s="158" t="s">
        <v>147</v>
      </c>
      <c r="H54" s="135" t="s">
        <v>20</v>
      </c>
      <c r="I54" s="136"/>
      <c r="J54" s="66"/>
      <c r="K54" s="138" t="e">
        <f>IF(J54/I54*100&gt;100,100,J54/I54*100)</f>
        <v>#DIV/0!</v>
      </c>
      <c r="L54" s="144"/>
      <c r="M54" s="145"/>
      <c r="N54" s="113"/>
      <c r="O54" s="199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</row>
    <row r="55" spans="1:33" s="159" customFormat="1" ht="30.75" hidden="1" customHeight="1" x14ac:dyDescent="0.25">
      <c r="A55" s="141"/>
      <c r="B55" s="143"/>
      <c r="C55" s="146"/>
      <c r="D55" s="147"/>
      <c r="E55" s="163"/>
      <c r="F55" s="135" t="s">
        <v>24</v>
      </c>
      <c r="G55" s="164" t="s">
        <v>25</v>
      </c>
      <c r="H55" s="135" t="s">
        <v>26</v>
      </c>
      <c r="I55" s="152"/>
      <c r="J55" s="78"/>
      <c r="K55" s="138" t="e">
        <f>IF(J55/I55*100&gt;100,100,J55/I55*100)</f>
        <v>#DIV/0!</v>
      </c>
      <c r="L55" s="150" t="e">
        <f>K55</f>
        <v>#DIV/0!</v>
      </c>
      <c r="M55" s="145"/>
      <c r="N55" s="113"/>
      <c r="O55" s="199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</row>
    <row r="56" spans="1:33" s="159" customFormat="1" ht="42" customHeight="1" x14ac:dyDescent="0.25">
      <c r="A56" s="141"/>
      <c r="B56" s="143"/>
      <c r="C56" s="131" t="s">
        <v>195</v>
      </c>
      <c r="D56" s="131" t="s">
        <v>149</v>
      </c>
      <c r="E56" s="157" t="s">
        <v>117</v>
      </c>
      <c r="F56" s="135" t="s">
        <v>18</v>
      </c>
      <c r="G56" s="158" t="s">
        <v>145</v>
      </c>
      <c r="H56" s="135" t="s">
        <v>20</v>
      </c>
      <c r="I56" s="136">
        <v>100</v>
      </c>
      <c r="J56" s="67">
        <v>100</v>
      </c>
      <c r="K56" s="138">
        <f>IF(I56/J56*100&gt;100,100,I56/J56*100)</f>
        <v>100</v>
      </c>
      <c r="L56" s="139">
        <f>(K56+K57+K58)/3</f>
        <v>100</v>
      </c>
      <c r="M56" s="140">
        <f>(L56+L59)/2</f>
        <v>100</v>
      </c>
      <c r="N56" s="113"/>
      <c r="O56" s="199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</row>
    <row r="57" spans="1:33" s="159" customFormat="1" ht="42" customHeight="1" x14ac:dyDescent="0.25">
      <c r="A57" s="141"/>
      <c r="B57" s="143"/>
      <c r="C57" s="143"/>
      <c r="D57" s="142"/>
      <c r="E57" s="161"/>
      <c r="F57" s="135" t="s">
        <v>18</v>
      </c>
      <c r="G57" s="158" t="s">
        <v>146</v>
      </c>
      <c r="H57" s="135" t="s">
        <v>20</v>
      </c>
      <c r="I57" s="136">
        <v>12</v>
      </c>
      <c r="J57" s="67">
        <v>11.2</v>
      </c>
      <c r="K57" s="138">
        <f>IF(I57/J57*100&gt;100,100,I57/J57*100)</f>
        <v>100</v>
      </c>
      <c r="L57" s="144"/>
      <c r="M57" s="145"/>
      <c r="N57" s="113"/>
      <c r="O57" s="199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</row>
    <row r="58" spans="1:33" s="159" customFormat="1" ht="36" customHeight="1" x14ac:dyDescent="0.25">
      <c r="A58" s="141"/>
      <c r="B58" s="143"/>
      <c r="C58" s="143"/>
      <c r="D58" s="142"/>
      <c r="E58" s="161"/>
      <c r="F58" s="135" t="s">
        <v>18</v>
      </c>
      <c r="G58" s="158" t="s">
        <v>147</v>
      </c>
      <c r="H58" s="135" t="s">
        <v>20</v>
      </c>
      <c r="I58" s="136">
        <v>100</v>
      </c>
      <c r="J58" s="66">
        <v>100</v>
      </c>
      <c r="K58" s="138">
        <f>IF(J58/I58*100&gt;100,100,J58/I58*100)</f>
        <v>100</v>
      </c>
      <c r="L58" s="144"/>
      <c r="M58" s="145"/>
      <c r="N58" s="113"/>
      <c r="O58" s="199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</row>
    <row r="59" spans="1:33" s="159" customFormat="1" ht="30.75" customHeight="1" x14ac:dyDescent="0.25">
      <c r="A59" s="141"/>
      <c r="B59" s="143"/>
      <c r="C59" s="146"/>
      <c r="D59" s="147"/>
      <c r="E59" s="163"/>
      <c r="F59" s="135" t="s">
        <v>24</v>
      </c>
      <c r="G59" s="164" t="s">
        <v>25</v>
      </c>
      <c r="H59" s="135" t="s">
        <v>26</v>
      </c>
      <c r="I59" s="165">
        <f>1*8/9</f>
        <v>0.88888888888888884</v>
      </c>
      <c r="J59" s="83">
        <v>1</v>
      </c>
      <c r="K59" s="138">
        <f>IF(J59/I59*100&gt;100,100,J59/I59*100)</f>
        <v>100</v>
      </c>
      <c r="L59" s="150">
        <f>K59</f>
        <v>100</v>
      </c>
      <c r="M59" s="145"/>
      <c r="N59" s="113"/>
      <c r="O59" s="199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</row>
    <row r="60" spans="1:33" s="159" customFormat="1" ht="42" customHeight="1" x14ac:dyDescent="0.25">
      <c r="A60" s="141"/>
      <c r="B60" s="143"/>
      <c r="C60" s="131" t="s">
        <v>196</v>
      </c>
      <c r="D60" s="131" t="s">
        <v>242</v>
      </c>
      <c r="E60" s="157" t="s">
        <v>117</v>
      </c>
      <c r="F60" s="135" t="s">
        <v>18</v>
      </c>
      <c r="G60" s="158" t="s">
        <v>145</v>
      </c>
      <c r="H60" s="135" t="s">
        <v>20</v>
      </c>
      <c r="I60" s="136">
        <v>100</v>
      </c>
      <c r="J60" s="67">
        <v>100</v>
      </c>
      <c r="K60" s="138">
        <f t="shared" ref="K60:K67" si="0">IF(J60/I60*100&gt;100,100,J60/I60*100)</f>
        <v>100</v>
      </c>
      <c r="L60" s="139">
        <f>(K60+K61+K62)/3</f>
        <v>100</v>
      </c>
      <c r="M60" s="140">
        <f>(L60+L63)/2</f>
        <v>100</v>
      </c>
      <c r="N60" s="113"/>
      <c r="O60" s="199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</row>
    <row r="61" spans="1:33" s="159" customFormat="1" ht="42" customHeight="1" x14ac:dyDescent="0.25">
      <c r="A61" s="141"/>
      <c r="B61" s="143"/>
      <c r="C61" s="143"/>
      <c r="D61" s="142"/>
      <c r="E61" s="161"/>
      <c r="F61" s="135" t="s">
        <v>18</v>
      </c>
      <c r="G61" s="158" t="s">
        <v>146</v>
      </c>
      <c r="H61" s="135" t="s">
        <v>20</v>
      </c>
      <c r="I61" s="136">
        <v>10</v>
      </c>
      <c r="J61" s="67">
        <v>6.5</v>
      </c>
      <c r="K61" s="138">
        <f>IF(I61/J61*100&gt;100,100,I61/J61*100)</f>
        <v>100</v>
      </c>
      <c r="L61" s="144"/>
      <c r="M61" s="145"/>
      <c r="N61" s="113"/>
      <c r="O61" s="199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</row>
    <row r="62" spans="1:33" s="159" customFormat="1" ht="36" customHeight="1" x14ac:dyDescent="0.25">
      <c r="A62" s="141"/>
      <c r="B62" s="143"/>
      <c r="C62" s="143"/>
      <c r="D62" s="142"/>
      <c r="E62" s="161"/>
      <c r="F62" s="135" t="s">
        <v>18</v>
      </c>
      <c r="G62" s="158" t="s">
        <v>147</v>
      </c>
      <c r="H62" s="135" t="s">
        <v>20</v>
      </c>
      <c r="I62" s="136">
        <v>100</v>
      </c>
      <c r="J62" s="66">
        <v>100</v>
      </c>
      <c r="K62" s="138">
        <f t="shared" si="0"/>
        <v>100</v>
      </c>
      <c r="L62" s="144"/>
      <c r="M62" s="145"/>
      <c r="N62" s="113"/>
      <c r="O62" s="199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</row>
    <row r="63" spans="1:33" s="159" customFormat="1" ht="30.75" customHeight="1" x14ac:dyDescent="0.25">
      <c r="A63" s="141"/>
      <c r="B63" s="143"/>
      <c r="C63" s="146"/>
      <c r="D63" s="147"/>
      <c r="E63" s="163"/>
      <c r="F63" s="135" t="s">
        <v>24</v>
      </c>
      <c r="G63" s="164" t="s">
        <v>25</v>
      </c>
      <c r="H63" s="135" t="s">
        <v>26</v>
      </c>
      <c r="I63" s="165">
        <f>1*8/9</f>
        <v>0.88888888888888884</v>
      </c>
      <c r="J63" s="83">
        <v>1</v>
      </c>
      <c r="K63" s="138">
        <f t="shared" si="0"/>
        <v>100</v>
      </c>
      <c r="L63" s="150">
        <f>K63</f>
        <v>100</v>
      </c>
      <c r="M63" s="145"/>
      <c r="N63" s="113"/>
      <c r="O63" s="199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</row>
    <row r="64" spans="1:33" s="159" customFormat="1" ht="42" customHeight="1" x14ac:dyDescent="0.25">
      <c r="A64" s="141"/>
      <c r="B64" s="143"/>
      <c r="C64" s="131" t="s">
        <v>197</v>
      </c>
      <c r="D64" s="131" t="s">
        <v>153</v>
      </c>
      <c r="E64" s="157" t="s">
        <v>117</v>
      </c>
      <c r="F64" s="135" t="s">
        <v>18</v>
      </c>
      <c r="G64" s="158" t="s">
        <v>145</v>
      </c>
      <c r="H64" s="135" t="s">
        <v>20</v>
      </c>
      <c r="I64" s="136">
        <v>100</v>
      </c>
      <c r="J64" s="67">
        <v>100</v>
      </c>
      <c r="K64" s="138">
        <f t="shared" si="0"/>
        <v>100</v>
      </c>
      <c r="L64" s="139">
        <f>(K64+K65+K66)/3</f>
        <v>100</v>
      </c>
      <c r="M64" s="140">
        <f>(L64+L67)/2</f>
        <v>100</v>
      </c>
      <c r="N64" s="113"/>
      <c r="O64" s="199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</row>
    <row r="65" spans="1:33" s="159" customFormat="1" ht="42" customHeight="1" x14ac:dyDescent="0.25">
      <c r="A65" s="141"/>
      <c r="B65" s="143"/>
      <c r="C65" s="143"/>
      <c r="D65" s="142"/>
      <c r="E65" s="161"/>
      <c r="F65" s="135" t="s">
        <v>18</v>
      </c>
      <c r="G65" s="158" t="s">
        <v>146</v>
      </c>
      <c r="H65" s="135" t="s">
        <v>20</v>
      </c>
      <c r="I65" s="136">
        <v>10</v>
      </c>
      <c r="J65" s="67">
        <v>8.9</v>
      </c>
      <c r="K65" s="138">
        <f>IF(I65/J65*100&gt;100,100,I65/J65*100)</f>
        <v>100</v>
      </c>
      <c r="L65" s="144"/>
      <c r="M65" s="145"/>
      <c r="N65" s="113"/>
      <c r="O65" s="199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</row>
    <row r="66" spans="1:33" s="159" customFormat="1" ht="36" customHeight="1" x14ac:dyDescent="0.25">
      <c r="A66" s="141"/>
      <c r="B66" s="143"/>
      <c r="C66" s="143"/>
      <c r="D66" s="142"/>
      <c r="E66" s="161"/>
      <c r="F66" s="135" t="s">
        <v>18</v>
      </c>
      <c r="G66" s="158" t="s">
        <v>147</v>
      </c>
      <c r="H66" s="135" t="s">
        <v>20</v>
      </c>
      <c r="I66" s="136">
        <v>100</v>
      </c>
      <c r="J66" s="66">
        <v>100</v>
      </c>
      <c r="K66" s="138">
        <f t="shared" si="0"/>
        <v>100</v>
      </c>
      <c r="L66" s="144"/>
      <c r="M66" s="145"/>
      <c r="N66" s="113"/>
      <c r="O66" s="199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</row>
    <row r="67" spans="1:33" s="159" customFormat="1" ht="30.75" customHeight="1" x14ac:dyDescent="0.25">
      <c r="A67" s="141"/>
      <c r="B67" s="143"/>
      <c r="C67" s="146"/>
      <c r="D67" s="147"/>
      <c r="E67" s="163"/>
      <c r="F67" s="135" t="s">
        <v>24</v>
      </c>
      <c r="G67" s="164" t="s">
        <v>25</v>
      </c>
      <c r="H67" s="135" t="s">
        <v>26</v>
      </c>
      <c r="I67" s="165">
        <f>(406*8+427)/9+5</f>
        <v>413.33333333333331</v>
      </c>
      <c r="J67" s="83">
        <v>417</v>
      </c>
      <c r="K67" s="138">
        <f t="shared" si="0"/>
        <v>100</v>
      </c>
      <c r="L67" s="150">
        <f>K67</f>
        <v>100</v>
      </c>
      <c r="M67" s="145"/>
      <c r="N67" s="113"/>
      <c r="O67" s="199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</row>
    <row r="68" spans="1:33" s="159" customFormat="1" ht="42" hidden="1" customHeight="1" x14ac:dyDescent="0.25">
      <c r="A68" s="141"/>
      <c r="B68" s="143"/>
      <c r="C68" s="156" t="s">
        <v>194</v>
      </c>
      <c r="D68" s="131" t="s">
        <v>154</v>
      </c>
      <c r="E68" s="157" t="s">
        <v>117</v>
      </c>
      <c r="F68" s="135" t="s">
        <v>18</v>
      </c>
      <c r="G68" s="158" t="s">
        <v>145</v>
      </c>
      <c r="H68" s="135" t="s">
        <v>20</v>
      </c>
      <c r="I68" s="136"/>
      <c r="J68" s="67"/>
      <c r="K68" s="138" t="e">
        <f>IF(I68/J68*100&gt;100,100,I68/J68*100)</f>
        <v>#DIV/0!</v>
      </c>
      <c r="L68" s="139" t="e">
        <f>(K68+K69+K70)/3</f>
        <v>#DIV/0!</v>
      </c>
      <c r="M68" s="140" t="e">
        <f>(L68+L71)/2</f>
        <v>#DIV/0!</v>
      </c>
      <c r="N68" s="113"/>
      <c r="O68" s="199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</row>
    <row r="69" spans="1:33" s="159" customFormat="1" ht="42" hidden="1" customHeight="1" x14ac:dyDescent="0.25">
      <c r="A69" s="141"/>
      <c r="B69" s="143"/>
      <c r="C69" s="160"/>
      <c r="D69" s="142"/>
      <c r="E69" s="161"/>
      <c r="F69" s="135" t="s">
        <v>18</v>
      </c>
      <c r="G69" s="158" t="s">
        <v>146</v>
      </c>
      <c r="H69" s="135" t="s">
        <v>20</v>
      </c>
      <c r="I69" s="136"/>
      <c r="J69" s="67"/>
      <c r="K69" s="138" t="e">
        <f>IF(J69/I69*100&gt;100,100,J69/I69*100)</f>
        <v>#DIV/0!</v>
      </c>
      <c r="L69" s="144"/>
      <c r="M69" s="145"/>
      <c r="N69" s="113"/>
      <c r="O69" s="199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</row>
    <row r="70" spans="1:33" s="159" customFormat="1" ht="36" hidden="1" customHeight="1" x14ac:dyDescent="0.25">
      <c r="A70" s="141"/>
      <c r="B70" s="143"/>
      <c r="C70" s="160"/>
      <c r="D70" s="142"/>
      <c r="E70" s="161"/>
      <c r="F70" s="135" t="s">
        <v>18</v>
      </c>
      <c r="G70" s="158" t="s">
        <v>147</v>
      </c>
      <c r="H70" s="135" t="s">
        <v>20</v>
      </c>
      <c r="I70" s="136"/>
      <c r="J70" s="66"/>
      <c r="K70" s="138" t="e">
        <f>IF(J70/I70*100&gt;100,100,J70/I70*100)</f>
        <v>#DIV/0!</v>
      </c>
      <c r="L70" s="144"/>
      <c r="M70" s="145"/>
      <c r="N70" s="113"/>
      <c r="O70" s="199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</row>
    <row r="71" spans="1:33" s="159" customFormat="1" ht="30.75" hidden="1" customHeight="1" x14ac:dyDescent="0.25">
      <c r="A71" s="141"/>
      <c r="B71" s="143"/>
      <c r="C71" s="162"/>
      <c r="D71" s="147"/>
      <c r="E71" s="163"/>
      <c r="F71" s="135" t="s">
        <v>24</v>
      </c>
      <c r="G71" s="164" t="s">
        <v>25</v>
      </c>
      <c r="H71" s="135" t="s">
        <v>26</v>
      </c>
      <c r="I71" s="152"/>
      <c r="J71" s="78"/>
      <c r="K71" s="138" t="e">
        <f>IF(J71/I71*100&gt;100,100,J71/I71*100)</f>
        <v>#DIV/0!</v>
      </c>
      <c r="L71" s="150" t="e">
        <f>K71</f>
        <v>#DIV/0!</v>
      </c>
      <c r="M71" s="145"/>
      <c r="N71" s="113"/>
      <c r="O71" s="199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</row>
    <row r="72" spans="1:33" s="159" customFormat="1" ht="42" hidden="1" customHeight="1" x14ac:dyDescent="0.25">
      <c r="A72" s="141"/>
      <c r="B72" s="143"/>
      <c r="C72" s="131" t="s">
        <v>198</v>
      </c>
      <c r="D72" s="131" t="s">
        <v>156</v>
      </c>
      <c r="E72" s="157" t="s">
        <v>117</v>
      </c>
      <c r="F72" s="135" t="s">
        <v>18</v>
      </c>
      <c r="G72" s="158" t="s">
        <v>145</v>
      </c>
      <c r="H72" s="135" t="s">
        <v>20</v>
      </c>
      <c r="I72" s="136"/>
      <c r="J72" s="67"/>
      <c r="K72" s="138" t="e">
        <f>IF(I72/J72*100&gt;100,100,I72/J72*100)</f>
        <v>#DIV/0!</v>
      </c>
      <c r="L72" s="139" t="e">
        <f>(K72+K73+K74)/3</f>
        <v>#DIV/0!</v>
      </c>
      <c r="M72" s="140" t="e">
        <f>(L72+L75)/2</f>
        <v>#DIV/0!</v>
      </c>
      <c r="N72" s="113"/>
      <c r="O72" s="199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</row>
    <row r="73" spans="1:33" s="159" customFormat="1" ht="42" hidden="1" customHeight="1" x14ac:dyDescent="0.25">
      <c r="A73" s="141"/>
      <c r="B73" s="143"/>
      <c r="C73" s="143"/>
      <c r="D73" s="142"/>
      <c r="E73" s="161"/>
      <c r="F73" s="135" t="s">
        <v>18</v>
      </c>
      <c r="G73" s="158" t="s">
        <v>146</v>
      </c>
      <c r="H73" s="135" t="s">
        <v>20</v>
      </c>
      <c r="I73" s="136"/>
      <c r="J73" s="67"/>
      <c r="K73" s="138" t="e">
        <f>IF(J73/I73*100&gt;100,100,J73/I73*100)</f>
        <v>#DIV/0!</v>
      </c>
      <c r="L73" s="144"/>
      <c r="M73" s="145"/>
      <c r="N73" s="113"/>
      <c r="O73" s="199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</row>
    <row r="74" spans="1:33" s="159" customFormat="1" ht="36" hidden="1" customHeight="1" x14ac:dyDescent="0.25">
      <c r="A74" s="141"/>
      <c r="B74" s="143"/>
      <c r="C74" s="143"/>
      <c r="D74" s="142"/>
      <c r="E74" s="161"/>
      <c r="F74" s="135" t="s">
        <v>18</v>
      </c>
      <c r="G74" s="158" t="s">
        <v>147</v>
      </c>
      <c r="H74" s="135" t="s">
        <v>20</v>
      </c>
      <c r="I74" s="136"/>
      <c r="J74" s="66"/>
      <c r="K74" s="138" t="e">
        <f>IF(J74/I74*100&gt;100,100,J74/I74*100)</f>
        <v>#DIV/0!</v>
      </c>
      <c r="L74" s="144"/>
      <c r="M74" s="145"/>
      <c r="N74" s="113"/>
      <c r="O74" s="199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</row>
    <row r="75" spans="1:33" s="159" customFormat="1" ht="30.75" hidden="1" customHeight="1" x14ac:dyDescent="0.25">
      <c r="A75" s="141"/>
      <c r="B75" s="143"/>
      <c r="C75" s="146"/>
      <c r="D75" s="147"/>
      <c r="E75" s="163"/>
      <c r="F75" s="135" t="s">
        <v>24</v>
      </c>
      <c r="G75" s="164" t="s">
        <v>25</v>
      </c>
      <c r="H75" s="135" t="s">
        <v>26</v>
      </c>
      <c r="I75" s="152"/>
      <c r="J75" s="78"/>
      <c r="K75" s="138" t="e">
        <f>IF(J75/I75*100&gt;100,100,J75/I75*100)</f>
        <v>#DIV/0!</v>
      </c>
      <c r="L75" s="150" t="e">
        <f>K75</f>
        <v>#DIV/0!</v>
      </c>
      <c r="M75" s="145"/>
      <c r="N75" s="113"/>
      <c r="O75" s="199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</row>
    <row r="76" spans="1:33" s="159" customFormat="1" ht="42" hidden="1" customHeight="1" x14ac:dyDescent="0.25">
      <c r="A76" s="141"/>
      <c r="B76" s="143"/>
      <c r="C76" s="131" t="s">
        <v>199</v>
      </c>
      <c r="D76" s="131" t="s">
        <v>158</v>
      </c>
      <c r="E76" s="157" t="s">
        <v>117</v>
      </c>
      <c r="F76" s="135" t="s">
        <v>18</v>
      </c>
      <c r="G76" s="158" t="s">
        <v>145</v>
      </c>
      <c r="H76" s="135" t="s">
        <v>20</v>
      </c>
      <c r="I76" s="136"/>
      <c r="J76" s="67"/>
      <c r="K76" s="138" t="e">
        <f>IF(I76/J76*100&gt;100,100,I76/J76*100)</f>
        <v>#DIV/0!</v>
      </c>
      <c r="L76" s="139" t="e">
        <f>(K76+K77+K78)/3</f>
        <v>#DIV/0!</v>
      </c>
      <c r="M76" s="140" t="e">
        <f>(L76+L79)/2</f>
        <v>#DIV/0!</v>
      </c>
      <c r="N76" s="113"/>
      <c r="O76" s="199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</row>
    <row r="77" spans="1:33" s="159" customFormat="1" ht="42" hidden="1" customHeight="1" x14ac:dyDescent="0.25">
      <c r="A77" s="141"/>
      <c r="B77" s="143"/>
      <c r="C77" s="143"/>
      <c r="D77" s="142"/>
      <c r="E77" s="161"/>
      <c r="F77" s="135" t="s">
        <v>18</v>
      </c>
      <c r="G77" s="158" t="s">
        <v>146</v>
      </c>
      <c r="H77" s="135" t="s">
        <v>20</v>
      </c>
      <c r="I77" s="136"/>
      <c r="J77" s="67"/>
      <c r="K77" s="138" t="e">
        <f>IF(J77/I77*100&gt;100,100,J77/I77*100)</f>
        <v>#DIV/0!</v>
      </c>
      <c r="L77" s="144"/>
      <c r="M77" s="145"/>
      <c r="N77" s="113"/>
      <c r="O77" s="199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</row>
    <row r="78" spans="1:33" s="159" customFormat="1" ht="36" hidden="1" customHeight="1" x14ac:dyDescent="0.25">
      <c r="A78" s="141"/>
      <c r="B78" s="143"/>
      <c r="C78" s="143"/>
      <c r="D78" s="142"/>
      <c r="E78" s="161"/>
      <c r="F78" s="135" t="s">
        <v>18</v>
      </c>
      <c r="G78" s="158" t="s">
        <v>147</v>
      </c>
      <c r="H78" s="135" t="s">
        <v>20</v>
      </c>
      <c r="I78" s="136"/>
      <c r="J78" s="66"/>
      <c r="K78" s="138" t="e">
        <f>IF(J78/I78*100&gt;100,100,J78/I78*100)</f>
        <v>#DIV/0!</v>
      </c>
      <c r="L78" s="144"/>
      <c r="M78" s="145"/>
      <c r="N78" s="113"/>
      <c r="O78" s="199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</row>
    <row r="79" spans="1:33" s="159" customFormat="1" ht="30.75" hidden="1" customHeight="1" x14ac:dyDescent="0.25">
      <c r="A79" s="141"/>
      <c r="B79" s="143"/>
      <c r="C79" s="146"/>
      <c r="D79" s="147"/>
      <c r="E79" s="163"/>
      <c r="F79" s="135" t="s">
        <v>24</v>
      </c>
      <c r="G79" s="164" t="s">
        <v>25</v>
      </c>
      <c r="H79" s="135" t="s">
        <v>26</v>
      </c>
      <c r="I79" s="152"/>
      <c r="J79" s="78"/>
      <c r="K79" s="138" t="e">
        <f>IF(J79/I79*100&gt;100,100,J79/I79*100)</f>
        <v>#DIV/0!</v>
      </c>
      <c r="L79" s="150" t="e">
        <f>K79</f>
        <v>#DIV/0!</v>
      </c>
      <c r="M79" s="145"/>
      <c r="N79" s="113"/>
      <c r="O79" s="199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</row>
    <row r="80" spans="1:33" s="159" customFormat="1" ht="42" customHeight="1" x14ac:dyDescent="0.25">
      <c r="A80" s="141"/>
      <c r="B80" s="143"/>
      <c r="C80" s="131" t="s">
        <v>194</v>
      </c>
      <c r="D80" s="131" t="s">
        <v>160</v>
      </c>
      <c r="E80" s="157" t="s">
        <v>117</v>
      </c>
      <c r="F80" s="135" t="s">
        <v>18</v>
      </c>
      <c r="G80" s="158" t="s">
        <v>145</v>
      </c>
      <c r="H80" s="135" t="s">
        <v>20</v>
      </c>
      <c r="I80" s="136">
        <v>100</v>
      </c>
      <c r="J80" s="67">
        <v>100</v>
      </c>
      <c r="K80" s="138">
        <f>IF(I80/J80*100&gt;100,100,I80/J80*100)</f>
        <v>100</v>
      </c>
      <c r="L80" s="139">
        <f>(K80+K81+K82)/3</f>
        <v>100</v>
      </c>
      <c r="M80" s="140">
        <f>(L80+L83)/2</f>
        <v>95</v>
      </c>
      <c r="N80" s="113"/>
      <c r="O80" s="199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</row>
    <row r="81" spans="1:33" s="159" customFormat="1" ht="42" customHeight="1" x14ac:dyDescent="0.25">
      <c r="A81" s="141"/>
      <c r="B81" s="143"/>
      <c r="C81" s="143"/>
      <c r="D81" s="142"/>
      <c r="E81" s="161"/>
      <c r="F81" s="135" t="s">
        <v>18</v>
      </c>
      <c r="G81" s="158" t="s">
        <v>146</v>
      </c>
      <c r="H81" s="135" t="s">
        <v>20</v>
      </c>
      <c r="I81" s="136">
        <v>12</v>
      </c>
      <c r="J81" s="67">
        <v>8.1999999999999993</v>
      </c>
      <c r="K81" s="138">
        <f>IF(I81/J81*100&gt;100,100,I81/J81*100)</f>
        <v>100</v>
      </c>
      <c r="L81" s="144"/>
      <c r="M81" s="145"/>
      <c r="N81" s="113"/>
      <c r="O81" s="199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</row>
    <row r="82" spans="1:33" s="159" customFormat="1" ht="36" customHeight="1" x14ac:dyDescent="0.25">
      <c r="A82" s="141"/>
      <c r="B82" s="143"/>
      <c r="C82" s="143"/>
      <c r="D82" s="142"/>
      <c r="E82" s="161"/>
      <c r="F82" s="135" t="s">
        <v>18</v>
      </c>
      <c r="G82" s="158" t="s">
        <v>147</v>
      </c>
      <c r="H82" s="135" t="s">
        <v>20</v>
      </c>
      <c r="I82" s="136">
        <v>100</v>
      </c>
      <c r="J82" s="66">
        <v>100</v>
      </c>
      <c r="K82" s="138">
        <f>IF(J82/I82*100&gt;100,100,J82/I82*100)</f>
        <v>100</v>
      </c>
      <c r="L82" s="144"/>
      <c r="M82" s="145"/>
      <c r="N82" s="113"/>
      <c r="O82" s="199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</row>
    <row r="83" spans="1:33" s="159" customFormat="1" ht="30.75" customHeight="1" x14ac:dyDescent="0.25">
      <c r="A83" s="141"/>
      <c r="B83" s="143"/>
      <c r="C83" s="146"/>
      <c r="D83" s="147"/>
      <c r="E83" s="163"/>
      <c r="F83" s="135" t="s">
        <v>24</v>
      </c>
      <c r="G83" s="164" t="s">
        <v>25</v>
      </c>
      <c r="H83" s="135" t="s">
        <v>26</v>
      </c>
      <c r="I83" s="165">
        <f>(1*8+2)/9</f>
        <v>1.1111111111111112</v>
      </c>
      <c r="J83" s="83">
        <v>1</v>
      </c>
      <c r="K83" s="138">
        <f>IF(J83/I83*100&gt;100,100,J83/I83*100)</f>
        <v>89.999999999999986</v>
      </c>
      <c r="L83" s="150">
        <f>K83</f>
        <v>89.999999999999986</v>
      </c>
      <c r="M83" s="145"/>
      <c r="N83" s="113"/>
      <c r="O83" s="199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</row>
    <row r="84" spans="1:33" s="159" customFormat="1" ht="42" customHeight="1" x14ac:dyDescent="0.25">
      <c r="A84" s="141"/>
      <c r="B84" s="143"/>
      <c r="C84" s="131" t="s">
        <v>200</v>
      </c>
      <c r="D84" s="131" t="s">
        <v>244</v>
      </c>
      <c r="E84" s="157" t="s">
        <v>117</v>
      </c>
      <c r="F84" s="135" t="s">
        <v>18</v>
      </c>
      <c r="G84" s="158" t="s">
        <v>145</v>
      </c>
      <c r="H84" s="135" t="s">
        <v>20</v>
      </c>
      <c r="I84" s="136">
        <v>100</v>
      </c>
      <c r="J84" s="67">
        <v>100</v>
      </c>
      <c r="K84" s="138">
        <f>IF(J84/I84*100&gt;100,100,J84/I84*100)</f>
        <v>100</v>
      </c>
      <c r="L84" s="139">
        <f>(K84+K85+K86)/3</f>
        <v>100</v>
      </c>
      <c r="M84" s="140">
        <f>(L84+L87)/2</f>
        <v>100</v>
      </c>
      <c r="N84" s="113"/>
      <c r="O84" s="199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</row>
    <row r="85" spans="1:33" s="159" customFormat="1" ht="42" customHeight="1" x14ac:dyDescent="0.25">
      <c r="A85" s="141"/>
      <c r="B85" s="143"/>
      <c r="C85" s="143"/>
      <c r="D85" s="142"/>
      <c r="E85" s="161"/>
      <c r="F85" s="135" t="s">
        <v>18</v>
      </c>
      <c r="G85" s="158" t="s">
        <v>146</v>
      </c>
      <c r="H85" s="135" t="s">
        <v>20</v>
      </c>
      <c r="I85" s="136">
        <v>12</v>
      </c>
      <c r="J85" s="67">
        <v>10.1</v>
      </c>
      <c r="K85" s="138">
        <f>IF(I85/J85*100&gt;100,100,I85/J85*100)</f>
        <v>100</v>
      </c>
      <c r="L85" s="144"/>
      <c r="M85" s="145"/>
      <c r="N85" s="113"/>
      <c r="O85" s="199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</row>
    <row r="86" spans="1:33" s="159" customFormat="1" ht="36" customHeight="1" x14ac:dyDescent="0.25">
      <c r="A86" s="141"/>
      <c r="B86" s="143"/>
      <c r="C86" s="143"/>
      <c r="D86" s="142"/>
      <c r="E86" s="161"/>
      <c r="F86" s="135" t="s">
        <v>18</v>
      </c>
      <c r="G86" s="158" t="s">
        <v>147</v>
      </c>
      <c r="H86" s="135" t="s">
        <v>20</v>
      </c>
      <c r="I86" s="136">
        <v>100</v>
      </c>
      <c r="J86" s="66">
        <v>100</v>
      </c>
      <c r="K86" s="138">
        <f>IF(J86/I86*100&gt;100,100,J86/I86*100)</f>
        <v>100</v>
      </c>
      <c r="L86" s="144"/>
      <c r="M86" s="145"/>
      <c r="N86" s="113"/>
      <c r="O86" s="199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</row>
    <row r="87" spans="1:33" s="159" customFormat="1" ht="30.75" customHeight="1" x14ac:dyDescent="0.25">
      <c r="A87" s="141"/>
      <c r="B87" s="146"/>
      <c r="C87" s="146"/>
      <c r="D87" s="147"/>
      <c r="E87" s="163"/>
      <c r="F87" s="135" t="s">
        <v>24</v>
      </c>
      <c r="G87" s="164" t="s">
        <v>25</v>
      </c>
      <c r="H87" s="135" t="s">
        <v>26</v>
      </c>
      <c r="I87" s="165">
        <f>(23*8+24)/9</f>
        <v>23.111111111111111</v>
      </c>
      <c r="J87" s="83">
        <v>24</v>
      </c>
      <c r="K87" s="138">
        <f>IF(J87/I87*100&gt;100,100,J87/I87*100)</f>
        <v>100</v>
      </c>
      <c r="L87" s="150">
        <f>K87</f>
        <v>100</v>
      </c>
      <c r="M87" s="145"/>
      <c r="N87" s="124"/>
      <c r="O87" s="199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</row>
    <row r="89" spans="1:33" x14ac:dyDescent="0.25">
      <c r="I89" s="251">
        <f>I7+I11+I15+I19+I23+I27+I31+I35+I39+I43+I47+I51</f>
        <v>439.33333333333326</v>
      </c>
      <c r="J89" s="95">
        <f>J7+J11+J15+J19+J23+J27+J31+J35+J39+J43+J47+J51</f>
        <v>444</v>
      </c>
      <c r="K89" s="209">
        <f>(432*8+453*4)/12</f>
        <v>439</v>
      </c>
      <c r="L89" s="141">
        <v>446</v>
      </c>
    </row>
    <row r="90" spans="1:33" x14ac:dyDescent="0.25">
      <c r="I90" s="251">
        <f>I55+I59+I63+I67+I71+I75+I79+I83+I87</f>
        <v>439.33333333333326</v>
      </c>
      <c r="J90" s="95">
        <f>J55+J59+J63+J67+J71+J75+J79+J83+J87</f>
        <v>444</v>
      </c>
      <c r="K90" s="209">
        <f>(432*8+453*4)/12</f>
        <v>439</v>
      </c>
      <c r="L90" s="141">
        <v>446</v>
      </c>
    </row>
    <row r="91" spans="1:33" ht="36.75" customHeight="1" x14ac:dyDescent="0.25">
      <c r="A91"/>
      <c r="B91" s="210" t="s">
        <v>215</v>
      </c>
      <c r="F91" s="206"/>
      <c r="G91"/>
      <c r="H91" s="210" t="s">
        <v>216</v>
      </c>
      <c r="I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x14ac:dyDescent="0.25">
      <c r="A92"/>
      <c r="B92" s="211" t="s">
        <v>217</v>
      </c>
      <c r="F92" s="206"/>
      <c r="G92"/>
      <c r="H92"/>
      <c r="I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6" spans="1:33" x14ac:dyDescent="0.25">
      <c r="I96" s="141" t="s">
        <v>278</v>
      </c>
    </row>
    <row r="99" spans="16:16" x14ac:dyDescent="0.25">
      <c r="P99" s="141" t="s">
        <v>279</v>
      </c>
    </row>
  </sheetData>
  <autoFilter ref="B2:O87"/>
  <mergeCells count="106">
    <mergeCell ref="C80:C83"/>
    <mergeCell ref="D80:D83"/>
    <mergeCell ref="E80:E83"/>
    <mergeCell ref="L80:L82"/>
    <mergeCell ref="M80:M83"/>
    <mergeCell ref="C84:C87"/>
    <mergeCell ref="D84:D87"/>
    <mergeCell ref="E84:E87"/>
    <mergeCell ref="L84:L86"/>
    <mergeCell ref="M84:M87"/>
    <mergeCell ref="C72:C75"/>
    <mergeCell ref="D72:D75"/>
    <mergeCell ref="E72:E75"/>
    <mergeCell ref="L72:L74"/>
    <mergeCell ref="M72:M75"/>
    <mergeCell ref="C76:C79"/>
    <mergeCell ref="D76:D79"/>
    <mergeCell ref="E76:E79"/>
    <mergeCell ref="L76:L78"/>
    <mergeCell ref="M76:M79"/>
    <mergeCell ref="C64:C67"/>
    <mergeCell ref="D64:D67"/>
    <mergeCell ref="E64:E67"/>
    <mergeCell ref="L64:L66"/>
    <mergeCell ref="M64:M67"/>
    <mergeCell ref="C68:C71"/>
    <mergeCell ref="D68:D71"/>
    <mergeCell ref="E68:E71"/>
    <mergeCell ref="L68:L70"/>
    <mergeCell ref="M68:M71"/>
    <mergeCell ref="C56:C59"/>
    <mergeCell ref="D56:D59"/>
    <mergeCell ref="E56:E59"/>
    <mergeCell ref="L56:L58"/>
    <mergeCell ref="M56:M59"/>
    <mergeCell ref="C60:C63"/>
    <mergeCell ref="D60:D63"/>
    <mergeCell ref="E60:E63"/>
    <mergeCell ref="L60:L62"/>
    <mergeCell ref="M60:M63"/>
    <mergeCell ref="D48:D51"/>
    <mergeCell ref="E48:E51"/>
    <mergeCell ref="L48:L50"/>
    <mergeCell ref="M48:M51"/>
    <mergeCell ref="C52:C55"/>
    <mergeCell ref="D52:D55"/>
    <mergeCell ref="E52:E55"/>
    <mergeCell ref="L52:L54"/>
    <mergeCell ref="M52:M55"/>
    <mergeCell ref="C40:C43"/>
    <mergeCell ref="D40:D43"/>
    <mergeCell ref="E40:E43"/>
    <mergeCell ref="L40:L42"/>
    <mergeCell ref="M40:M43"/>
    <mergeCell ref="D44:D47"/>
    <mergeCell ref="E44:E47"/>
    <mergeCell ref="L44:L46"/>
    <mergeCell ref="M44:M47"/>
    <mergeCell ref="C32:C35"/>
    <mergeCell ref="D32:D35"/>
    <mergeCell ref="E32:E35"/>
    <mergeCell ref="L32:L34"/>
    <mergeCell ref="M32:M35"/>
    <mergeCell ref="C36:C39"/>
    <mergeCell ref="D36:D39"/>
    <mergeCell ref="E36:E39"/>
    <mergeCell ref="L36:L38"/>
    <mergeCell ref="M36:M39"/>
    <mergeCell ref="C24:C27"/>
    <mergeCell ref="D24:D27"/>
    <mergeCell ref="E24:E27"/>
    <mergeCell ref="L24:L26"/>
    <mergeCell ref="M24:M27"/>
    <mergeCell ref="C28:C31"/>
    <mergeCell ref="D28:D31"/>
    <mergeCell ref="E28:E31"/>
    <mergeCell ref="L28:L30"/>
    <mergeCell ref="M28:M31"/>
    <mergeCell ref="C16:C19"/>
    <mergeCell ref="D16:D19"/>
    <mergeCell ref="E16:E19"/>
    <mergeCell ref="L16:L18"/>
    <mergeCell ref="M16:M19"/>
    <mergeCell ref="C20:C23"/>
    <mergeCell ref="D20:D23"/>
    <mergeCell ref="E20:E23"/>
    <mergeCell ref="L20:L22"/>
    <mergeCell ref="M20:M23"/>
    <mergeCell ref="E8:E11"/>
    <mergeCell ref="L8:L10"/>
    <mergeCell ref="M8:M11"/>
    <mergeCell ref="C12:C15"/>
    <mergeCell ref="D12:D15"/>
    <mergeCell ref="E12:E15"/>
    <mergeCell ref="L12:L14"/>
    <mergeCell ref="M12:M15"/>
    <mergeCell ref="A1:O1"/>
    <mergeCell ref="B4:B87"/>
    <mergeCell ref="C4:C7"/>
    <mergeCell ref="D4:D7"/>
    <mergeCell ref="E4:E7"/>
    <mergeCell ref="L4:L6"/>
    <mergeCell ref="M4:M7"/>
    <mergeCell ref="N4:N87"/>
    <mergeCell ref="C8:C11"/>
    <mergeCell ref="D8:D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3"/>
  <sheetViews>
    <sheetView zoomScale="70" zoomScaleNormal="70" zoomScaleSheetLayoutView="70" workbookViewId="0">
      <selection sqref="A1:N1"/>
    </sheetView>
  </sheetViews>
  <sheetFormatPr defaultColWidth="9.140625" defaultRowHeight="15.75" x14ac:dyDescent="0.25"/>
  <cols>
    <col min="1" max="14" width="19.5703125" style="175" customWidth="1"/>
    <col min="15" max="15" width="9.140625" style="175"/>
    <col min="16" max="16384" width="9.140625" style="257"/>
  </cols>
  <sheetData>
    <row r="1" spans="1:16" x14ac:dyDescent="0.25">
      <c r="A1" s="271" t="s">
        <v>280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6" ht="125.25" customHeight="1" x14ac:dyDescent="0.25">
      <c r="A2" s="273" t="s">
        <v>1</v>
      </c>
      <c r="B2" s="274" t="s">
        <v>2</v>
      </c>
      <c r="C2" s="273" t="s">
        <v>3</v>
      </c>
      <c r="D2" s="273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281</v>
      </c>
      <c r="J2" s="5" t="s">
        <v>10</v>
      </c>
      <c r="K2" s="5" t="s">
        <v>11</v>
      </c>
      <c r="L2" s="9" t="s">
        <v>12</v>
      </c>
      <c r="M2" s="5" t="s">
        <v>13</v>
      </c>
      <c r="N2" s="5" t="s">
        <v>211</v>
      </c>
    </row>
    <row r="3" spans="1:16" ht="15" customHeight="1" x14ac:dyDescent="0.25">
      <c r="A3" s="275">
        <v>1</v>
      </c>
      <c r="B3" s="276">
        <v>2</v>
      </c>
      <c r="C3" s="276">
        <v>2</v>
      </c>
      <c r="D3" s="277">
        <v>3</v>
      </c>
      <c r="E3" s="278">
        <v>4</v>
      </c>
      <c r="F3" s="278">
        <v>5</v>
      </c>
      <c r="G3" s="278">
        <v>6</v>
      </c>
      <c r="H3" s="278">
        <v>7</v>
      </c>
      <c r="I3" s="278">
        <v>8</v>
      </c>
      <c r="J3" s="278">
        <v>9</v>
      </c>
      <c r="K3" s="278">
        <v>10</v>
      </c>
      <c r="L3" s="279">
        <v>11</v>
      </c>
      <c r="M3" s="278">
        <v>12</v>
      </c>
      <c r="N3" s="278">
        <v>13</v>
      </c>
    </row>
    <row r="4" spans="1:16" ht="58.5" hidden="1" customHeight="1" x14ac:dyDescent="0.25">
      <c r="A4" s="280" t="s">
        <v>282</v>
      </c>
      <c r="B4" s="16" t="s">
        <v>283</v>
      </c>
      <c r="C4" s="16" t="s">
        <v>284</v>
      </c>
      <c r="D4" s="39" t="s">
        <v>17</v>
      </c>
      <c r="E4" s="5" t="s">
        <v>18</v>
      </c>
      <c r="F4" s="281" t="s">
        <v>285</v>
      </c>
      <c r="G4" s="5" t="s">
        <v>20</v>
      </c>
      <c r="H4" s="20"/>
      <c r="I4" s="20"/>
      <c r="J4" s="22" t="e">
        <f t="shared" ref="J4:J67" si="0">IF(I4/H4*100&gt;100,100,I4/H4*100)</f>
        <v>#DIV/0!</v>
      </c>
      <c r="K4" s="282" t="e">
        <f>(J4+J5+J6)/3</f>
        <v>#DIV/0!</v>
      </c>
      <c r="L4" s="24" t="e">
        <f>(K4+K7)/2</f>
        <v>#DIV/0!</v>
      </c>
      <c r="M4" s="283" t="s">
        <v>21</v>
      </c>
      <c r="N4" s="284"/>
    </row>
    <row r="5" spans="1:16" ht="58.5" hidden="1" customHeight="1" x14ac:dyDescent="0.25">
      <c r="A5" s="285"/>
      <c r="B5" s="72"/>
      <c r="C5" s="27"/>
      <c r="D5" s="40"/>
      <c r="E5" s="5" t="s">
        <v>18</v>
      </c>
      <c r="F5" s="281" t="s">
        <v>50</v>
      </c>
      <c r="G5" s="5" t="s">
        <v>20</v>
      </c>
      <c r="H5" s="20"/>
      <c r="I5" s="20"/>
      <c r="J5" s="22" t="e">
        <f t="shared" si="0"/>
        <v>#DIV/0!</v>
      </c>
      <c r="K5" s="286"/>
      <c r="L5" s="178"/>
      <c r="M5" s="287"/>
      <c r="N5" s="288"/>
    </row>
    <row r="6" spans="1:16" ht="58.5" hidden="1" customHeight="1" x14ac:dyDescent="0.25">
      <c r="A6" s="285"/>
      <c r="B6" s="72"/>
      <c r="C6" s="27"/>
      <c r="D6" s="40"/>
      <c r="E6" s="5" t="s">
        <v>18</v>
      </c>
      <c r="F6" s="281" t="s">
        <v>286</v>
      </c>
      <c r="G6" s="5" t="s">
        <v>20</v>
      </c>
      <c r="H6" s="20"/>
      <c r="I6" s="20"/>
      <c r="J6" s="22" t="e">
        <f t="shared" si="0"/>
        <v>#DIV/0!</v>
      </c>
      <c r="K6" s="286"/>
      <c r="L6" s="178"/>
      <c r="M6" s="287"/>
      <c r="N6" s="288"/>
    </row>
    <row r="7" spans="1:16" ht="31.5" hidden="1" customHeight="1" x14ac:dyDescent="0.25">
      <c r="A7" s="285"/>
      <c r="B7" s="76"/>
      <c r="C7" s="32"/>
      <c r="D7" s="41"/>
      <c r="E7" s="5" t="s">
        <v>24</v>
      </c>
      <c r="F7" s="34" t="s">
        <v>287</v>
      </c>
      <c r="G7" s="5" t="s">
        <v>288</v>
      </c>
      <c r="H7" s="20"/>
      <c r="I7" s="20"/>
      <c r="J7" s="22" t="e">
        <f t="shared" si="0"/>
        <v>#DIV/0!</v>
      </c>
      <c r="K7" s="289" t="e">
        <f>J7</f>
        <v>#DIV/0!</v>
      </c>
      <c r="L7" s="178"/>
      <c r="M7" s="287"/>
      <c r="N7" s="288"/>
      <c r="P7" s="290"/>
    </row>
    <row r="8" spans="1:16" ht="58.5" hidden="1" customHeight="1" x14ac:dyDescent="0.25">
      <c r="A8" s="285"/>
      <c r="B8" s="16" t="s">
        <v>289</v>
      </c>
      <c r="C8" s="16" t="s">
        <v>290</v>
      </c>
      <c r="D8" s="39" t="s">
        <v>17</v>
      </c>
      <c r="E8" s="5" t="s">
        <v>18</v>
      </c>
      <c r="F8" s="281" t="s">
        <v>285</v>
      </c>
      <c r="G8" s="5" t="s">
        <v>20</v>
      </c>
      <c r="H8" s="20"/>
      <c r="I8" s="20"/>
      <c r="J8" s="22" t="e">
        <f t="shared" si="0"/>
        <v>#DIV/0!</v>
      </c>
      <c r="K8" s="282" t="e">
        <f>(J8+J9+J10)/3</f>
        <v>#DIV/0!</v>
      </c>
      <c r="L8" s="24" t="e">
        <f>(K8+K11)/2</f>
        <v>#DIV/0!</v>
      </c>
      <c r="M8" s="287"/>
      <c r="N8" s="284"/>
    </row>
    <row r="9" spans="1:16" ht="58.5" hidden="1" customHeight="1" x14ac:dyDescent="0.25">
      <c r="A9" s="285"/>
      <c r="B9" s="72"/>
      <c r="C9" s="27"/>
      <c r="D9" s="40"/>
      <c r="E9" s="5" t="s">
        <v>18</v>
      </c>
      <c r="F9" s="281" t="s">
        <v>50</v>
      </c>
      <c r="G9" s="5" t="s">
        <v>20</v>
      </c>
      <c r="H9" s="20"/>
      <c r="I9" s="20"/>
      <c r="J9" s="22" t="e">
        <f t="shared" si="0"/>
        <v>#DIV/0!</v>
      </c>
      <c r="K9" s="286"/>
      <c r="L9" s="178"/>
      <c r="M9" s="287"/>
      <c r="N9" s="288"/>
    </row>
    <row r="10" spans="1:16" ht="58.5" hidden="1" customHeight="1" x14ac:dyDescent="0.25">
      <c r="A10" s="285"/>
      <c r="B10" s="72"/>
      <c r="C10" s="27"/>
      <c r="D10" s="40"/>
      <c r="E10" s="5" t="s">
        <v>18</v>
      </c>
      <c r="F10" s="281" t="s">
        <v>286</v>
      </c>
      <c r="G10" s="5" t="s">
        <v>20</v>
      </c>
      <c r="H10" s="20"/>
      <c r="I10" s="20"/>
      <c r="J10" s="22" t="e">
        <f t="shared" si="0"/>
        <v>#DIV/0!</v>
      </c>
      <c r="K10" s="286"/>
      <c r="L10" s="178"/>
      <c r="M10" s="287"/>
      <c r="N10" s="288"/>
    </row>
    <row r="11" spans="1:16" ht="33" hidden="1" customHeight="1" x14ac:dyDescent="0.25">
      <c r="A11" s="285"/>
      <c r="B11" s="76"/>
      <c r="C11" s="32"/>
      <c r="D11" s="41"/>
      <c r="E11" s="5" t="s">
        <v>24</v>
      </c>
      <c r="F11" s="34" t="s">
        <v>287</v>
      </c>
      <c r="G11" s="5" t="s">
        <v>288</v>
      </c>
      <c r="H11" s="20"/>
      <c r="I11" s="20"/>
      <c r="J11" s="22" t="e">
        <f t="shared" si="0"/>
        <v>#DIV/0!</v>
      </c>
      <c r="K11" s="289" t="e">
        <f>J11</f>
        <v>#DIV/0!</v>
      </c>
      <c r="L11" s="178"/>
      <c r="M11" s="287"/>
      <c r="N11" s="288"/>
      <c r="P11" s="290"/>
    </row>
    <row r="12" spans="1:16" ht="58.5" hidden="1" customHeight="1" x14ac:dyDescent="0.25">
      <c r="A12" s="285"/>
      <c r="B12" s="16" t="s">
        <v>291</v>
      </c>
      <c r="C12" s="16" t="s">
        <v>89</v>
      </c>
      <c r="D12" s="39" t="s">
        <v>17</v>
      </c>
      <c r="E12" s="5" t="s">
        <v>18</v>
      </c>
      <c r="F12" s="281" t="s">
        <v>285</v>
      </c>
      <c r="G12" s="5" t="s">
        <v>20</v>
      </c>
      <c r="H12" s="20"/>
      <c r="I12" s="20"/>
      <c r="J12" s="22" t="e">
        <f t="shared" si="0"/>
        <v>#DIV/0!</v>
      </c>
      <c r="K12" s="282" t="e">
        <f>(J12+J13+J14)/3</f>
        <v>#DIV/0!</v>
      </c>
      <c r="L12" s="24" t="e">
        <f>(K12+K15)/2</f>
        <v>#DIV/0!</v>
      </c>
      <c r="M12" s="287"/>
      <c r="N12" s="284"/>
    </row>
    <row r="13" spans="1:16" ht="58.5" hidden="1" customHeight="1" x14ac:dyDescent="0.25">
      <c r="A13" s="285"/>
      <c r="B13" s="72"/>
      <c r="C13" s="27"/>
      <c r="D13" s="40"/>
      <c r="E13" s="5" t="s">
        <v>18</v>
      </c>
      <c r="F13" s="281" t="s">
        <v>50</v>
      </c>
      <c r="G13" s="5" t="s">
        <v>20</v>
      </c>
      <c r="H13" s="20"/>
      <c r="I13" s="20"/>
      <c r="J13" s="22" t="e">
        <f t="shared" si="0"/>
        <v>#DIV/0!</v>
      </c>
      <c r="K13" s="286"/>
      <c r="L13" s="178"/>
      <c r="M13" s="287"/>
      <c r="N13" s="288"/>
    </row>
    <row r="14" spans="1:16" ht="58.5" hidden="1" customHeight="1" x14ac:dyDescent="0.25">
      <c r="A14" s="285"/>
      <c r="B14" s="72"/>
      <c r="C14" s="27"/>
      <c r="D14" s="40"/>
      <c r="E14" s="5" t="s">
        <v>18</v>
      </c>
      <c r="F14" s="281" t="s">
        <v>286</v>
      </c>
      <c r="G14" s="5" t="s">
        <v>20</v>
      </c>
      <c r="H14" s="20"/>
      <c r="I14" s="20"/>
      <c r="J14" s="22" t="e">
        <f t="shared" si="0"/>
        <v>#DIV/0!</v>
      </c>
      <c r="K14" s="286"/>
      <c r="L14" s="178"/>
      <c r="M14" s="287"/>
      <c r="N14" s="288"/>
    </row>
    <row r="15" spans="1:16" ht="42.75" hidden="1" customHeight="1" x14ac:dyDescent="0.25">
      <c r="A15" s="285"/>
      <c r="B15" s="76"/>
      <c r="C15" s="32"/>
      <c r="D15" s="41"/>
      <c r="E15" s="5" t="s">
        <v>24</v>
      </c>
      <c r="F15" s="34" t="s">
        <v>287</v>
      </c>
      <c r="G15" s="5" t="s">
        <v>288</v>
      </c>
      <c r="H15" s="20"/>
      <c r="I15" s="20"/>
      <c r="J15" s="22" t="e">
        <f t="shared" si="0"/>
        <v>#DIV/0!</v>
      </c>
      <c r="K15" s="289" t="e">
        <f>J15</f>
        <v>#DIV/0!</v>
      </c>
      <c r="L15" s="178"/>
      <c r="M15" s="287"/>
      <c r="N15" s="288"/>
      <c r="P15" s="290"/>
    </row>
    <row r="16" spans="1:16" ht="58.5" hidden="1" customHeight="1" x14ac:dyDescent="0.25">
      <c r="A16" s="285"/>
      <c r="B16" s="16" t="s">
        <v>292</v>
      </c>
      <c r="C16" s="16" t="s">
        <v>91</v>
      </c>
      <c r="D16" s="39" t="s">
        <v>17</v>
      </c>
      <c r="E16" s="5" t="s">
        <v>18</v>
      </c>
      <c r="F16" s="281" t="s">
        <v>285</v>
      </c>
      <c r="G16" s="5" t="s">
        <v>20</v>
      </c>
      <c r="H16" s="20"/>
      <c r="I16" s="20"/>
      <c r="J16" s="22" t="e">
        <f t="shared" si="0"/>
        <v>#DIV/0!</v>
      </c>
      <c r="K16" s="282" t="e">
        <f>(J16+J17+J18)/3</f>
        <v>#DIV/0!</v>
      </c>
      <c r="L16" s="24" t="e">
        <f>(K16+K19)/2</f>
        <v>#DIV/0!</v>
      </c>
      <c r="M16" s="287"/>
      <c r="N16" s="284"/>
    </row>
    <row r="17" spans="1:16" ht="58.5" hidden="1" customHeight="1" x14ac:dyDescent="0.25">
      <c r="A17" s="285"/>
      <c r="B17" s="72"/>
      <c r="C17" s="27"/>
      <c r="D17" s="40"/>
      <c r="E17" s="5" t="s">
        <v>18</v>
      </c>
      <c r="F17" s="281" t="s">
        <v>50</v>
      </c>
      <c r="G17" s="5" t="s">
        <v>20</v>
      </c>
      <c r="H17" s="20"/>
      <c r="I17" s="20"/>
      <c r="J17" s="22" t="e">
        <f t="shared" si="0"/>
        <v>#DIV/0!</v>
      </c>
      <c r="K17" s="286"/>
      <c r="L17" s="178"/>
      <c r="M17" s="287"/>
      <c r="N17" s="288"/>
    </row>
    <row r="18" spans="1:16" ht="58.5" hidden="1" customHeight="1" x14ac:dyDescent="0.25">
      <c r="A18" s="285"/>
      <c r="B18" s="72"/>
      <c r="C18" s="27"/>
      <c r="D18" s="40"/>
      <c r="E18" s="5" t="s">
        <v>18</v>
      </c>
      <c r="F18" s="281" t="s">
        <v>286</v>
      </c>
      <c r="G18" s="5" t="s">
        <v>20</v>
      </c>
      <c r="H18" s="20"/>
      <c r="I18" s="20"/>
      <c r="J18" s="22" t="e">
        <f t="shared" si="0"/>
        <v>#DIV/0!</v>
      </c>
      <c r="K18" s="286"/>
      <c r="L18" s="178"/>
      <c r="M18" s="287"/>
      <c r="N18" s="288"/>
    </row>
    <row r="19" spans="1:16" ht="42.75" hidden="1" customHeight="1" x14ac:dyDescent="0.25">
      <c r="A19" s="285"/>
      <c r="B19" s="76"/>
      <c r="C19" s="32"/>
      <c r="D19" s="41"/>
      <c r="E19" s="5" t="s">
        <v>24</v>
      </c>
      <c r="F19" s="34" t="s">
        <v>287</v>
      </c>
      <c r="G19" s="5" t="s">
        <v>288</v>
      </c>
      <c r="H19" s="20"/>
      <c r="I19" s="20"/>
      <c r="J19" s="22" t="e">
        <f t="shared" si="0"/>
        <v>#DIV/0!</v>
      </c>
      <c r="K19" s="289" t="e">
        <f>J19</f>
        <v>#DIV/0!</v>
      </c>
      <c r="L19" s="178"/>
      <c r="M19" s="287"/>
      <c r="N19" s="288"/>
      <c r="P19" s="290"/>
    </row>
    <row r="20" spans="1:16" ht="58.5" hidden="1" customHeight="1" x14ac:dyDescent="0.25">
      <c r="A20" s="285"/>
      <c r="B20" s="16" t="s">
        <v>293</v>
      </c>
      <c r="C20" s="16" t="s">
        <v>294</v>
      </c>
      <c r="D20" s="39" t="s">
        <v>17</v>
      </c>
      <c r="E20" s="5" t="s">
        <v>18</v>
      </c>
      <c r="F20" s="281" t="s">
        <v>285</v>
      </c>
      <c r="G20" s="5" t="s">
        <v>20</v>
      </c>
      <c r="H20" s="20"/>
      <c r="I20" s="20"/>
      <c r="J20" s="22" t="e">
        <f t="shared" si="0"/>
        <v>#DIV/0!</v>
      </c>
      <c r="K20" s="282" t="e">
        <f>(J20+J21+J22)/3</f>
        <v>#DIV/0!</v>
      </c>
      <c r="L20" s="24" t="e">
        <f>(K20+K23)/2</f>
        <v>#DIV/0!</v>
      </c>
      <c r="M20" s="287"/>
      <c r="N20" s="284"/>
    </row>
    <row r="21" spans="1:16" ht="58.5" hidden="1" customHeight="1" x14ac:dyDescent="0.25">
      <c r="A21" s="285"/>
      <c r="B21" s="72"/>
      <c r="C21" s="27"/>
      <c r="D21" s="40"/>
      <c r="E21" s="5" t="s">
        <v>18</v>
      </c>
      <c r="F21" s="281" t="s">
        <v>50</v>
      </c>
      <c r="G21" s="5" t="s">
        <v>20</v>
      </c>
      <c r="H21" s="20"/>
      <c r="I21" s="20"/>
      <c r="J21" s="22" t="e">
        <f t="shared" si="0"/>
        <v>#DIV/0!</v>
      </c>
      <c r="K21" s="286"/>
      <c r="L21" s="178"/>
      <c r="M21" s="287"/>
      <c r="N21" s="288"/>
    </row>
    <row r="22" spans="1:16" ht="58.5" hidden="1" customHeight="1" x14ac:dyDescent="0.25">
      <c r="A22" s="285"/>
      <c r="B22" s="72"/>
      <c r="C22" s="27"/>
      <c r="D22" s="40"/>
      <c r="E22" s="5" t="s">
        <v>18</v>
      </c>
      <c r="F22" s="281" t="s">
        <v>286</v>
      </c>
      <c r="G22" s="5" t="s">
        <v>20</v>
      </c>
      <c r="H22" s="20"/>
      <c r="I22" s="20"/>
      <c r="J22" s="22" t="e">
        <f t="shared" si="0"/>
        <v>#DIV/0!</v>
      </c>
      <c r="K22" s="286"/>
      <c r="L22" s="178"/>
      <c r="M22" s="287"/>
      <c r="N22" s="288"/>
    </row>
    <row r="23" spans="1:16" ht="42.75" hidden="1" customHeight="1" x14ac:dyDescent="0.25">
      <c r="A23" s="285"/>
      <c r="B23" s="76"/>
      <c r="C23" s="32"/>
      <c r="D23" s="41"/>
      <c r="E23" s="5" t="s">
        <v>24</v>
      </c>
      <c r="F23" s="34" t="s">
        <v>287</v>
      </c>
      <c r="G23" s="5" t="s">
        <v>288</v>
      </c>
      <c r="H23" s="20"/>
      <c r="I23" s="20"/>
      <c r="J23" s="22" t="e">
        <f t="shared" si="0"/>
        <v>#DIV/0!</v>
      </c>
      <c r="K23" s="289" t="e">
        <f>J23</f>
        <v>#DIV/0!</v>
      </c>
      <c r="L23" s="178"/>
      <c r="M23" s="287"/>
      <c r="N23" s="288"/>
      <c r="P23" s="290"/>
    </row>
    <row r="24" spans="1:16" ht="58.5" hidden="1" customHeight="1" x14ac:dyDescent="0.25">
      <c r="A24" s="285"/>
      <c r="B24" s="16" t="s">
        <v>295</v>
      </c>
      <c r="C24" s="16" t="s">
        <v>296</v>
      </c>
      <c r="D24" s="39" t="s">
        <v>17</v>
      </c>
      <c r="E24" s="5" t="s">
        <v>18</v>
      </c>
      <c r="F24" s="281" t="s">
        <v>285</v>
      </c>
      <c r="G24" s="5" t="s">
        <v>20</v>
      </c>
      <c r="H24" s="20"/>
      <c r="I24" s="20"/>
      <c r="J24" s="22" t="e">
        <f t="shared" si="0"/>
        <v>#DIV/0!</v>
      </c>
      <c r="K24" s="282" t="e">
        <f>(J24+J25+J26)/3</f>
        <v>#DIV/0!</v>
      </c>
      <c r="L24" s="24" t="e">
        <f>(K24+K27)/2</f>
        <v>#DIV/0!</v>
      </c>
      <c r="M24" s="287"/>
      <c r="N24" s="284"/>
    </row>
    <row r="25" spans="1:16" ht="58.5" hidden="1" customHeight="1" x14ac:dyDescent="0.25">
      <c r="A25" s="285"/>
      <c r="B25" s="72"/>
      <c r="C25" s="27"/>
      <c r="D25" s="40"/>
      <c r="E25" s="5" t="s">
        <v>18</v>
      </c>
      <c r="F25" s="281" t="s">
        <v>50</v>
      </c>
      <c r="G25" s="5" t="s">
        <v>20</v>
      </c>
      <c r="H25" s="20"/>
      <c r="I25" s="20"/>
      <c r="J25" s="22" t="e">
        <f t="shared" si="0"/>
        <v>#DIV/0!</v>
      </c>
      <c r="K25" s="286"/>
      <c r="L25" s="178"/>
      <c r="M25" s="287"/>
      <c r="N25" s="288"/>
    </row>
    <row r="26" spans="1:16" ht="58.5" hidden="1" customHeight="1" x14ac:dyDescent="0.25">
      <c r="A26" s="285"/>
      <c r="B26" s="72"/>
      <c r="C26" s="27"/>
      <c r="D26" s="40"/>
      <c r="E26" s="5" t="s">
        <v>18</v>
      </c>
      <c r="F26" s="281" t="s">
        <v>286</v>
      </c>
      <c r="G26" s="5" t="s">
        <v>20</v>
      </c>
      <c r="H26" s="20"/>
      <c r="I26" s="20"/>
      <c r="J26" s="22" t="e">
        <f t="shared" si="0"/>
        <v>#DIV/0!</v>
      </c>
      <c r="K26" s="286"/>
      <c r="L26" s="178"/>
      <c r="M26" s="287"/>
      <c r="N26" s="288"/>
    </row>
    <row r="27" spans="1:16" ht="42.75" hidden="1" customHeight="1" x14ac:dyDescent="0.25">
      <c r="A27" s="285"/>
      <c r="B27" s="76"/>
      <c r="C27" s="32"/>
      <c r="D27" s="41"/>
      <c r="E27" s="5" t="s">
        <v>24</v>
      </c>
      <c r="F27" s="34" t="s">
        <v>287</v>
      </c>
      <c r="G27" s="5" t="s">
        <v>288</v>
      </c>
      <c r="H27" s="20"/>
      <c r="I27" s="20"/>
      <c r="J27" s="22" t="e">
        <f t="shared" si="0"/>
        <v>#DIV/0!</v>
      </c>
      <c r="K27" s="289" t="e">
        <f>J27</f>
        <v>#DIV/0!</v>
      </c>
      <c r="L27" s="178"/>
      <c r="M27" s="287"/>
      <c r="N27" s="288"/>
      <c r="P27" s="290"/>
    </row>
    <row r="28" spans="1:16" ht="58.5" hidden="1" customHeight="1" x14ac:dyDescent="0.25">
      <c r="A28" s="285"/>
      <c r="B28" s="16" t="s">
        <v>297</v>
      </c>
      <c r="C28" s="16" t="s">
        <v>298</v>
      </c>
      <c r="D28" s="39" t="s">
        <v>17</v>
      </c>
      <c r="E28" s="5" t="s">
        <v>18</v>
      </c>
      <c r="F28" s="281" t="s">
        <v>285</v>
      </c>
      <c r="G28" s="5" t="s">
        <v>20</v>
      </c>
      <c r="H28" s="20"/>
      <c r="I28" s="20"/>
      <c r="J28" s="22" t="e">
        <f t="shared" si="0"/>
        <v>#DIV/0!</v>
      </c>
      <c r="K28" s="282" t="e">
        <f>(J28+J29+J30)/3</f>
        <v>#DIV/0!</v>
      </c>
      <c r="L28" s="24" t="e">
        <f>(K28+K31)/2</f>
        <v>#DIV/0!</v>
      </c>
      <c r="M28" s="287"/>
      <c r="N28" s="284"/>
    </row>
    <row r="29" spans="1:16" ht="58.5" hidden="1" customHeight="1" x14ac:dyDescent="0.25">
      <c r="A29" s="285"/>
      <c r="B29" s="72"/>
      <c r="C29" s="27"/>
      <c r="D29" s="40"/>
      <c r="E29" s="5" t="s">
        <v>18</v>
      </c>
      <c r="F29" s="281" t="s">
        <v>50</v>
      </c>
      <c r="G29" s="5" t="s">
        <v>20</v>
      </c>
      <c r="H29" s="20"/>
      <c r="I29" s="20"/>
      <c r="J29" s="22" t="e">
        <f t="shared" si="0"/>
        <v>#DIV/0!</v>
      </c>
      <c r="K29" s="286"/>
      <c r="L29" s="178"/>
      <c r="M29" s="287"/>
      <c r="N29" s="288"/>
    </row>
    <row r="30" spans="1:16" ht="58.5" hidden="1" customHeight="1" x14ac:dyDescent="0.25">
      <c r="A30" s="285"/>
      <c r="B30" s="72"/>
      <c r="C30" s="27"/>
      <c r="D30" s="40"/>
      <c r="E30" s="5" t="s">
        <v>18</v>
      </c>
      <c r="F30" s="281" t="s">
        <v>286</v>
      </c>
      <c r="G30" s="5" t="s">
        <v>20</v>
      </c>
      <c r="H30" s="20"/>
      <c r="I30" s="20"/>
      <c r="J30" s="22" t="e">
        <f t="shared" si="0"/>
        <v>#DIV/0!</v>
      </c>
      <c r="K30" s="286"/>
      <c r="L30" s="178"/>
      <c r="M30" s="287"/>
      <c r="N30" s="288"/>
    </row>
    <row r="31" spans="1:16" ht="42.75" hidden="1" customHeight="1" x14ac:dyDescent="0.25">
      <c r="A31" s="285"/>
      <c r="B31" s="76"/>
      <c r="C31" s="32"/>
      <c r="D31" s="41"/>
      <c r="E31" s="5" t="s">
        <v>24</v>
      </c>
      <c r="F31" s="34" t="s">
        <v>287</v>
      </c>
      <c r="G31" s="5" t="s">
        <v>288</v>
      </c>
      <c r="H31" s="20"/>
      <c r="I31" s="20"/>
      <c r="J31" s="22" t="e">
        <f t="shared" si="0"/>
        <v>#DIV/0!</v>
      </c>
      <c r="K31" s="289" t="e">
        <f>J31</f>
        <v>#DIV/0!</v>
      </c>
      <c r="L31" s="178"/>
      <c r="M31" s="287"/>
      <c r="N31" s="288"/>
      <c r="P31" s="290"/>
    </row>
    <row r="32" spans="1:16" ht="58.5" hidden="1" customHeight="1" x14ac:dyDescent="0.25">
      <c r="A32" s="285"/>
      <c r="B32" s="16" t="s">
        <v>299</v>
      </c>
      <c r="C32" s="16" t="s">
        <v>300</v>
      </c>
      <c r="D32" s="39" t="s">
        <v>17</v>
      </c>
      <c r="E32" s="5" t="s">
        <v>18</v>
      </c>
      <c r="F32" s="281" t="s">
        <v>285</v>
      </c>
      <c r="G32" s="5" t="s">
        <v>20</v>
      </c>
      <c r="H32" s="20"/>
      <c r="I32" s="20"/>
      <c r="J32" s="22" t="e">
        <f t="shared" si="0"/>
        <v>#DIV/0!</v>
      </c>
      <c r="K32" s="282" t="e">
        <f>(J32+J33+J34)/3</f>
        <v>#DIV/0!</v>
      </c>
      <c r="L32" s="24" t="e">
        <f>(K32+K35)/2</f>
        <v>#DIV/0!</v>
      </c>
      <c r="M32" s="287"/>
      <c r="N32" s="284"/>
    </row>
    <row r="33" spans="1:16" ht="58.5" hidden="1" customHeight="1" x14ac:dyDescent="0.25">
      <c r="A33" s="285"/>
      <c r="B33" s="72"/>
      <c r="C33" s="27"/>
      <c r="D33" s="40"/>
      <c r="E33" s="5" t="s">
        <v>18</v>
      </c>
      <c r="F33" s="281" t="s">
        <v>50</v>
      </c>
      <c r="G33" s="5" t="s">
        <v>20</v>
      </c>
      <c r="H33" s="20"/>
      <c r="I33" s="20"/>
      <c r="J33" s="22" t="e">
        <f t="shared" si="0"/>
        <v>#DIV/0!</v>
      </c>
      <c r="K33" s="286"/>
      <c r="L33" s="178"/>
      <c r="M33" s="287"/>
      <c r="N33" s="288"/>
    </row>
    <row r="34" spans="1:16" ht="58.5" hidden="1" customHeight="1" x14ac:dyDescent="0.25">
      <c r="A34" s="285"/>
      <c r="B34" s="72"/>
      <c r="C34" s="27"/>
      <c r="D34" s="40"/>
      <c r="E34" s="5" t="s">
        <v>18</v>
      </c>
      <c r="F34" s="281" t="s">
        <v>286</v>
      </c>
      <c r="G34" s="5" t="s">
        <v>20</v>
      </c>
      <c r="H34" s="20"/>
      <c r="I34" s="20"/>
      <c r="J34" s="22" t="e">
        <f t="shared" si="0"/>
        <v>#DIV/0!</v>
      </c>
      <c r="K34" s="286"/>
      <c r="L34" s="178"/>
      <c r="M34" s="287"/>
      <c r="N34" s="288"/>
    </row>
    <row r="35" spans="1:16" ht="42.75" hidden="1" customHeight="1" x14ac:dyDescent="0.25">
      <c r="A35" s="285"/>
      <c r="B35" s="76"/>
      <c r="C35" s="32"/>
      <c r="D35" s="41"/>
      <c r="E35" s="5" t="s">
        <v>24</v>
      </c>
      <c r="F35" s="34" t="s">
        <v>287</v>
      </c>
      <c r="G35" s="5" t="s">
        <v>288</v>
      </c>
      <c r="H35" s="20"/>
      <c r="I35" s="20"/>
      <c r="J35" s="22" t="e">
        <f t="shared" si="0"/>
        <v>#DIV/0!</v>
      </c>
      <c r="K35" s="289" t="e">
        <f>J35</f>
        <v>#DIV/0!</v>
      </c>
      <c r="L35" s="178"/>
      <c r="M35" s="287"/>
      <c r="N35" s="288"/>
      <c r="P35" s="290"/>
    </row>
    <row r="36" spans="1:16" ht="78.75" customHeight="1" x14ac:dyDescent="0.25">
      <c r="A36" s="285"/>
      <c r="B36" s="16" t="s">
        <v>102</v>
      </c>
      <c r="C36" s="16" t="s">
        <v>301</v>
      </c>
      <c r="D36" s="39" t="s">
        <v>17</v>
      </c>
      <c r="E36" s="5" t="s">
        <v>18</v>
      </c>
      <c r="F36" s="281" t="s">
        <v>285</v>
      </c>
      <c r="G36" s="5" t="s">
        <v>20</v>
      </c>
      <c r="H36" s="20">
        <v>100</v>
      </c>
      <c r="I36" s="20">
        <v>100</v>
      </c>
      <c r="J36" s="22">
        <f t="shared" si="0"/>
        <v>100</v>
      </c>
      <c r="K36" s="282">
        <f>(J36+J37+J38)/3</f>
        <v>100</v>
      </c>
      <c r="L36" s="24">
        <f>(K36+K39)/2</f>
        <v>99.813386414530981</v>
      </c>
      <c r="M36" s="287"/>
      <c r="N36" s="283"/>
    </row>
    <row r="37" spans="1:16" ht="104.25" customHeight="1" x14ac:dyDescent="0.25">
      <c r="A37" s="285"/>
      <c r="B37" s="72"/>
      <c r="C37" s="27"/>
      <c r="D37" s="40"/>
      <c r="E37" s="5" t="s">
        <v>18</v>
      </c>
      <c r="F37" s="281" t="s">
        <v>50</v>
      </c>
      <c r="G37" s="5" t="s">
        <v>20</v>
      </c>
      <c r="H37" s="20">
        <v>76</v>
      </c>
      <c r="I37" s="20">
        <v>76</v>
      </c>
      <c r="J37" s="22">
        <f t="shared" si="0"/>
        <v>100</v>
      </c>
      <c r="K37" s="286"/>
      <c r="L37" s="178"/>
      <c r="M37" s="287"/>
      <c r="N37" s="291"/>
    </row>
    <row r="38" spans="1:16" ht="87.75" customHeight="1" x14ac:dyDescent="0.25">
      <c r="A38" s="285"/>
      <c r="B38" s="72"/>
      <c r="C38" s="27"/>
      <c r="D38" s="40"/>
      <c r="E38" s="5" t="s">
        <v>18</v>
      </c>
      <c r="F38" s="281" t="s">
        <v>286</v>
      </c>
      <c r="G38" s="5" t="s">
        <v>20</v>
      </c>
      <c r="H38" s="20">
        <v>5</v>
      </c>
      <c r="I38" s="20">
        <v>8</v>
      </c>
      <c r="J38" s="22">
        <f t="shared" si="0"/>
        <v>100</v>
      </c>
      <c r="K38" s="286"/>
      <c r="L38" s="178"/>
      <c r="M38" s="287"/>
      <c r="N38" s="291"/>
    </row>
    <row r="39" spans="1:16" ht="42.75" customHeight="1" x14ac:dyDescent="0.25">
      <c r="A39" s="285"/>
      <c r="B39" s="76"/>
      <c r="C39" s="32"/>
      <c r="D39" s="41"/>
      <c r="E39" s="5" t="s">
        <v>24</v>
      </c>
      <c r="F39" s="34" t="s">
        <v>287</v>
      </c>
      <c r="G39" s="5" t="s">
        <v>288</v>
      </c>
      <c r="H39" s="20">
        <f>74736/9*5+22784</f>
        <v>64304</v>
      </c>
      <c r="I39" s="20">
        <v>64064</v>
      </c>
      <c r="J39" s="22">
        <f t="shared" si="0"/>
        <v>99.626772829061963</v>
      </c>
      <c r="K39" s="289">
        <f>J39</f>
        <v>99.626772829061963</v>
      </c>
      <c r="L39" s="178"/>
      <c r="M39" s="287"/>
      <c r="N39" s="291"/>
      <c r="P39" s="290"/>
    </row>
    <row r="40" spans="1:16" ht="95.25" customHeight="1" x14ac:dyDescent="0.25">
      <c r="A40" s="285"/>
      <c r="B40" s="16" t="s">
        <v>104</v>
      </c>
      <c r="C40" s="16" t="s">
        <v>302</v>
      </c>
      <c r="D40" s="39" t="s">
        <v>17</v>
      </c>
      <c r="E40" s="5" t="s">
        <v>18</v>
      </c>
      <c r="F40" s="281" t="s">
        <v>285</v>
      </c>
      <c r="G40" s="5" t="s">
        <v>20</v>
      </c>
      <c r="H40" s="20">
        <v>100</v>
      </c>
      <c r="I40" s="20">
        <v>100</v>
      </c>
      <c r="J40" s="22">
        <f t="shared" si="0"/>
        <v>100</v>
      </c>
      <c r="K40" s="282">
        <f>(J40+J41+J42)/3</f>
        <v>100</v>
      </c>
      <c r="L40" s="24">
        <f>(K40+K43)/2</f>
        <v>99.837197186767384</v>
      </c>
      <c r="M40" s="287"/>
      <c r="N40" s="113"/>
    </row>
    <row r="41" spans="1:16" ht="91.5" customHeight="1" x14ac:dyDescent="0.25">
      <c r="A41" s="285"/>
      <c r="B41" s="72"/>
      <c r="C41" s="27"/>
      <c r="D41" s="40"/>
      <c r="E41" s="5" t="s">
        <v>18</v>
      </c>
      <c r="F41" s="281" t="s">
        <v>50</v>
      </c>
      <c r="G41" s="5" t="s">
        <v>20</v>
      </c>
      <c r="H41" s="20">
        <v>100</v>
      </c>
      <c r="I41" s="20">
        <v>100</v>
      </c>
      <c r="J41" s="22">
        <f t="shared" si="0"/>
        <v>100</v>
      </c>
      <c r="K41" s="286"/>
      <c r="L41" s="178"/>
      <c r="M41" s="287"/>
      <c r="N41" s="113"/>
    </row>
    <row r="42" spans="1:16" ht="89.25" customHeight="1" x14ac:dyDescent="0.25">
      <c r="A42" s="285"/>
      <c r="B42" s="72"/>
      <c r="C42" s="27"/>
      <c r="D42" s="40"/>
      <c r="E42" s="5" t="s">
        <v>18</v>
      </c>
      <c r="F42" s="281" t="s">
        <v>286</v>
      </c>
      <c r="G42" s="5" t="s">
        <v>20</v>
      </c>
      <c r="H42" s="20">
        <v>2</v>
      </c>
      <c r="I42" s="20">
        <v>5</v>
      </c>
      <c r="J42" s="22">
        <f t="shared" si="0"/>
        <v>100</v>
      </c>
      <c r="K42" s="286"/>
      <c r="L42" s="178"/>
      <c r="M42" s="287"/>
      <c r="N42" s="113"/>
    </row>
    <row r="43" spans="1:16" ht="41.25" customHeight="1" x14ac:dyDescent="0.25">
      <c r="A43" s="285"/>
      <c r="B43" s="76"/>
      <c r="C43" s="32"/>
      <c r="D43" s="41"/>
      <c r="E43" s="5" t="s">
        <v>24</v>
      </c>
      <c r="F43" s="34" t="s">
        <v>287</v>
      </c>
      <c r="G43" s="5" t="s">
        <v>288</v>
      </c>
      <c r="H43" s="20">
        <f>60912/9*5+27584</f>
        <v>61424</v>
      </c>
      <c r="I43" s="20">
        <v>61224</v>
      </c>
      <c r="J43" s="22">
        <f t="shared" si="0"/>
        <v>99.674394373534767</v>
      </c>
      <c r="K43" s="289">
        <f>J43</f>
        <v>99.674394373534767</v>
      </c>
      <c r="L43" s="178"/>
      <c r="M43" s="287"/>
      <c r="N43" s="113"/>
      <c r="P43" s="290"/>
    </row>
    <row r="44" spans="1:16" ht="58.5" customHeight="1" x14ac:dyDescent="0.25">
      <c r="A44" s="285"/>
      <c r="B44" s="16" t="s">
        <v>303</v>
      </c>
      <c r="C44" s="16" t="s">
        <v>304</v>
      </c>
      <c r="D44" s="39" t="s">
        <v>17</v>
      </c>
      <c r="E44" s="5" t="s">
        <v>18</v>
      </c>
      <c r="F44" s="281" t="s">
        <v>285</v>
      </c>
      <c r="G44" s="5" t="s">
        <v>20</v>
      </c>
      <c r="H44" s="20">
        <v>100</v>
      </c>
      <c r="I44" s="20">
        <v>100</v>
      </c>
      <c r="J44" s="22">
        <f t="shared" si="0"/>
        <v>100</v>
      </c>
      <c r="K44" s="282">
        <f>(J44+J45+J46)/3</f>
        <v>100</v>
      </c>
      <c r="L44" s="24">
        <f>(K44+K47)/2</f>
        <v>100</v>
      </c>
      <c r="M44" s="287"/>
      <c r="N44" s="113"/>
    </row>
    <row r="45" spans="1:16" ht="58.5" customHeight="1" x14ac:dyDescent="0.25">
      <c r="A45" s="285"/>
      <c r="B45" s="72"/>
      <c r="C45" s="27"/>
      <c r="D45" s="40"/>
      <c r="E45" s="5" t="s">
        <v>18</v>
      </c>
      <c r="F45" s="281" t="s">
        <v>50</v>
      </c>
      <c r="G45" s="5" t="s">
        <v>20</v>
      </c>
      <c r="H45" s="20">
        <v>100</v>
      </c>
      <c r="I45" s="20">
        <v>100</v>
      </c>
      <c r="J45" s="22">
        <f t="shared" si="0"/>
        <v>100</v>
      </c>
      <c r="K45" s="286"/>
      <c r="L45" s="178"/>
      <c r="M45" s="287"/>
      <c r="N45" s="113"/>
    </row>
    <row r="46" spans="1:16" ht="58.5" customHeight="1" x14ac:dyDescent="0.25">
      <c r="A46" s="285"/>
      <c r="B46" s="72"/>
      <c r="C46" s="27"/>
      <c r="D46" s="40"/>
      <c r="E46" s="5" t="s">
        <v>18</v>
      </c>
      <c r="F46" s="281" t="s">
        <v>286</v>
      </c>
      <c r="G46" s="5" t="s">
        <v>20</v>
      </c>
      <c r="H46" s="20">
        <v>2</v>
      </c>
      <c r="I46" s="20">
        <v>2</v>
      </c>
      <c r="J46" s="22">
        <f t="shared" si="0"/>
        <v>100</v>
      </c>
      <c r="K46" s="286"/>
      <c r="L46" s="178"/>
      <c r="M46" s="287"/>
      <c r="N46" s="113"/>
    </row>
    <row r="47" spans="1:16" ht="42.75" customHeight="1" x14ac:dyDescent="0.25">
      <c r="A47" s="285"/>
      <c r="B47" s="76"/>
      <c r="C47" s="32"/>
      <c r="D47" s="41"/>
      <c r="E47" s="5" t="s">
        <v>24</v>
      </c>
      <c r="F47" s="34" t="s">
        <v>287</v>
      </c>
      <c r="G47" s="5" t="s">
        <v>288</v>
      </c>
      <c r="H47" s="20">
        <f>6912</f>
        <v>6912</v>
      </c>
      <c r="I47" s="20">
        <v>6912</v>
      </c>
      <c r="J47" s="22">
        <f t="shared" si="0"/>
        <v>100</v>
      </c>
      <c r="K47" s="289">
        <f>J47</f>
        <v>100</v>
      </c>
      <c r="L47" s="178"/>
      <c r="M47" s="287"/>
      <c r="N47" s="113"/>
      <c r="P47" s="290"/>
    </row>
    <row r="48" spans="1:16" ht="108.75" customHeight="1" x14ac:dyDescent="0.25">
      <c r="A48" s="285"/>
      <c r="B48" s="16" t="s">
        <v>108</v>
      </c>
      <c r="C48" s="16" t="s">
        <v>305</v>
      </c>
      <c r="D48" s="39" t="s">
        <v>17</v>
      </c>
      <c r="E48" s="5" t="s">
        <v>18</v>
      </c>
      <c r="F48" s="281" t="s">
        <v>285</v>
      </c>
      <c r="G48" s="5" t="s">
        <v>20</v>
      </c>
      <c r="H48" s="20">
        <v>100</v>
      </c>
      <c r="I48" s="20">
        <v>100</v>
      </c>
      <c r="J48" s="22">
        <f t="shared" si="0"/>
        <v>100</v>
      </c>
      <c r="K48" s="282">
        <f>(J48+J49+J50)/3</f>
        <v>96.766666666666666</v>
      </c>
      <c r="L48" s="24">
        <f>(K48+K51)/2</f>
        <v>97.757650770537566</v>
      </c>
      <c r="M48" s="287"/>
      <c r="N48" s="113"/>
    </row>
    <row r="49" spans="1:16" ht="88.5" customHeight="1" x14ac:dyDescent="0.25">
      <c r="A49" s="285"/>
      <c r="B49" s="72"/>
      <c r="C49" s="27"/>
      <c r="D49" s="40"/>
      <c r="E49" s="5" t="s">
        <v>18</v>
      </c>
      <c r="F49" s="281" t="s">
        <v>50</v>
      </c>
      <c r="G49" s="5" t="s">
        <v>20</v>
      </c>
      <c r="H49" s="20">
        <v>100</v>
      </c>
      <c r="I49" s="20">
        <v>90.3</v>
      </c>
      <c r="J49" s="22">
        <f t="shared" si="0"/>
        <v>90.3</v>
      </c>
      <c r="K49" s="286"/>
      <c r="L49" s="178"/>
      <c r="M49" s="287"/>
      <c r="N49" s="113"/>
    </row>
    <row r="50" spans="1:16" ht="136.5" customHeight="1" x14ac:dyDescent="0.25">
      <c r="A50" s="285"/>
      <c r="B50" s="72"/>
      <c r="C50" s="27"/>
      <c r="D50" s="40"/>
      <c r="E50" s="5" t="s">
        <v>18</v>
      </c>
      <c r="F50" s="281" t="s">
        <v>286</v>
      </c>
      <c r="G50" s="5" t="s">
        <v>20</v>
      </c>
      <c r="H50" s="20">
        <v>5</v>
      </c>
      <c r="I50" s="20">
        <v>8</v>
      </c>
      <c r="J50" s="22">
        <f t="shared" si="0"/>
        <v>100</v>
      </c>
      <c r="K50" s="286"/>
      <c r="L50" s="178"/>
      <c r="M50" s="287"/>
      <c r="N50" s="113"/>
    </row>
    <row r="51" spans="1:16" ht="41.25" customHeight="1" x14ac:dyDescent="0.25">
      <c r="A51" s="285"/>
      <c r="B51" s="76"/>
      <c r="C51" s="32"/>
      <c r="D51" s="41"/>
      <c r="E51" s="5" t="s">
        <v>24</v>
      </c>
      <c r="F51" s="34" t="s">
        <v>287</v>
      </c>
      <c r="G51" s="5" t="s">
        <v>288</v>
      </c>
      <c r="H51" s="20">
        <f>71712/9*5+48064</f>
        <v>87904</v>
      </c>
      <c r="I51" s="20">
        <v>86804</v>
      </c>
      <c r="J51" s="22">
        <f t="shared" si="0"/>
        <v>98.748634874408452</v>
      </c>
      <c r="K51" s="289">
        <f>J51</f>
        <v>98.748634874408452</v>
      </c>
      <c r="L51" s="178"/>
      <c r="M51" s="287"/>
      <c r="N51" s="113"/>
      <c r="P51" s="290"/>
    </row>
    <row r="52" spans="1:16" ht="58.5" customHeight="1" x14ac:dyDescent="0.25">
      <c r="A52" s="285"/>
      <c r="B52" s="16" t="s">
        <v>306</v>
      </c>
      <c r="C52" s="16" t="s">
        <v>307</v>
      </c>
      <c r="D52" s="39" t="s">
        <v>17</v>
      </c>
      <c r="E52" s="5" t="s">
        <v>18</v>
      </c>
      <c r="F52" s="281" t="s">
        <v>285</v>
      </c>
      <c r="G52" s="5" t="s">
        <v>20</v>
      </c>
      <c r="H52" s="20">
        <v>100</v>
      </c>
      <c r="I52" s="20">
        <v>100</v>
      </c>
      <c r="J52" s="22">
        <f t="shared" si="0"/>
        <v>100</v>
      </c>
      <c r="K52" s="282">
        <f>(J52+J53+J54)/3</f>
        <v>100</v>
      </c>
      <c r="L52" s="24">
        <f>(K52+K55)/2</f>
        <v>99.027777777777771</v>
      </c>
      <c r="M52" s="287"/>
      <c r="N52" s="113"/>
    </row>
    <row r="53" spans="1:16" ht="58.5" customHeight="1" x14ac:dyDescent="0.25">
      <c r="A53" s="285"/>
      <c r="B53" s="72"/>
      <c r="C53" s="27"/>
      <c r="D53" s="40"/>
      <c r="E53" s="5" t="s">
        <v>18</v>
      </c>
      <c r="F53" s="281" t="s">
        <v>50</v>
      </c>
      <c r="G53" s="5" t="s">
        <v>20</v>
      </c>
      <c r="H53" s="20">
        <v>100</v>
      </c>
      <c r="I53" s="20">
        <v>100</v>
      </c>
      <c r="J53" s="22">
        <f t="shared" si="0"/>
        <v>100</v>
      </c>
      <c r="K53" s="286"/>
      <c r="L53" s="178"/>
      <c r="M53" s="287"/>
      <c r="N53" s="113"/>
    </row>
    <row r="54" spans="1:16" ht="58.5" customHeight="1" x14ac:dyDescent="0.25">
      <c r="A54" s="285"/>
      <c r="B54" s="72"/>
      <c r="C54" s="27"/>
      <c r="D54" s="40"/>
      <c r="E54" s="5" t="s">
        <v>18</v>
      </c>
      <c r="F54" s="281" t="s">
        <v>286</v>
      </c>
      <c r="G54" s="5" t="s">
        <v>20</v>
      </c>
      <c r="H54" s="20">
        <v>5</v>
      </c>
      <c r="I54" s="20">
        <v>10</v>
      </c>
      <c r="J54" s="22">
        <f t="shared" si="0"/>
        <v>100</v>
      </c>
      <c r="K54" s="286"/>
      <c r="L54" s="178"/>
      <c r="M54" s="287"/>
      <c r="N54" s="113"/>
    </row>
    <row r="55" spans="1:16" ht="42.75" customHeight="1" x14ac:dyDescent="0.25">
      <c r="A55" s="285"/>
      <c r="B55" s="76"/>
      <c r="C55" s="32"/>
      <c r="D55" s="41"/>
      <c r="E55" s="5" t="s">
        <v>24</v>
      </c>
      <c r="F55" s="34" t="s">
        <v>287</v>
      </c>
      <c r="G55" s="5" t="s">
        <v>288</v>
      </c>
      <c r="H55" s="20">
        <f>8640/9*5+3840</f>
        <v>8640</v>
      </c>
      <c r="I55" s="20">
        <v>8472</v>
      </c>
      <c r="J55" s="22">
        <f t="shared" si="0"/>
        <v>98.055555555555557</v>
      </c>
      <c r="K55" s="289">
        <f>J55</f>
        <v>98.055555555555557</v>
      </c>
      <c r="L55" s="178"/>
      <c r="M55" s="287"/>
      <c r="N55" s="113"/>
      <c r="P55" s="290"/>
    </row>
    <row r="56" spans="1:16" ht="83.25" customHeight="1" x14ac:dyDescent="0.25">
      <c r="A56" s="285"/>
      <c r="B56" s="16" t="s">
        <v>308</v>
      </c>
      <c r="C56" s="16" t="s">
        <v>112</v>
      </c>
      <c r="D56" s="39" t="s">
        <v>17</v>
      </c>
      <c r="E56" s="5" t="s">
        <v>18</v>
      </c>
      <c r="F56" s="281" t="s">
        <v>285</v>
      </c>
      <c r="G56" s="5" t="s">
        <v>20</v>
      </c>
      <c r="H56" s="20">
        <v>100</v>
      </c>
      <c r="I56" s="20">
        <v>100</v>
      </c>
      <c r="J56" s="22">
        <f t="shared" si="0"/>
        <v>100</v>
      </c>
      <c r="K56" s="282">
        <f>(J56+J57+J58)/3</f>
        <v>100</v>
      </c>
      <c r="L56" s="24">
        <f>(K56+K59)/2</f>
        <v>99.96818505071677</v>
      </c>
      <c r="M56" s="287"/>
      <c r="N56" s="113"/>
    </row>
    <row r="57" spans="1:16" ht="95.25" customHeight="1" x14ac:dyDescent="0.25">
      <c r="A57" s="285"/>
      <c r="B57" s="72"/>
      <c r="C57" s="27"/>
      <c r="D57" s="40"/>
      <c r="E57" s="5" t="s">
        <v>18</v>
      </c>
      <c r="F57" s="281" t="s">
        <v>50</v>
      </c>
      <c r="G57" s="5" t="s">
        <v>20</v>
      </c>
      <c r="H57" s="20">
        <v>100</v>
      </c>
      <c r="I57" s="20">
        <v>100</v>
      </c>
      <c r="J57" s="22">
        <f t="shared" si="0"/>
        <v>100</v>
      </c>
      <c r="K57" s="286"/>
      <c r="L57" s="178"/>
      <c r="M57" s="287"/>
      <c r="N57" s="113"/>
    </row>
    <row r="58" spans="1:16" ht="86.25" customHeight="1" x14ac:dyDescent="0.25">
      <c r="A58" s="285"/>
      <c r="B58" s="72"/>
      <c r="C58" s="27"/>
      <c r="D58" s="40"/>
      <c r="E58" s="5" t="s">
        <v>18</v>
      </c>
      <c r="F58" s="281" t="s">
        <v>286</v>
      </c>
      <c r="G58" s="5" t="s">
        <v>20</v>
      </c>
      <c r="H58" s="20">
        <v>5</v>
      </c>
      <c r="I58" s="20">
        <v>8</v>
      </c>
      <c r="J58" s="22">
        <f t="shared" si="0"/>
        <v>100</v>
      </c>
      <c r="K58" s="286"/>
      <c r="L58" s="178"/>
      <c r="M58" s="287"/>
      <c r="N58" s="113"/>
    </row>
    <row r="59" spans="1:16" ht="41.25" customHeight="1" x14ac:dyDescent="0.25">
      <c r="A59" s="285"/>
      <c r="B59" s="76"/>
      <c r="C59" s="32"/>
      <c r="D59" s="41"/>
      <c r="E59" s="5" t="s">
        <v>24</v>
      </c>
      <c r="F59" s="34" t="s">
        <v>287</v>
      </c>
      <c r="G59" s="5" t="s">
        <v>288</v>
      </c>
      <c r="H59" s="20">
        <f>49047/9*5+17280</f>
        <v>44528.333333333336</v>
      </c>
      <c r="I59" s="20">
        <v>44500</v>
      </c>
      <c r="J59" s="22">
        <f t="shared" si="0"/>
        <v>99.936370101433539</v>
      </c>
      <c r="K59" s="289">
        <f>J59</f>
        <v>99.936370101433539</v>
      </c>
      <c r="L59" s="178"/>
      <c r="M59" s="287"/>
      <c r="N59" s="113"/>
      <c r="P59" s="290"/>
    </row>
    <row r="60" spans="1:16" ht="58.5" hidden="1" customHeight="1" x14ac:dyDescent="0.25">
      <c r="A60" s="285"/>
      <c r="B60" s="16" t="s">
        <v>110</v>
      </c>
      <c r="C60" s="16" t="s">
        <v>309</v>
      </c>
      <c r="D60" s="39" t="s">
        <v>17</v>
      </c>
      <c r="E60" s="5" t="s">
        <v>18</v>
      </c>
      <c r="F60" s="281" t="s">
        <v>285</v>
      </c>
      <c r="G60" s="5" t="s">
        <v>20</v>
      </c>
      <c r="H60" s="20"/>
      <c r="I60" s="20"/>
      <c r="J60" s="22" t="e">
        <f t="shared" si="0"/>
        <v>#DIV/0!</v>
      </c>
      <c r="K60" s="282" t="e">
        <f>(J60+J61+J62)/3</f>
        <v>#DIV/0!</v>
      </c>
      <c r="L60" s="24" t="e">
        <f>(K60+K63)/2</f>
        <v>#DIV/0!</v>
      </c>
      <c r="M60" s="287"/>
      <c r="N60" s="113"/>
    </row>
    <row r="61" spans="1:16" ht="58.5" hidden="1" customHeight="1" x14ac:dyDescent="0.25">
      <c r="A61" s="285"/>
      <c r="B61" s="72"/>
      <c r="C61" s="27"/>
      <c r="D61" s="40"/>
      <c r="E61" s="5" t="s">
        <v>18</v>
      </c>
      <c r="F61" s="281" t="s">
        <v>50</v>
      </c>
      <c r="G61" s="5" t="s">
        <v>20</v>
      </c>
      <c r="H61" s="20"/>
      <c r="I61" s="20"/>
      <c r="J61" s="22" t="e">
        <f t="shared" si="0"/>
        <v>#DIV/0!</v>
      </c>
      <c r="K61" s="286"/>
      <c r="L61" s="178"/>
      <c r="M61" s="287"/>
      <c r="N61" s="113"/>
    </row>
    <row r="62" spans="1:16" ht="58.5" hidden="1" customHeight="1" x14ac:dyDescent="0.25">
      <c r="A62" s="285"/>
      <c r="B62" s="72"/>
      <c r="C62" s="27"/>
      <c r="D62" s="40"/>
      <c r="E62" s="5" t="s">
        <v>18</v>
      </c>
      <c r="F62" s="281" t="s">
        <v>286</v>
      </c>
      <c r="G62" s="5" t="s">
        <v>20</v>
      </c>
      <c r="H62" s="20"/>
      <c r="I62" s="20"/>
      <c r="J62" s="22" t="e">
        <f t="shared" si="0"/>
        <v>#DIV/0!</v>
      </c>
      <c r="K62" s="286"/>
      <c r="L62" s="178"/>
      <c r="M62" s="287"/>
      <c r="N62" s="113"/>
    </row>
    <row r="63" spans="1:16" ht="42.75" hidden="1" customHeight="1" x14ac:dyDescent="0.25">
      <c r="A63" s="285"/>
      <c r="B63" s="76"/>
      <c r="C63" s="32"/>
      <c r="D63" s="41"/>
      <c r="E63" s="5" t="s">
        <v>24</v>
      </c>
      <c r="F63" s="34" t="s">
        <v>287</v>
      </c>
      <c r="G63" s="5" t="s">
        <v>288</v>
      </c>
      <c r="H63" s="20"/>
      <c r="I63" s="20"/>
      <c r="J63" s="22" t="e">
        <f t="shared" si="0"/>
        <v>#DIV/0!</v>
      </c>
      <c r="K63" s="289" t="e">
        <f>J63</f>
        <v>#DIV/0!</v>
      </c>
      <c r="L63" s="178"/>
      <c r="M63" s="287"/>
      <c r="N63" s="113"/>
      <c r="P63" s="290"/>
    </row>
    <row r="64" spans="1:16" ht="82.5" customHeight="1" x14ac:dyDescent="0.25">
      <c r="A64" s="285"/>
      <c r="B64" s="292" t="s">
        <v>310</v>
      </c>
      <c r="C64" s="293" t="s">
        <v>311</v>
      </c>
      <c r="D64" s="17" t="s">
        <v>312</v>
      </c>
      <c r="E64" s="5" t="s">
        <v>18</v>
      </c>
      <c r="F64" s="281" t="s">
        <v>313</v>
      </c>
      <c r="G64" s="5" t="s">
        <v>20</v>
      </c>
      <c r="H64" s="20">
        <v>80</v>
      </c>
      <c r="I64" s="20">
        <v>100</v>
      </c>
      <c r="J64" s="21">
        <f t="shared" si="0"/>
        <v>100</v>
      </c>
      <c r="K64" s="294">
        <f>(J64+J65)/2</f>
        <v>100</v>
      </c>
      <c r="L64" s="295">
        <f>(K64+K66)/2</f>
        <v>100</v>
      </c>
      <c r="M64" s="287"/>
      <c r="N64" s="113"/>
      <c r="O64" s="257"/>
    </row>
    <row r="65" spans="1:15" ht="57.75" customHeight="1" x14ac:dyDescent="0.25">
      <c r="A65" s="285"/>
      <c r="B65" s="292"/>
      <c r="C65" s="293"/>
      <c r="D65" s="181"/>
      <c r="E65" s="5" t="s">
        <v>18</v>
      </c>
      <c r="F65" s="281" t="s">
        <v>314</v>
      </c>
      <c r="G65" s="5" t="s">
        <v>20</v>
      </c>
      <c r="H65" s="20">
        <v>85</v>
      </c>
      <c r="I65" s="20">
        <v>100</v>
      </c>
      <c r="J65" s="21">
        <f t="shared" si="0"/>
        <v>100</v>
      </c>
      <c r="K65" s="296"/>
      <c r="L65" s="297"/>
      <c r="M65" s="287"/>
      <c r="N65" s="113"/>
      <c r="O65" s="257"/>
    </row>
    <row r="66" spans="1:15" ht="227.25" customHeight="1" x14ac:dyDescent="0.25">
      <c r="A66" s="285"/>
      <c r="B66" s="292"/>
      <c r="C66" s="293"/>
      <c r="D66" s="181"/>
      <c r="E66" s="5"/>
      <c r="F66" s="34" t="s">
        <v>315</v>
      </c>
      <c r="G66" s="5" t="s">
        <v>316</v>
      </c>
      <c r="H66" s="20">
        <v>8</v>
      </c>
      <c r="I66" s="20">
        <v>8</v>
      </c>
      <c r="J66" s="21">
        <f t="shared" si="0"/>
        <v>100</v>
      </c>
      <c r="K66" s="295">
        <f>(J67+J66)/2</f>
        <v>100</v>
      </c>
      <c r="L66" s="297"/>
      <c r="M66" s="287"/>
      <c r="N66" s="113"/>
      <c r="O66" s="257"/>
    </row>
    <row r="67" spans="1:15" ht="45.75" customHeight="1" x14ac:dyDescent="0.25">
      <c r="A67" s="285"/>
      <c r="B67" s="292"/>
      <c r="C67" s="298"/>
      <c r="D67" s="182"/>
      <c r="E67" s="5" t="s">
        <v>24</v>
      </c>
      <c r="F67" s="34" t="s">
        <v>317</v>
      </c>
      <c r="G67" s="5" t="s">
        <v>26</v>
      </c>
      <c r="H67" s="20">
        <v>4830</v>
      </c>
      <c r="I67" s="20">
        <v>5010</v>
      </c>
      <c r="J67" s="21">
        <f t="shared" si="0"/>
        <v>100</v>
      </c>
      <c r="K67" s="296"/>
      <c r="L67" s="299"/>
      <c r="M67" s="300"/>
      <c r="N67" s="124"/>
      <c r="O67" s="257"/>
    </row>
    <row r="68" spans="1:15" x14ac:dyDescent="0.25">
      <c r="A68" s="257"/>
      <c r="B68" s="175" t="s">
        <v>318</v>
      </c>
      <c r="I68" s="175" t="s">
        <v>216</v>
      </c>
    </row>
    <row r="69" spans="1:15" x14ac:dyDescent="0.25">
      <c r="A69" s="257"/>
    </row>
    <row r="70" spans="1:15" x14ac:dyDescent="0.25">
      <c r="A70" s="257"/>
    </row>
    <row r="71" spans="1:15" x14ac:dyDescent="0.25">
      <c r="A71" s="257"/>
      <c r="B71" s="175" t="s">
        <v>217</v>
      </c>
    </row>
    <row r="72" spans="1:15" x14ac:dyDescent="0.25">
      <c r="A72" s="257"/>
    </row>
    <row r="73" spans="1:15" x14ac:dyDescent="0.25">
      <c r="H73" s="301">
        <f>H59+H51+H43+H39</f>
        <v>258160.33333333334</v>
      </c>
      <c r="I73" s="301">
        <f>I59+I51+I43+I39</f>
        <v>256592</v>
      </c>
    </row>
  </sheetData>
  <autoFilter ref="B2:P67"/>
  <mergeCells count="93">
    <mergeCell ref="B64:B67"/>
    <mergeCell ref="C64:C67"/>
    <mergeCell ref="D64:D67"/>
    <mergeCell ref="K64:K65"/>
    <mergeCell ref="L64:L67"/>
    <mergeCell ref="K66:K67"/>
    <mergeCell ref="B56:B59"/>
    <mergeCell ref="C56:C59"/>
    <mergeCell ref="D56:D59"/>
    <mergeCell ref="K56:K58"/>
    <mergeCell ref="L56:L59"/>
    <mergeCell ref="B60:B63"/>
    <mergeCell ref="C60:C63"/>
    <mergeCell ref="D60:D63"/>
    <mergeCell ref="K60:K62"/>
    <mergeCell ref="L60:L63"/>
    <mergeCell ref="B48:B51"/>
    <mergeCell ref="C48:C51"/>
    <mergeCell ref="D48:D51"/>
    <mergeCell ref="K48:K50"/>
    <mergeCell ref="L48:L51"/>
    <mergeCell ref="B52:B55"/>
    <mergeCell ref="C52:C55"/>
    <mergeCell ref="D52:D55"/>
    <mergeCell ref="K52:K54"/>
    <mergeCell ref="L52:L55"/>
    <mergeCell ref="L40:L43"/>
    <mergeCell ref="B44:B47"/>
    <mergeCell ref="C44:C47"/>
    <mergeCell ref="D44:D47"/>
    <mergeCell ref="K44:K46"/>
    <mergeCell ref="L44:L47"/>
    <mergeCell ref="B36:B39"/>
    <mergeCell ref="C36:C39"/>
    <mergeCell ref="D36:D39"/>
    <mergeCell ref="K36:K38"/>
    <mergeCell ref="L36:L39"/>
    <mergeCell ref="N36:N67"/>
    <mergeCell ref="B40:B43"/>
    <mergeCell ref="C40:C43"/>
    <mergeCell ref="D40:D43"/>
    <mergeCell ref="K40:K42"/>
    <mergeCell ref="B32:B35"/>
    <mergeCell ref="C32:C35"/>
    <mergeCell ref="D32:D35"/>
    <mergeCell ref="K32:K34"/>
    <mergeCell ref="L32:L35"/>
    <mergeCell ref="N32:N35"/>
    <mergeCell ref="B28:B31"/>
    <mergeCell ref="C28:C31"/>
    <mergeCell ref="D28:D31"/>
    <mergeCell ref="K28:K30"/>
    <mergeCell ref="L28:L31"/>
    <mergeCell ref="N28:N31"/>
    <mergeCell ref="B24:B27"/>
    <mergeCell ref="C24:C27"/>
    <mergeCell ref="D24:D27"/>
    <mergeCell ref="K24:K26"/>
    <mergeCell ref="L24:L27"/>
    <mergeCell ref="N24:N27"/>
    <mergeCell ref="B20:B23"/>
    <mergeCell ref="C20:C23"/>
    <mergeCell ref="D20:D23"/>
    <mergeCell ref="K20:K22"/>
    <mergeCell ref="L20:L23"/>
    <mergeCell ref="N20:N23"/>
    <mergeCell ref="N12:N15"/>
    <mergeCell ref="B16:B19"/>
    <mergeCell ref="C16:C19"/>
    <mergeCell ref="D16:D19"/>
    <mergeCell ref="K16:K18"/>
    <mergeCell ref="L16:L19"/>
    <mergeCell ref="N16:N19"/>
    <mergeCell ref="C8:C11"/>
    <mergeCell ref="D8:D11"/>
    <mergeCell ref="K8:K10"/>
    <mergeCell ref="L8:L11"/>
    <mergeCell ref="N8:N11"/>
    <mergeCell ref="B12:B15"/>
    <mergeCell ref="C12:C15"/>
    <mergeCell ref="D12:D15"/>
    <mergeCell ref="K12:K14"/>
    <mergeCell ref="L12:L15"/>
    <mergeCell ref="A1:N1"/>
    <mergeCell ref="A4:A67"/>
    <mergeCell ref="B4:B7"/>
    <mergeCell ref="C4:C7"/>
    <mergeCell ref="D4:D7"/>
    <mergeCell ref="K4:K6"/>
    <mergeCell ref="L4:L7"/>
    <mergeCell ref="M4:M67"/>
    <mergeCell ref="N4:N7"/>
    <mergeCell ref="B8:B1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74"/>
  <sheetViews>
    <sheetView zoomScale="70" zoomScaleNormal="70" workbookViewId="0">
      <selection sqref="A1:N1"/>
    </sheetView>
  </sheetViews>
  <sheetFormatPr defaultColWidth="9.140625" defaultRowHeight="15.75" x14ac:dyDescent="0.25"/>
  <cols>
    <col min="1" max="1" width="16.85546875" style="175" customWidth="1"/>
    <col min="2" max="3" width="17.85546875" style="175" customWidth="1"/>
    <col min="4" max="4" width="12" style="175" customWidth="1"/>
    <col min="5" max="5" width="30.28515625" style="175" customWidth="1"/>
    <col min="6" max="6" width="43" style="175" customWidth="1"/>
    <col min="7" max="9" width="30.28515625" style="175" customWidth="1"/>
    <col min="10" max="10" width="16.140625" style="175" customWidth="1"/>
    <col min="11" max="11" width="16.85546875" style="175" customWidth="1"/>
    <col min="12" max="12" width="15" style="175" customWidth="1"/>
    <col min="13" max="13" width="18.7109375" style="175" customWidth="1"/>
    <col min="14" max="14" width="12" style="175" customWidth="1"/>
    <col min="15" max="16384" width="9.140625" style="257"/>
  </cols>
  <sheetData>
    <row r="1" spans="1:16" x14ac:dyDescent="0.25">
      <c r="A1" s="271" t="s">
        <v>280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75"/>
    </row>
    <row r="2" spans="1:16" ht="123" customHeight="1" x14ac:dyDescent="0.2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281</v>
      </c>
      <c r="J2" s="5" t="s">
        <v>10</v>
      </c>
      <c r="K2" s="5" t="s">
        <v>11</v>
      </c>
      <c r="L2" s="9" t="s">
        <v>12</v>
      </c>
      <c r="M2" s="5" t="s">
        <v>13</v>
      </c>
      <c r="N2" s="5" t="s">
        <v>211</v>
      </c>
    </row>
    <row r="3" spans="1:16" ht="14.25" customHeight="1" x14ac:dyDescent="0.25">
      <c r="A3" s="302">
        <v>1</v>
      </c>
      <c r="B3" s="303">
        <v>2</v>
      </c>
      <c r="C3" s="303">
        <v>2</v>
      </c>
      <c r="D3" s="304">
        <v>3</v>
      </c>
      <c r="E3" s="305">
        <v>4</v>
      </c>
      <c r="F3" s="305">
        <v>5</v>
      </c>
      <c r="G3" s="305">
        <v>6</v>
      </c>
      <c r="H3" s="305">
        <v>7</v>
      </c>
      <c r="I3" s="305">
        <v>8</v>
      </c>
      <c r="J3" s="305">
        <v>9</v>
      </c>
      <c r="K3" s="305">
        <v>10</v>
      </c>
      <c r="L3" s="306">
        <v>11</v>
      </c>
      <c r="M3" s="305">
        <v>12</v>
      </c>
      <c r="N3" s="305">
        <v>13</v>
      </c>
    </row>
    <row r="4" spans="1:16" ht="58.5" hidden="1" customHeight="1" x14ac:dyDescent="0.25">
      <c r="A4" s="280" t="s">
        <v>319</v>
      </c>
      <c r="B4" s="16" t="s">
        <v>283</v>
      </c>
      <c r="C4" s="16" t="s">
        <v>284</v>
      </c>
      <c r="D4" s="39" t="s">
        <v>17</v>
      </c>
      <c r="E4" s="5" t="s">
        <v>18</v>
      </c>
      <c r="F4" s="281" t="s">
        <v>285</v>
      </c>
      <c r="G4" s="5" t="s">
        <v>20</v>
      </c>
      <c r="H4" s="20"/>
      <c r="I4" s="20"/>
      <c r="J4" s="22" t="e">
        <f t="shared" ref="J4:J67" si="0">IF(I4/H4*100&gt;100,100,I4/H4*100)</f>
        <v>#DIV/0!</v>
      </c>
      <c r="K4" s="282" t="e">
        <f>(J4+J5+J6)/3</f>
        <v>#DIV/0!</v>
      </c>
      <c r="L4" s="24" t="e">
        <f>(K4+K7)/2</f>
        <v>#DIV/0!</v>
      </c>
      <c r="M4" s="283" t="s">
        <v>21</v>
      </c>
      <c r="N4" s="284"/>
    </row>
    <row r="5" spans="1:16" ht="58.5" hidden="1" customHeight="1" x14ac:dyDescent="0.25">
      <c r="A5" s="285"/>
      <c r="B5" s="72"/>
      <c r="C5" s="27"/>
      <c r="D5" s="40"/>
      <c r="E5" s="5" t="s">
        <v>18</v>
      </c>
      <c r="F5" s="281" t="s">
        <v>50</v>
      </c>
      <c r="G5" s="5" t="s">
        <v>20</v>
      </c>
      <c r="H5" s="20"/>
      <c r="I5" s="20"/>
      <c r="J5" s="22" t="e">
        <f t="shared" si="0"/>
        <v>#DIV/0!</v>
      </c>
      <c r="K5" s="286"/>
      <c r="L5" s="178"/>
      <c r="M5" s="287"/>
      <c r="N5" s="288"/>
    </row>
    <row r="6" spans="1:16" ht="58.5" hidden="1" customHeight="1" x14ac:dyDescent="0.25">
      <c r="A6" s="285"/>
      <c r="B6" s="72"/>
      <c r="C6" s="27"/>
      <c r="D6" s="40"/>
      <c r="E6" s="5" t="s">
        <v>18</v>
      </c>
      <c r="F6" s="281" t="s">
        <v>286</v>
      </c>
      <c r="G6" s="5" t="s">
        <v>20</v>
      </c>
      <c r="H6" s="20"/>
      <c r="I6" s="20"/>
      <c r="J6" s="22" t="e">
        <f t="shared" si="0"/>
        <v>#DIV/0!</v>
      </c>
      <c r="K6" s="286"/>
      <c r="L6" s="178"/>
      <c r="M6" s="287"/>
      <c r="N6" s="288"/>
    </row>
    <row r="7" spans="1:16" ht="31.5" hidden="1" customHeight="1" x14ac:dyDescent="0.25">
      <c r="A7" s="285"/>
      <c r="B7" s="76"/>
      <c r="C7" s="32"/>
      <c r="D7" s="41"/>
      <c r="E7" s="5" t="s">
        <v>24</v>
      </c>
      <c r="F7" s="34" t="s">
        <v>287</v>
      </c>
      <c r="G7" s="5" t="s">
        <v>288</v>
      </c>
      <c r="H7" s="20"/>
      <c r="I7" s="20"/>
      <c r="J7" s="22" t="e">
        <f t="shared" si="0"/>
        <v>#DIV/0!</v>
      </c>
      <c r="K7" s="289" t="e">
        <f>J7</f>
        <v>#DIV/0!</v>
      </c>
      <c r="L7" s="178"/>
      <c r="M7" s="287"/>
      <c r="N7" s="288"/>
      <c r="P7" s="290"/>
    </row>
    <row r="8" spans="1:16" ht="76.5" customHeight="1" x14ac:dyDescent="0.25">
      <c r="A8" s="285"/>
      <c r="B8" s="16" t="s">
        <v>86</v>
      </c>
      <c r="C8" s="16" t="s">
        <v>320</v>
      </c>
      <c r="D8" s="39" t="s">
        <v>17</v>
      </c>
      <c r="E8" s="5" t="s">
        <v>18</v>
      </c>
      <c r="F8" s="281" t="s">
        <v>285</v>
      </c>
      <c r="G8" s="5" t="s">
        <v>20</v>
      </c>
      <c r="H8" s="20">
        <v>92.5</v>
      </c>
      <c r="I8" s="20">
        <v>100</v>
      </c>
      <c r="J8" s="22">
        <f t="shared" si="0"/>
        <v>100</v>
      </c>
      <c r="K8" s="282">
        <f>(J8+J9+J10)/2</f>
        <v>100</v>
      </c>
      <c r="L8" s="24">
        <f>(K8+K11)/2</f>
        <v>100</v>
      </c>
      <c r="M8" s="287"/>
      <c r="N8" s="283"/>
    </row>
    <row r="9" spans="1:16" ht="95.25" customHeight="1" x14ac:dyDescent="0.25">
      <c r="A9" s="285"/>
      <c r="B9" s="72"/>
      <c r="C9" s="27"/>
      <c r="D9" s="40"/>
      <c r="E9" s="5" t="s">
        <v>18</v>
      </c>
      <c r="F9" s="281" t="s">
        <v>50</v>
      </c>
      <c r="G9" s="5" t="s">
        <v>20</v>
      </c>
      <c r="H9" s="20">
        <v>65</v>
      </c>
      <c r="I9" s="20">
        <v>66.7</v>
      </c>
      <c r="J9" s="22">
        <f t="shared" si="0"/>
        <v>100</v>
      </c>
      <c r="K9" s="286"/>
      <c r="L9" s="178"/>
      <c r="M9" s="287"/>
      <c r="N9" s="291"/>
    </row>
    <row r="10" spans="1:16" ht="110.25" customHeight="1" x14ac:dyDescent="0.25">
      <c r="A10" s="285"/>
      <c r="B10" s="72"/>
      <c r="C10" s="27"/>
      <c r="D10" s="40"/>
      <c r="E10" s="5" t="s">
        <v>18</v>
      </c>
      <c r="F10" s="281" t="s">
        <v>286</v>
      </c>
      <c r="G10" s="5" t="s">
        <v>20</v>
      </c>
      <c r="H10" s="20"/>
      <c r="I10" s="20"/>
      <c r="J10" s="22"/>
      <c r="K10" s="286"/>
      <c r="L10" s="178"/>
      <c r="M10" s="287"/>
      <c r="N10" s="291"/>
    </row>
    <row r="11" spans="1:16" ht="32.25" customHeight="1" x14ac:dyDescent="0.25">
      <c r="A11" s="285"/>
      <c r="B11" s="76"/>
      <c r="C11" s="32"/>
      <c r="D11" s="41"/>
      <c r="E11" s="5" t="s">
        <v>24</v>
      </c>
      <c r="F11" s="34" t="s">
        <v>287</v>
      </c>
      <c r="G11" s="5" t="s">
        <v>288</v>
      </c>
      <c r="H11" s="20">
        <v>496</v>
      </c>
      <c r="I11" s="20">
        <v>496</v>
      </c>
      <c r="J11" s="22">
        <f t="shared" si="0"/>
        <v>100</v>
      </c>
      <c r="K11" s="289">
        <f>J11</f>
        <v>100</v>
      </c>
      <c r="L11" s="178"/>
      <c r="M11" s="287"/>
      <c r="N11" s="291"/>
      <c r="P11" s="290"/>
    </row>
    <row r="12" spans="1:16" ht="58.5" hidden="1" customHeight="1" x14ac:dyDescent="0.25">
      <c r="A12" s="285"/>
      <c r="B12" s="16" t="s">
        <v>291</v>
      </c>
      <c r="C12" s="16" t="s">
        <v>89</v>
      </c>
      <c r="D12" s="39" t="s">
        <v>17</v>
      </c>
      <c r="E12" s="5" t="s">
        <v>18</v>
      </c>
      <c r="F12" s="281" t="s">
        <v>285</v>
      </c>
      <c r="G12" s="5" t="s">
        <v>20</v>
      </c>
      <c r="H12" s="20"/>
      <c r="I12" s="20"/>
      <c r="J12" s="22" t="e">
        <f t="shared" si="0"/>
        <v>#DIV/0!</v>
      </c>
      <c r="K12" s="282" t="e">
        <f>(J12+J13+J14)/3</f>
        <v>#DIV/0!</v>
      </c>
      <c r="L12" s="24" t="e">
        <f>(K12+K15)/2</f>
        <v>#DIV/0!</v>
      </c>
      <c r="M12" s="287"/>
      <c r="N12" s="113"/>
    </row>
    <row r="13" spans="1:16" ht="58.5" hidden="1" customHeight="1" x14ac:dyDescent="0.25">
      <c r="A13" s="285"/>
      <c r="B13" s="72"/>
      <c r="C13" s="27"/>
      <c r="D13" s="40"/>
      <c r="E13" s="5" t="s">
        <v>18</v>
      </c>
      <c r="F13" s="281" t="s">
        <v>50</v>
      </c>
      <c r="G13" s="5" t="s">
        <v>20</v>
      </c>
      <c r="H13" s="20"/>
      <c r="I13" s="20"/>
      <c r="J13" s="22" t="e">
        <f t="shared" si="0"/>
        <v>#DIV/0!</v>
      </c>
      <c r="K13" s="286"/>
      <c r="L13" s="178"/>
      <c r="M13" s="287"/>
      <c r="N13" s="113"/>
    </row>
    <row r="14" spans="1:16" ht="58.5" hidden="1" customHeight="1" x14ac:dyDescent="0.25">
      <c r="A14" s="285"/>
      <c r="B14" s="72"/>
      <c r="C14" s="27"/>
      <c r="D14" s="40"/>
      <c r="E14" s="5" t="s">
        <v>18</v>
      </c>
      <c r="F14" s="281" t="s">
        <v>286</v>
      </c>
      <c r="G14" s="5" t="s">
        <v>20</v>
      </c>
      <c r="H14" s="20"/>
      <c r="I14" s="20"/>
      <c r="J14" s="22" t="e">
        <f t="shared" si="0"/>
        <v>#DIV/0!</v>
      </c>
      <c r="K14" s="286"/>
      <c r="L14" s="178"/>
      <c r="M14" s="287"/>
      <c r="N14" s="113"/>
    </row>
    <row r="15" spans="1:16" ht="39" hidden="1" customHeight="1" x14ac:dyDescent="0.25">
      <c r="A15" s="285"/>
      <c r="B15" s="76"/>
      <c r="C15" s="32"/>
      <c r="D15" s="41"/>
      <c r="E15" s="5" t="s">
        <v>24</v>
      </c>
      <c r="F15" s="34" t="s">
        <v>287</v>
      </c>
      <c r="G15" s="5" t="s">
        <v>288</v>
      </c>
      <c r="H15" s="20"/>
      <c r="I15" s="20"/>
      <c r="J15" s="22" t="e">
        <f t="shared" si="0"/>
        <v>#DIV/0!</v>
      </c>
      <c r="K15" s="289" t="e">
        <f>J15</f>
        <v>#DIV/0!</v>
      </c>
      <c r="L15" s="178"/>
      <c r="M15" s="287"/>
      <c r="N15" s="113"/>
      <c r="P15" s="290"/>
    </row>
    <row r="16" spans="1:16" ht="58.5" hidden="1" customHeight="1" x14ac:dyDescent="0.25">
      <c r="A16" s="285"/>
      <c r="B16" s="16" t="s">
        <v>292</v>
      </c>
      <c r="C16" s="16" t="s">
        <v>91</v>
      </c>
      <c r="D16" s="39" t="s">
        <v>17</v>
      </c>
      <c r="E16" s="5" t="s">
        <v>18</v>
      </c>
      <c r="F16" s="281" t="s">
        <v>285</v>
      </c>
      <c r="G16" s="5" t="s">
        <v>20</v>
      </c>
      <c r="H16" s="20"/>
      <c r="I16" s="20"/>
      <c r="J16" s="22" t="e">
        <f t="shared" si="0"/>
        <v>#DIV/0!</v>
      </c>
      <c r="K16" s="282" t="e">
        <f>(J16+J17+J18)/3</f>
        <v>#DIV/0!</v>
      </c>
      <c r="L16" s="24" t="e">
        <f>(K16+K19)/2</f>
        <v>#DIV/0!</v>
      </c>
      <c r="M16" s="287"/>
      <c r="N16" s="113"/>
    </row>
    <row r="17" spans="1:16" ht="58.5" hidden="1" customHeight="1" x14ac:dyDescent="0.25">
      <c r="A17" s="285"/>
      <c r="B17" s="72"/>
      <c r="C17" s="27"/>
      <c r="D17" s="40"/>
      <c r="E17" s="5" t="s">
        <v>18</v>
      </c>
      <c r="F17" s="281" t="s">
        <v>50</v>
      </c>
      <c r="G17" s="5" t="s">
        <v>20</v>
      </c>
      <c r="H17" s="20"/>
      <c r="I17" s="20"/>
      <c r="J17" s="22" t="e">
        <f t="shared" si="0"/>
        <v>#DIV/0!</v>
      </c>
      <c r="K17" s="286"/>
      <c r="L17" s="178"/>
      <c r="M17" s="287"/>
      <c r="N17" s="113"/>
    </row>
    <row r="18" spans="1:16" ht="58.5" hidden="1" customHeight="1" x14ac:dyDescent="0.25">
      <c r="A18" s="285"/>
      <c r="B18" s="72"/>
      <c r="C18" s="27"/>
      <c r="D18" s="40"/>
      <c r="E18" s="5" t="s">
        <v>18</v>
      </c>
      <c r="F18" s="281" t="s">
        <v>286</v>
      </c>
      <c r="G18" s="5" t="s">
        <v>20</v>
      </c>
      <c r="H18" s="20"/>
      <c r="I18" s="20"/>
      <c r="J18" s="22" t="e">
        <f t="shared" si="0"/>
        <v>#DIV/0!</v>
      </c>
      <c r="K18" s="286"/>
      <c r="L18" s="178"/>
      <c r="M18" s="287"/>
      <c r="N18" s="113"/>
    </row>
    <row r="19" spans="1:16" ht="42.75" hidden="1" customHeight="1" x14ac:dyDescent="0.25">
      <c r="A19" s="285"/>
      <c r="B19" s="76"/>
      <c r="C19" s="32"/>
      <c r="D19" s="41"/>
      <c r="E19" s="5" t="s">
        <v>24</v>
      </c>
      <c r="F19" s="34" t="s">
        <v>287</v>
      </c>
      <c r="G19" s="5" t="s">
        <v>288</v>
      </c>
      <c r="H19" s="20"/>
      <c r="I19" s="20"/>
      <c r="J19" s="22" t="e">
        <f t="shared" si="0"/>
        <v>#DIV/0!</v>
      </c>
      <c r="K19" s="289" t="e">
        <f>J19</f>
        <v>#DIV/0!</v>
      </c>
      <c r="L19" s="178"/>
      <c r="M19" s="287"/>
      <c r="N19" s="113"/>
      <c r="P19" s="290"/>
    </row>
    <row r="20" spans="1:16" ht="58.5" hidden="1" customHeight="1" x14ac:dyDescent="0.25">
      <c r="A20" s="285"/>
      <c r="B20" s="16" t="s">
        <v>293</v>
      </c>
      <c r="C20" s="16" t="s">
        <v>294</v>
      </c>
      <c r="D20" s="39" t="s">
        <v>17</v>
      </c>
      <c r="E20" s="5" t="s">
        <v>18</v>
      </c>
      <c r="F20" s="281" t="s">
        <v>285</v>
      </c>
      <c r="G20" s="5" t="s">
        <v>20</v>
      </c>
      <c r="H20" s="20"/>
      <c r="I20" s="20"/>
      <c r="J20" s="22" t="e">
        <f t="shared" si="0"/>
        <v>#DIV/0!</v>
      </c>
      <c r="K20" s="282" t="e">
        <f>(J20+J21+J22)/3</f>
        <v>#DIV/0!</v>
      </c>
      <c r="L20" s="24" t="e">
        <f>(K20+K23)/2</f>
        <v>#DIV/0!</v>
      </c>
      <c r="M20" s="287"/>
      <c r="N20" s="113"/>
    </row>
    <row r="21" spans="1:16" ht="58.5" hidden="1" customHeight="1" x14ac:dyDescent="0.25">
      <c r="A21" s="285"/>
      <c r="B21" s="72"/>
      <c r="C21" s="27"/>
      <c r="D21" s="40"/>
      <c r="E21" s="5" t="s">
        <v>18</v>
      </c>
      <c r="F21" s="281" t="s">
        <v>50</v>
      </c>
      <c r="G21" s="5" t="s">
        <v>20</v>
      </c>
      <c r="H21" s="20"/>
      <c r="I21" s="20"/>
      <c r="J21" s="22" t="e">
        <f t="shared" si="0"/>
        <v>#DIV/0!</v>
      </c>
      <c r="K21" s="286"/>
      <c r="L21" s="178"/>
      <c r="M21" s="287"/>
      <c r="N21" s="113"/>
    </row>
    <row r="22" spans="1:16" ht="58.5" hidden="1" customHeight="1" x14ac:dyDescent="0.25">
      <c r="A22" s="285"/>
      <c r="B22" s="72"/>
      <c r="C22" s="27"/>
      <c r="D22" s="40"/>
      <c r="E22" s="5" t="s">
        <v>18</v>
      </c>
      <c r="F22" s="281" t="s">
        <v>286</v>
      </c>
      <c r="G22" s="5" t="s">
        <v>20</v>
      </c>
      <c r="H22" s="20"/>
      <c r="I22" s="20"/>
      <c r="J22" s="22" t="e">
        <f t="shared" si="0"/>
        <v>#DIV/0!</v>
      </c>
      <c r="K22" s="286"/>
      <c r="L22" s="178"/>
      <c r="M22" s="287"/>
      <c r="N22" s="113"/>
    </row>
    <row r="23" spans="1:16" ht="42" hidden="1" customHeight="1" x14ac:dyDescent="0.25">
      <c r="A23" s="285"/>
      <c r="B23" s="76"/>
      <c r="C23" s="32"/>
      <c r="D23" s="41"/>
      <c r="E23" s="5" t="s">
        <v>24</v>
      </c>
      <c r="F23" s="34" t="s">
        <v>287</v>
      </c>
      <c r="G23" s="5" t="s">
        <v>288</v>
      </c>
      <c r="H23" s="20"/>
      <c r="I23" s="20"/>
      <c r="J23" s="22" t="e">
        <f t="shared" si="0"/>
        <v>#DIV/0!</v>
      </c>
      <c r="K23" s="289" t="e">
        <f>J23</f>
        <v>#DIV/0!</v>
      </c>
      <c r="L23" s="178"/>
      <c r="M23" s="287"/>
      <c r="N23" s="113"/>
      <c r="P23" s="290"/>
    </row>
    <row r="24" spans="1:16" ht="58.5" hidden="1" customHeight="1" x14ac:dyDescent="0.25">
      <c r="A24" s="285"/>
      <c r="B24" s="16" t="s">
        <v>295</v>
      </c>
      <c r="C24" s="16" t="s">
        <v>296</v>
      </c>
      <c r="D24" s="39" t="s">
        <v>17</v>
      </c>
      <c r="E24" s="5" t="s">
        <v>18</v>
      </c>
      <c r="F24" s="281" t="s">
        <v>285</v>
      </c>
      <c r="G24" s="5" t="s">
        <v>20</v>
      </c>
      <c r="H24" s="20"/>
      <c r="I24" s="20"/>
      <c r="J24" s="22" t="e">
        <f t="shared" si="0"/>
        <v>#DIV/0!</v>
      </c>
      <c r="K24" s="282" t="e">
        <f>(J24+J25+J26)/3</f>
        <v>#DIV/0!</v>
      </c>
      <c r="L24" s="24" t="e">
        <f>(K24+K27)/2</f>
        <v>#DIV/0!</v>
      </c>
      <c r="M24" s="287"/>
      <c r="N24" s="113"/>
    </row>
    <row r="25" spans="1:16" ht="58.5" hidden="1" customHeight="1" x14ac:dyDescent="0.25">
      <c r="A25" s="285"/>
      <c r="B25" s="72"/>
      <c r="C25" s="27"/>
      <c r="D25" s="40"/>
      <c r="E25" s="5" t="s">
        <v>18</v>
      </c>
      <c r="F25" s="281" t="s">
        <v>50</v>
      </c>
      <c r="G25" s="5" t="s">
        <v>20</v>
      </c>
      <c r="H25" s="20"/>
      <c r="I25" s="20"/>
      <c r="J25" s="22" t="e">
        <f t="shared" si="0"/>
        <v>#DIV/0!</v>
      </c>
      <c r="K25" s="286"/>
      <c r="L25" s="178"/>
      <c r="M25" s="287"/>
      <c r="N25" s="113"/>
    </row>
    <row r="26" spans="1:16" ht="58.5" hidden="1" customHeight="1" x14ac:dyDescent="0.25">
      <c r="A26" s="285"/>
      <c r="B26" s="72"/>
      <c r="C26" s="27"/>
      <c r="D26" s="40"/>
      <c r="E26" s="5" t="s">
        <v>18</v>
      </c>
      <c r="F26" s="281" t="s">
        <v>286</v>
      </c>
      <c r="G26" s="5" t="s">
        <v>20</v>
      </c>
      <c r="H26" s="20"/>
      <c r="I26" s="20"/>
      <c r="J26" s="22" t="e">
        <f t="shared" si="0"/>
        <v>#DIV/0!</v>
      </c>
      <c r="K26" s="286"/>
      <c r="L26" s="178"/>
      <c r="M26" s="287"/>
      <c r="N26" s="113"/>
    </row>
    <row r="27" spans="1:16" ht="42.75" hidden="1" customHeight="1" x14ac:dyDescent="0.25">
      <c r="A27" s="285"/>
      <c r="B27" s="76"/>
      <c r="C27" s="32"/>
      <c r="D27" s="41"/>
      <c r="E27" s="5" t="s">
        <v>24</v>
      </c>
      <c r="F27" s="34" t="s">
        <v>287</v>
      </c>
      <c r="G27" s="5" t="s">
        <v>288</v>
      </c>
      <c r="H27" s="20"/>
      <c r="I27" s="20"/>
      <c r="J27" s="22" t="e">
        <f t="shared" si="0"/>
        <v>#DIV/0!</v>
      </c>
      <c r="K27" s="289" t="e">
        <f>J27</f>
        <v>#DIV/0!</v>
      </c>
      <c r="L27" s="178"/>
      <c r="M27" s="287"/>
      <c r="N27" s="113"/>
      <c r="P27" s="290"/>
    </row>
    <row r="28" spans="1:16" ht="58.5" hidden="1" customHeight="1" x14ac:dyDescent="0.25">
      <c r="A28" s="285"/>
      <c r="B28" s="16" t="s">
        <v>297</v>
      </c>
      <c r="C28" s="16" t="s">
        <v>89</v>
      </c>
      <c r="D28" s="39" t="s">
        <v>17</v>
      </c>
      <c r="E28" s="5" t="s">
        <v>18</v>
      </c>
      <c r="F28" s="281" t="s">
        <v>285</v>
      </c>
      <c r="G28" s="5" t="s">
        <v>20</v>
      </c>
      <c r="H28" s="20"/>
      <c r="I28" s="20"/>
      <c r="J28" s="22" t="e">
        <f t="shared" si="0"/>
        <v>#DIV/0!</v>
      </c>
      <c r="K28" s="282" t="e">
        <f>(J28+J29+J30)/3</f>
        <v>#DIV/0!</v>
      </c>
      <c r="L28" s="24" t="e">
        <f>(K28+K31)/2</f>
        <v>#DIV/0!</v>
      </c>
      <c r="M28" s="287"/>
      <c r="N28" s="113"/>
    </row>
    <row r="29" spans="1:16" ht="58.5" hidden="1" customHeight="1" x14ac:dyDescent="0.25">
      <c r="A29" s="285"/>
      <c r="B29" s="72"/>
      <c r="C29" s="27"/>
      <c r="D29" s="40"/>
      <c r="E29" s="5" t="s">
        <v>18</v>
      </c>
      <c r="F29" s="281" t="s">
        <v>50</v>
      </c>
      <c r="G29" s="5" t="s">
        <v>20</v>
      </c>
      <c r="H29" s="20"/>
      <c r="I29" s="20"/>
      <c r="J29" s="22" t="e">
        <f t="shared" si="0"/>
        <v>#DIV/0!</v>
      </c>
      <c r="K29" s="286"/>
      <c r="L29" s="178"/>
      <c r="M29" s="287"/>
      <c r="N29" s="113"/>
    </row>
    <row r="30" spans="1:16" ht="58.5" hidden="1" customHeight="1" x14ac:dyDescent="0.25">
      <c r="A30" s="285"/>
      <c r="B30" s="72"/>
      <c r="C30" s="27"/>
      <c r="D30" s="40"/>
      <c r="E30" s="5" t="s">
        <v>18</v>
      </c>
      <c r="F30" s="281" t="s">
        <v>286</v>
      </c>
      <c r="G30" s="5" t="s">
        <v>20</v>
      </c>
      <c r="H30" s="20"/>
      <c r="I30" s="20"/>
      <c r="J30" s="22" t="e">
        <f t="shared" si="0"/>
        <v>#DIV/0!</v>
      </c>
      <c r="K30" s="286"/>
      <c r="L30" s="178"/>
      <c r="M30" s="287"/>
      <c r="N30" s="113"/>
    </row>
    <row r="31" spans="1:16" ht="38.25" hidden="1" customHeight="1" x14ac:dyDescent="0.25">
      <c r="A31" s="285"/>
      <c r="B31" s="76"/>
      <c r="C31" s="32"/>
      <c r="D31" s="41"/>
      <c r="E31" s="5" t="s">
        <v>24</v>
      </c>
      <c r="F31" s="34" t="s">
        <v>287</v>
      </c>
      <c r="G31" s="5" t="s">
        <v>288</v>
      </c>
      <c r="H31" s="20"/>
      <c r="I31" s="20"/>
      <c r="J31" s="22" t="e">
        <f t="shared" si="0"/>
        <v>#DIV/0!</v>
      </c>
      <c r="K31" s="289" t="e">
        <f>J31</f>
        <v>#DIV/0!</v>
      </c>
      <c r="L31" s="178"/>
      <c r="M31" s="287"/>
      <c r="N31" s="113"/>
      <c r="P31" s="290"/>
    </row>
    <row r="32" spans="1:16" ht="58.5" hidden="1" customHeight="1" x14ac:dyDescent="0.25">
      <c r="A32" s="285"/>
      <c r="B32" s="16" t="s">
        <v>299</v>
      </c>
      <c r="C32" s="16" t="s">
        <v>300</v>
      </c>
      <c r="D32" s="39" t="s">
        <v>17</v>
      </c>
      <c r="E32" s="5" t="s">
        <v>18</v>
      </c>
      <c r="F32" s="281" t="s">
        <v>285</v>
      </c>
      <c r="G32" s="5" t="s">
        <v>20</v>
      </c>
      <c r="H32" s="20"/>
      <c r="I32" s="20"/>
      <c r="J32" s="22" t="e">
        <f t="shared" si="0"/>
        <v>#DIV/0!</v>
      </c>
      <c r="K32" s="282" t="e">
        <f>(J32+J33+J34)/3</f>
        <v>#DIV/0!</v>
      </c>
      <c r="L32" s="24" t="e">
        <f>(K32+K35)/2</f>
        <v>#DIV/0!</v>
      </c>
      <c r="M32" s="287"/>
      <c r="N32" s="113"/>
    </row>
    <row r="33" spans="1:16" ht="58.5" hidden="1" customHeight="1" x14ac:dyDescent="0.25">
      <c r="A33" s="285"/>
      <c r="B33" s="72"/>
      <c r="C33" s="27"/>
      <c r="D33" s="40"/>
      <c r="E33" s="5" t="s">
        <v>18</v>
      </c>
      <c r="F33" s="281" t="s">
        <v>50</v>
      </c>
      <c r="G33" s="5" t="s">
        <v>20</v>
      </c>
      <c r="H33" s="20"/>
      <c r="I33" s="20"/>
      <c r="J33" s="22" t="e">
        <f t="shared" si="0"/>
        <v>#DIV/0!</v>
      </c>
      <c r="K33" s="286"/>
      <c r="L33" s="178"/>
      <c r="M33" s="287"/>
      <c r="N33" s="113"/>
    </row>
    <row r="34" spans="1:16" ht="58.5" hidden="1" customHeight="1" x14ac:dyDescent="0.25">
      <c r="A34" s="285"/>
      <c r="B34" s="72"/>
      <c r="C34" s="27"/>
      <c r="D34" s="40"/>
      <c r="E34" s="5" t="s">
        <v>18</v>
      </c>
      <c r="F34" s="281" t="s">
        <v>286</v>
      </c>
      <c r="G34" s="5" t="s">
        <v>20</v>
      </c>
      <c r="H34" s="20"/>
      <c r="I34" s="20"/>
      <c r="J34" s="22" t="e">
        <f t="shared" si="0"/>
        <v>#DIV/0!</v>
      </c>
      <c r="K34" s="286"/>
      <c r="L34" s="178"/>
      <c r="M34" s="287"/>
      <c r="N34" s="113"/>
    </row>
    <row r="35" spans="1:16" ht="42.75" hidden="1" customHeight="1" x14ac:dyDescent="0.25">
      <c r="A35" s="285"/>
      <c r="B35" s="76"/>
      <c r="C35" s="32"/>
      <c r="D35" s="41"/>
      <c r="E35" s="5" t="s">
        <v>24</v>
      </c>
      <c r="F35" s="34" t="s">
        <v>287</v>
      </c>
      <c r="G35" s="5" t="s">
        <v>288</v>
      </c>
      <c r="H35" s="20"/>
      <c r="I35" s="20"/>
      <c r="J35" s="22" t="e">
        <f t="shared" si="0"/>
        <v>#DIV/0!</v>
      </c>
      <c r="K35" s="289" t="e">
        <f>J35</f>
        <v>#DIV/0!</v>
      </c>
      <c r="L35" s="178"/>
      <c r="M35" s="287"/>
      <c r="N35" s="113"/>
      <c r="P35" s="290"/>
    </row>
    <row r="36" spans="1:16" ht="58.5" hidden="1" customHeight="1" x14ac:dyDescent="0.25">
      <c r="A36" s="285"/>
      <c r="B36" s="16" t="s">
        <v>321</v>
      </c>
      <c r="C36" s="16" t="s">
        <v>322</v>
      </c>
      <c r="D36" s="39" t="s">
        <v>17</v>
      </c>
      <c r="E36" s="5" t="s">
        <v>18</v>
      </c>
      <c r="F36" s="281" t="s">
        <v>285</v>
      </c>
      <c r="G36" s="5" t="s">
        <v>20</v>
      </c>
      <c r="H36" s="20"/>
      <c r="I36" s="20"/>
      <c r="J36" s="22" t="e">
        <f t="shared" si="0"/>
        <v>#DIV/0!</v>
      </c>
      <c r="K36" s="282" t="e">
        <f>(J36+J37+J38)/3</f>
        <v>#DIV/0!</v>
      </c>
      <c r="L36" s="24" t="e">
        <f>(K36+K39)/2</f>
        <v>#DIV/0!</v>
      </c>
      <c r="M36" s="287"/>
      <c r="N36" s="113"/>
    </row>
    <row r="37" spans="1:16" ht="58.5" hidden="1" customHeight="1" x14ac:dyDescent="0.25">
      <c r="A37" s="285"/>
      <c r="B37" s="72"/>
      <c r="C37" s="27"/>
      <c r="D37" s="40"/>
      <c r="E37" s="5" t="s">
        <v>18</v>
      </c>
      <c r="F37" s="281" t="s">
        <v>50</v>
      </c>
      <c r="G37" s="5" t="s">
        <v>20</v>
      </c>
      <c r="H37" s="20"/>
      <c r="I37" s="20"/>
      <c r="J37" s="22" t="e">
        <f t="shared" si="0"/>
        <v>#DIV/0!</v>
      </c>
      <c r="K37" s="286"/>
      <c r="L37" s="178"/>
      <c r="M37" s="287"/>
      <c r="N37" s="113"/>
    </row>
    <row r="38" spans="1:16" ht="58.5" hidden="1" customHeight="1" x14ac:dyDescent="0.25">
      <c r="A38" s="285"/>
      <c r="B38" s="72"/>
      <c r="C38" s="27"/>
      <c r="D38" s="40"/>
      <c r="E38" s="5" t="s">
        <v>18</v>
      </c>
      <c r="F38" s="281" t="s">
        <v>286</v>
      </c>
      <c r="G38" s="5" t="s">
        <v>20</v>
      </c>
      <c r="H38" s="20"/>
      <c r="I38" s="20"/>
      <c r="J38" s="22" t="e">
        <f t="shared" si="0"/>
        <v>#DIV/0!</v>
      </c>
      <c r="K38" s="286"/>
      <c r="L38" s="178"/>
      <c r="M38" s="287"/>
      <c r="N38" s="113"/>
    </row>
    <row r="39" spans="1:16" ht="41.25" hidden="1" customHeight="1" x14ac:dyDescent="0.25">
      <c r="A39" s="285"/>
      <c r="B39" s="76"/>
      <c r="C39" s="32"/>
      <c r="D39" s="41"/>
      <c r="E39" s="5" t="s">
        <v>24</v>
      </c>
      <c r="F39" s="34" t="s">
        <v>287</v>
      </c>
      <c r="G39" s="5" t="s">
        <v>288</v>
      </c>
      <c r="H39" s="20"/>
      <c r="I39" s="20"/>
      <c r="J39" s="22" t="e">
        <f t="shared" si="0"/>
        <v>#DIV/0!</v>
      </c>
      <c r="K39" s="289" t="e">
        <f>J39</f>
        <v>#DIV/0!</v>
      </c>
      <c r="L39" s="178"/>
      <c r="M39" s="287"/>
      <c r="N39" s="113"/>
      <c r="P39" s="290"/>
    </row>
    <row r="40" spans="1:16" ht="58.5" hidden="1" customHeight="1" x14ac:dyDescent="0.25">
      <c r="A40" s="285"/>
      <c r="B40" s="16" t="s">
        <v>323</v>
      </c>
      <c r="C40" s="16" t="s">
        <v>324</v>
      </c>
      <c r="D40" s="39" t="s">
        <v>17</v>
      </c>
      <c r="E40" s="5" t="s">
        <v>18</v>
      </c>
      <c r="F40" s="281" t="s">
        <v>285</v>
      </c>
      <c r="G40" s="5" t="s">
        <v>20</v>
      </c>
      <c r="H40" s="20"/>
      <c r="I40" s="20"/>
      <c r="J40" s="22" t="e">
        <f t="shared" si="0"/>
        <v>#DIV/0!</v>
      </c>
      <c r="K40" s="282" t="e">
        <f>(J40+J41+J42)/3</f>
        <v>#DIV/0!</v>
      </c>
      <c r="L40" s="24" t="e">
        <f>(K40+K43)/2</f>
        <v>#DIV/0!</v>
      </c>
      <c r="M40" s="287"/>
      <c r="N40" s="113"/>
    </row>
    <row r="41" spans="1:16" ht="58.5" hidden="1" customHeight="1" x14ac:dyDescent="0.25">
      <c r="A41" s="285"/>
      <c r="B41" s="72"/>
      <c r="C41" s="27"/>
      <c r="D41" s="40"/>
      <c r="E41" s="5" t="s">
        <v>18</v>
      </c>
      <c r="F41" s="281" t="s">
        <v>50</v>
      </c>
      <c r="G41" s="5" t="s">
        <v>20</v>
      </c>
      <c r="H41" s="20"/>
      <c r="I41" s="20"/>
      <c r="J41" s="22" t="e">
        <f t="shared" si="0"/>
        <v>#DIV/0!</v>
      </c>
      <c r="K41" s="286"/>
      <c r="L41" s="178"/>
      <c r="M41" s="287"/>
      <c r="N41" s="113"/>
    </row>
    <row r="42" spans="1:16" ht="58.5" hidden="1" customHeight="1" x14ac:dyDescent="0.25">
      <c r="A42" s="285"/>
      <c r="B42" s="72"/>
      <c r="C42" s="27"/>
      <c r="D42" s="40"/>
      <c r="E42" s="5" t="s">
        <v>18</v>
      </c>
      <c r="F42" s="281" t="s">
        <v>286</v>
      </c>
      <c r="G42" s="5" t="s">
        <v>20</v>
      </c>
      <c r="H42" s="20"/>
      <c r="I42" s="20"/>
      <c r="J42" s="22" t="e">
        <f t="shared" si="0"/>
        <v>#DIV/0!</v>
      </c>
      <c r="K42" s="286"/>
      <c r="L42" s="178"/>
      <c r="M42" s="287"/>
      <c r="N42" s="113"/>
    </row>
    <row r="43" spans="1:16" ht="42.75" hidden="1" customHeight="1" x14ac:dyDescent="0.25">
      <c r="A43" s="285"/>
      <c r="B43" s="76"/>
      <c r="C43" s="32"/>
      <c r="D43" s="41"/>
      <c r="E43" s="5" t="s">
        <v>24</v>
      </c>
      <c r="F43" s="34" t="s">
        <v>287</v>
      </c>
      <c r="G43" s="5" t="s">
        <v>288</v>
      </c>
      <c r="H43" s="20"/>
      <c r="I43" s="20"/>
      <c r="J43" s="22" t="e">
        <f t="shared" si="0"/>
        <v>#DIV/0!</v>
      </c>
      <c r="K43" s="289" t="e">
        <f>J43</f>
        <v>#DIV/0!</v>
      </c>
      <c r="L43" s="178"/>
      <c r="M43" s="287"/>
      <c r="N43" s="113"/>
      <c r="P43" s="290"/>
    </row>
    <row r="44" spans="1:16" ht="58.5" hidden="1" customHeight="1" x14ac:dyDescent="0.25">
      <c r="A44" s="285"/>
      <c r="B44" s="16" t="s">
        <v>303</v>
      </c>
      <c r="C44" s="16" t="s">
        <v>304</v>
      </c>
      <c r="D44" s="39" t="s">
        <v>17</v>
      </c>
      <c r="E44" s="5" t="s">
        <v>18</v>
      </c>
      <c r="F44" s="281" t="s">
        <v>285</v>
      </c>
      <c r="G44" s="5" t="s">
        <v>20</v>
      </c>
      <c r="H44" s="20"/>
      <c r="I44" s="20"/>
      <c r="J44" s="22" t="e">
        <f t="shared" si="0"/>
        <v>#DIV/0!</v>
      </c>
      <c r="K44" s="282" t="e">
        <f>(J44+J45+J46)/3</f>
        <v>#DIV/0!</v>
      </c>
      <c r="L44" s="24" t="e">
        <f>(K44+K47)/2</f>
        <v>#DIV/0!</v>
      </c>
      <c r="M44" s="287"/>
      <c r="N44" s="113"/>
    </row>
    <row r="45" spans="1:16" ht="58.5" hidden="1" customHeight="1" x14ac:dyDescent="0.25">
      <c r="A45" s="285"/>
      <c r="B45" s="72"/>
      <c r="C45" s="27"/>
      <c r="D45" s="40"/>
      <c r="E45" s="5" t="s">
        <v>18</v>
      </c>
      <c r="F45" s="281" t="s">
        <v>50</v>
      </c>
      <c r="G45" s="5" t="s">
        <v>20</v>
      </c>
      <c r="H45" s="20"/>
      <c r="I45" s="20"/>
      <c r="J45" s="22" t="e">
        <f t="shared" si="0"/>
        <v>#DIV/0!</v>
      </c>
      <c r="K45" s="286"/>
      <c r="L45" s="178"/>
      <c r="M45" s="287"/>
      <c r="N45" s="113"/>
    </row>
    <row r="46" spans="1:16" ht="58.5" hidden="1" customHeight="1" x14ac:dyDescent="0.25">
      <c r="A46" s="285"/>
      <c r="B46" s="72"/>
      <c r="C46" s="27"/>
      <c r="D46" s="40"/>
      <c r="E46" s="5" t="s">
        <v>18</v>
      </c>
      <c r="F46" s="281" t="s">
        <v>286</v>
      </c>
      <c r="G46" s="5" t="s">
        <v>20</v>
      </c>
      <c r="H46" s="20"/>
      <c r="I46" s="20"/>
      <c r="J46" s="22" t="e">
        <f t="shared" si="0"/>
        <v>#DIV/0!</v>
      </c>
      <c r="K46" s="286"/>
      <c r="L46" s="178"/>
      <c r="M46" s="287"/>
      <c r="N46" s="113"/>
    </row>
    <row r="47" spans="1:16" ht="42.75" hidden="1" customHeight="1" x14ac:dyDescent="0.25">
      <c r="A47" s="285"/>
      <c r="B47" s="76"/>
      <c r="C47" s="32"/>
      <c r="D47" s="41"/>
      <c r="E47" s="5" t="s">
        <v>24</v>
      </c>
      <c r="F47" s="34" t="s">
        <v>287</v>
      </c>
      <c r="G47" s="5" t="s">
        <v>288</v>
      </c>
      <c r="H47" s="20"/>
      <c r="I47" s="20"/>
      <c r="J47" s="22" t="e">
        <f t="shared" si="0"/>
        <v>#DIV/0!</v>
      </c>
      <c r="K47" s="289" t="e">
        <f>J47</f>
        <v>#DIV/0!</v>
      </c>
      <c r="L47" s="178"/>
      <c r="M47" s="287"/>
      <c r="N47" s="113"/>
      <c r="P47" s="290"/>
    </row>
    <row r="48" spans="1:16" ht="96" customHeight="1" x14ac:dyDescent="0.25">
      <c r="A48" s="285"/>
      <c r="B48" s="16" t="s">
        <v>108</v>
      </c>
      <c r="C48" s="16" t="s">
        <v>305</v>
      </c>
      <c r="D48" s="39" t="s">
        <v>17</v>
      </c>
      <c r="E48" s="5" t="s">
        <v>18</v>
      </c>
      <c r="F48" s="281" t="s">
        <v>285</v>
      </c>
      <c r="G48" s="5" t="s">
        <v>20</v>
      </c>
      <c r="H48" s="20">
        <v>92.5</v>
      </c>
      <c r="I48" s="20">
        <v>98.1</v>
      </c>
      <c r="J48" s="22">
        <f t="shared" si="0"/>
        <v>100</v>
      </c>
      <c r="K48" s="282">
        <f>(J48+J49+J50)/3</f>
        <v>100</v>
      </c>
      <c r="L48" s="24">
        <f>(K48+K51)/2</f>
        <v>95.145223595515233</v>
      </c>
      <c r="M48" s="287"/>
      <c r="N48" s="113"/>
    </row>
    <row r="49" spans="1:16" ht="101.25" customHeight="1" x14ac:dyDescent="0.25">
      <c r="A49" s="285"/>
      <c r="B49" s="72"/>
      <c r="C49" s="27"/>
      <c r="D49" s="40"/>
      <c r="E49" s="5" t="s">
        <v>18</v>
      </c>
      <c r="F49" s="281" t="s">
        <v>50</v>
      </c>
      <c r="G49" s="5" t="s">
        <v>20</v>
      </c>
      <c r="H49" s="20">
        <v>65</v>
      </c>
      <c r="I49" s="20">
        <v>68.2</v>
      </c>
      <c r="J49" s="22">
        <f t="shared" si="0"/>
        <v>100</v>
      </c>
      <c r="K49" s="286"/>
      <c r="L49" s="178"/>
      <c r="M49" s="287"/>
      <c r="N49" s="113"/>
    </row>
    <row r="50" spans="1:16" ht="104.25" customHeight="1" x14ac:dyDescent="0.25">
      <c r="A50" s="285"/>
      <c r="B50" s="72"/>
      <c r="C50" s="27"/>
      <c r="D50" s="40"/>
      <c r="E50" s="5" t="s">
        <v>18</v>
      </c>
      <c r="F50" s="281" t="s">
        <v>286</v>
      </c>
      <c r="G50" s="5" t="s">
        <v>20</v>
      </c>
      <c r="H50" s="20">
        <v>50</v>
      </c>
      <c r="I50" s="20">
        <v>96.7</v>
      </c>
      <c r="J50" s="22">
        <f t="shared" si="0"/>
        <v>100</v>
      </c>
      <c r="K50" s="286"/>
      <c r="L50" s="178"/>
      <c r="M50" s="287"/>
      <c r="N50" s="113"/>
    </row>
    <row r="51" spans="1:16" ht="39" customHeight="1" x14ac:dyDescent="0.25">
      <c r="A51" s="285"/>
      <c r="B51" s="76"/>
      <c r="C51" s="32"/>
      <c r="D51" s="41"/>
      <c r="E51" s="5" t="s">
        <v>24</v>
      </c>
      <c r="F51" s="34" t="s">
        <v>287</v>
      </c>
      <c r="G51" s="5" t="s">
        <v>288</v>
      </c>
      <c r="H51" s="307">
        <v>233502</v>
      </c>
      <c r="I51" s="20">
        <v>210830</v>
      </c>
      <c r="J51" s="22">
        <f t="shared" si="0"/>
        <v>90.290447191030481</v>
      </c>
      <c r="K51" s="289">
        <f>J51</f>
        <v>90.290447191030481</v>
      </c>
      <c r="L51" s="178"/>
      <c r="M51" s="287"/>
      <c r="N51" s="113"/>
      <c r="P51" s="290"/>
    </row>
    <row r="52" spans="1:16" ht="58.5" hidden="1" customHeight="1" x14ac:dyDescent="0.25">
      <c r="A52" s="285"/>
      <c r="B52" s="16" t="s">
        <v>306</v>
      </c>
      <c r="C52" s="16" t="s">
        <v>307</v>
      </c>
      <c r="D52" s="39" t="s">
        <v>17</v>
      </c>
      <c r="E52" s="5" t="s">
        <v>18</v>
      </c>
      <c r="F52" s="281" t="s">
        <v>285</v>
      </c>
      <c r="G52" s="5" t="s">
        <v>20</v>
      </c>
      <c r="H52" s="20"/>
      <c r="I52" s="20"/>
      <c r="J52" s="22" t="e">
        <f t="shared" si="0"/>
        <v>#DIV/0!</v>
      </c>
      <c r="K52" s="282" t="e">
        <f>(J52+J53+J54)/3</f>
        <v>#DIV/0!</v>
      </c>
      <c r="L52" s="24" t="e">
        <f>(K52+K55)/2</f>
        <v>#DIV/0!</v>
      </c>
      <c r="M52" s="287"/>
      <c r="N52" s="113"/>
    </row>
    <row r="53" spans="1:16" ht="58.5" hidden="1" customHeight="1" x14ac:dyDescent="0.25">
      <c r="A53" s="285"/>
      <c r="B53" s="72"/>
      <c r="C53" s="27"/>
      <c r="D53" s="40"/>
      <c r="E53" s="5" t="s">
        <v>18</v>
      </c>
      <c r="F53" s="281" t="s">
        <v>50</v>
      </c>
      <c r="G53" s="5" t="s">
        <v>20</v>
      </c>
      <c r="H53" s="20"/>
      <c r="I53" s="20"/>
      <c r="J53" s="22" t="e">
        <f t="shared" si="0"/>
        <v>#DIV/0!</v>
      </c>
      <c r="K53" s="286"/>
      <c r="L53" s="178"/>
      <c r="M53" s="287"/>
      <c r="N53" s="113"/>
    </row>
    <row r="54" spans="1:16" ht="58.5" hidden="1" customHeight="1" x14ac:dyDescent="0.25">
      <c r="A54" s="285"/>
      <c r="B54" s="72"/>
      <c r="C54" s="27"/>
      <c r="D54" s="40"/>
      <c r="E54" s="5" t="s">
        <v>18</v>
      </c>
      <c r="F54" s="281" t="s">
        <v>286</v>
      </c>
      <c r="G54" s="5" t="s">
        <v>20</v>
      </c>
      <c r="H54" s="20"/>
      <c r="I54" s="20"/>
      <c r="J54" s="22" t="e">
        <f t="shared" si="0"/>
        <v>#DIV/0!</v>
      </c>
      <c r="K54" s="286"/>
      <c r="L54" s="178"/>
      <c r="M54" s="287"/>
      <c r="N54" s="113"/>
    </row>
    <row r="55" spans="1:16" ht="42.75" hidden="1" customHeight="1" x14ac:dyDescent="0.25">
      <c r="A55" s="285"/>
      <c r="B55" s="76"/>
      <c r="C55" s="32"/>
      <c r="D55" s="41"/>
      <c r="E55" s="5" t="s">
        <v>24</v>
      </c>
      <c r="F55" s="34" t="s">
        <v>287</v>
      </c>
      <c r="G55" s="5" t="s">
        <v>288</v>
      </c>
      <c r="H55" s="20"/>
      <c r="I55" s="20"/>
      <c r="J55" s="22" t="e">
        <f t="shared" si="0"/>
        <v>#DIV/0!</v>
      </c>
      <c r="K55" s="289" t="e">
        <f>J55</f>
        <v>#DIV/0!</v>
      </c>
      <c r="L55" s="178"/>
      <c r="M55" s="287"/>
      <c r="N55" s="113"/>
      <c r="P55" s="290"/>
    </row>
    <row r="56" spans="1:16" ht="58.5" hidden="1" customHeight="1" x14ac:dyDescent="0.25">
      <c r="A56" s="285"/>
      <c r="B56" s="16" t="s">
        <v>325</v>
      </c>
      <c r="C56" s="16" t="s">
        <v>326</v>
      </c>
      <c r="D56" s="39" t="s">
        <v>17</v>
      </c>
      <c r="E56" s="5" t="s">
        <v>18</v>
      </c>
      <c r="F56" s="281" t="s">
        <v>285</v>
      </c>
      <c r="G56" s="5" t="s">
        <v>20</v>
      </c>
      <c r="H56" s="20"/>
      <c r="I56" s="20"/>
      <c r="J56" s="22" t="e">
        <f t="shared" si="0"/>
        <v>#DIV/0!</v>
      </c>
      <c r="K56" s="282" t="e">
        <f>(J56+J57+J58)/3</f>
        <v>#DIV/0!</v>
      </c>
      <c r="L56" s="24" t="e">
        <f>(K56+K59)/2</f>
        <v>#DIV/0!</v>
      </c>
      <c r="M56" s="287"/>
      <c r="N56" s="113"/>
    </row>
    <row r="57" spans="1:16" ht="58.5" hidden="1" customHeight="1" x14ac:dyDescent="0.25">
      <c r="A57" s="285"/>
      <c r="B57" s="72"/>
      <c r="C57" s="27"/>
      <c r="D57" s="40"/>
      <c r="E57" s="5" t="s">
        <v>18</v>
      </c>
      <c r="F57" s="281" t="s">
        <v>50</v>
      </c>
      <c r="G57" s="5" t="s">
        <v>20</v>
      </c>
      <c r="H57" s="20"/>
      <c r="I57" s="20"/>
      <c r="J57" s="22" t="e">
        <f t="shared" si="0"/>
        <v>#DIV/0!</v>
      </c>
      <c r="K57" s="286"/>
      <c r="L57" s="178"/>
      <c r="M57" s="287"/>
      <c r="N57" s="113"/>
    </row>
    <row r="58" spans="1:16" ht="58.5" hidden="1" customHeight="1" x14ac:dyDescent="0.25">
      <c r="A58" s="285"/>
      <c r="B58" s="72"/>
      <c r="C58" s="27"/>
      <c r="D58" s="40"/>
      <c r="E58" s="5" t="s">
        <v>18</v>
      </c>
      <c r="F58" s="281" t="s">
        <v>286</v>
      </c>
      <c r="G58" s="5" t="s">
        <v>20</v>
      </c>
      <c r="H58" s="20"/>
      <c r="I58" s="20"/>
      <c r="J58" s="22" t="e">
        <f t="shared" si="0"/>
        <v>#DIV/0!</v>
      </c>
      <c r="K58" s="286"/>
      <c r="L58" s="178"/>
      <c r="M58" s="287"/>
      <c r="N58" s="113"/>
    </row>
    <row r="59" spans="1:16" ht="42.75" hidden="1" customHeight="1" x14ac:dyDescent="0.25">
      <c r="A59" s="285"/>
      <c r="B59" s="76"/>
      <c r="C59" s="32"/>
      <c r="D59" s="41"/>
      <c r="E59" s="5" t="s">
        <v>24</v>
      </c>
      <c r="F59" s="34" t="s">
        <v>287</v>
      </c>
      <c r="G59" s="5" t="s">
        <v>288</v>
      </c>
      <c r="H59" s="20"/>
      <c r="I59" s="20"/>
      <c r="J59" s="22" t="e">
        <f t="shared" si="0"/>
        <v>#DIV/0!</v>
      </c>
      <c r="K59" s="289" t="e">
        <f>J59</f>
        <v>#DIV/0!</v>
      </c>
      <c r="L59" s="178"/>
      <c r="M59" s="287"/>
      <c r="N59" s="113"/>
      <c r="P59" s="290"/>
    </row>
    <row r="60" spans="1:16" ht="58.5" hidden="1" customHeight="1" x14ac:dyDescent="0.25">
      <c r="A60" s="285"/>
      <c r="B60" s="16" t="s">
        <v>327</v>
      </c>
      <c r="C60" s="16" t="s">
        <v>328</v>
      </c>
      <c r="D60" s="39" t="s">
        <v>17</v>
      </c>
      <c r="E60" s="5" t="s">
        <v>18</v>
      </c>
      <c r="F60" s="281" t="s">
        <v>285</v>
      </c>
      <c r="G60" s="5" t="s">
        <v>20</v>
      </c>
      <c r="H60" s="20"/>
      <c r="I60" s="20"/>
      <c r="J60" s="22" t="e">
        <f t="shared" si="0"/>
        <v>#DIV/0!</v>
      </c>
      <c r="K60" s="282" t="e">
        <f>(J60+J61+J62)/3</f>
        <v>#DIV/0!</v>
      </c>
      <c r="L60" s="24" t="e">
        <f>(K60+K63)/2</f>
        <v>#DIV/0!</v>
      </c>
      <c r="M60" s="287"/>
      <c r="N60" s="113"/>
    </row>
    <row r="61" spans="1:16" ht="58.5" hidden="1" customHeight="1" x14ac:dyDescent="0.25">
      <c r="A61" s="285"/>
      <c r="B61" s="72"/>
      <c r="C61" s="27"/>
      <c r="D61" s="40"/>
      <c r="E61" s="5" t="s">
        <v>18</v>
      </c>
      <c r="F61" s="281" t="s">
        <v>50</v>
      </c>
      <c r="G61" s="5" t="s">
        <v>20</v>
      </c>
      <c r="H61" s="20"/>
      <c r="I61" s="20"/>
      <c r="J61" s="22" t="e">
        <f t="shared" si="0"/>
        <v>#DIV/0!</v>
      </c>
      <c r="K61" s="286"/>
      <c r="L61" s="178"/>
      <c r="M61" s="287"/>
      <c r="N61" s="113"/>
    </row>
    <row r="62" spans="1:16" ht="58.5" hidden="1" customHeight="1" x14ac:dyDescent="0.25">
      <c r="A62" s="285"/>
      <c r="B62" s="72"/>
      <c r="C62" s="27"/>
      <c r="D62" s="40"/>
      <c r="E62" s="5" t="s">
        <v>18</v>
      </c>
      <c r="F62" s="281" t="s">
        <v>286</v>
      </c>
      <c r="G62" s="5" t="s">
        <v>20</v>
      </c>
      <c r="H62" s="20"/>
      <c r="I62" s="20"/>
      <c r="J62" s="22" t="e">
        <f t="shared" si="0"/>
        <v>#DIV/0!</v>
      </c>
      <c r="K62" s="286"/>
      <c r="L62" s="178"/>
      <c r="M62" s="287"/>
      <c r="N62" s="113"/>
    </row>
    <row r="63" spans="1:16" ht="42.75" hidden="1" customHeight="1" x14ac:dyDescent="0.25">
      <c r="A63" s="285"/>
      <c r="B63" s="76"/>
      <c r="C63" s="32"/>
      <c r="D63" s="41"/>
      <c r="E63" s="5" t="s">
        <v>24</v>
      </c>
      <c r="F63" s="34" t="s">
        <v>287</v>
      </c>
      <c r="G63" s="5" t="s">
        <v>288</v>
      </c>
      <c r="H63" s="20"/>
      <c r="I63" s="20"/>
      <c r="J63" s="22" t="e">
        <f t="shared" si="0"/>
        <v>#DIV/0!</v>
      </c>
      <c r="K63" s="289" t="e">
        <f>J63</f>
        <v>#DIV/0!</v>
      </c>
      <c r="L63" s="178"/>
      <c r="M63" s="287"/>
      <c r="N63" s="113"/>
      <c r="P63" s="290"/>
    </row>
    <row r="64" spans="1:16" ht="82.5" customHeight="1" x14ac:dyDescent="0.25">
      <c r="A64" s="285"/>
      <c r="B64" s="292" t="s">
        <v>310</v>
      </c>
      <c r="C64" s="293" t="s">
        <v>311</v>
      </c>
      <c r="D64" s="17" t="s">
        <v>312</v>
      </c>
      <c r="E64" s="5" t="s">
        <v>18</v>
      </c>
      <c r="F64" s="281" t="s">
        <v>313</v>
      </c>
      <c r="G64" s="5" t="s">
        <v>20</v>
      </c>
      <c r="H64" s="20">
        <v>80</v>
      </c>
      <c r="I64" s="20">
        <v>100</v>
      </c>
      <c r="J64" s="21">
        <f t="shared" si="0"/>
        <v>100</v>
      </c>
      <c r="K64" s="294">
        <f>(J64+J65)/2</f>
        <v>100</v>
      </c>
      <c r="L64" s="295">
        <f>(K64+K66)/2</f>
        <v>100</v>
      </c>
      <c r="M64" s="287"/>
      <c r="N64" s="113"/>
    </row>
    <row r="65" spans="1:15" ht="57.75" customHeight="1" x14ac:dyDescent="0.25">
      <c r="A65" s="285"/>
      <c r="B65" s="292"/>
      <c r="C65" s="293"/>
      <c r="D65" s="181"/>
      <c r="E65" s="5" t="s">
        <v>18</v>
      </c>
      <c r="F65" s="281" t="s">
        <v>314</v>
      </c>
      <c r="G65" s="5" t="s">
        <v>20</v>
      </c>
      <c r="H65" s="20">
        <v>85</v>
      </c>
      <c r="I65" s="20">
        <v>100</v>
      </c>
      <c r="J65" s="21">
        <f t="shared" si="0"/>
        <v>100</v>
      </c>
      <c r="K65" s="296"/>
      <c r="L65" s="297"/>
      <c r="M65" s="287"/>
      <c r="N65" s="113"/>
    </row>
    <row r="66" spans="1:15" ht="252.75" customHeight="1" x14ac:dyDescent="0.25">
      <c r="A66" s="285"/>
      <c r="B66" s="292"/>
      <c r="C66" s="293"/>
      <c r="D66" s="181"/>
      <c r="E66" s="5"/>
      <c r="F66" s="34" t="s">
        <v>315</v>
      </c>
      <c r="G66" s="5" t="s">
        <v>316</v>
      </c>
      <c r="H66" s="20">
        <v>11</v>
      </c>
      <c r="I66" s="20">
        <v>11</v>
      </c>
      <c r="J66" s="21">
        <f t="shared" si="0"/>
        <v>100</v>
      </c>
      <c r="K66" s="295">
        <f>(J67+J66)/2</f>
        <v>100</v>
      </c>
      <c r="L66" s="297"/>
      <c r="M66" s="287"/>
      <c r="N66" s="113"/>
    </row>
    <row r="67" spans="1:15" ht="45.75" customHeight="1" x14ac:dyDescent="0.25">
      <c r="A67" s="285"/>
      <c r="B67" s="292"/>
      <c r="C67" s="298"/>
      <c r="D67" s="182"/>
      <c r="E67" s="5" t="s">
        <v>24</v>
      </c>
      <c r="F67" s="34" t="s">
        <v>317</v>
      </c>
      <c r="G67" s="5" t="s">
        <v>26</v>
      </c>
      <c r="H67" s="20">
        <v>3525</v>
      </c>
      <c r="I67" s="20">
        <v>3525</v>
      </c>
      <c r="J67" s="21">
        <f t="shared" si="0"/>
        <v>100</v>
      </c>
      <c r="K67" s="296"/>
      <c r="L67" s="299"/>
      <c r="M67" s="300"/>
      <c r="N67" s="124"/>
    </row>
    <row r="68" spans="1:15" ht="36.75" customHeight="1" x14ac:dyDescent="0.25">
      <c r="A68" s="257"/>
      <c r="B68" s="175" t="s">
        <v>318</v>
      </c>
      <c r="I68" s="175" t="s">
        <v>216</v>
      </c>
      <c r="O68" s="175"/>
    </row>
    <row r="69" spans="1:15" x14ac:dyDescent="0.25">
      <c r="A69" s="257"/>
      <c r="O69" s="175"/>
    </row>
    <row r="70" spans="1:15" x14ac:dyDescent="0.25">
      <c r="A70" s="257"/>
      <c r="O70" s="175"/>
    </row>
    <row r="71" spans="1:15" x14ac:dyDescent="0.25">
      <c r="A71" s="257"/>
      <c r="B71" s="175" t="s">
        <v>217</v>
      </c>
      <c r="O71" s="175"/>
    </row>
    <row r="72" spans="1:15" x14ac:dyDescent="0.25">
      <c r="A72" s="257"/>
      <c r="O72" s="175"/>
    </row>
    <row r="73" spans="1:15" x14ac:dyDescent="0.25">
      <c r="H73" s="301">
        <f>H51+H11</f>
        <v>233998</v>
      </c>
      <c r="I73" s="301">
        <f>I51+I11</f>
        <v>211326</v>
      </c>
    </row>
    <row r="74" spans="1:15" x14ac:dyDescent="0.25">
      <c r="H74" s="301"/>
    </row>
  </sheetData>
  <autoFilter ref="B2:P67"/>
  <mergeCells count="86">
    <mergeCell ref="B64:B67"/>
    <mergeCell ref="C64:C67"/>
    <mergeCell ref="D64:D67"/>
    <mergeCell ref="K64:K65"/>
    <mergeCell ref="L64:L67"/>
    <mergeCell ref="K66:K67"/>
    <mergeCell ref="B56:B59"/>
    <mergeCell ref="C56:C59"/>
    <mergeCell ref="D56:D59"/>
    <mergeCell ref="K56:K58"/>
    <mergeCell ref="L56:L59"/>
    <mergeCell ref="B60:B63"/>
    <mergeCell ref="C60:C63"/>
    <mergeCell ref="D60:D63"/>
    <mergeCell ref="K60:K62"/>
    <mergeCell ref="L60:L63"/>
    <mergeCell ref="B48:B51"/>
    <mergeCell ref="C48:C51"/>
    <mergeCell ref="D48:D51"/>
    <mergeCell ref="K48:K50"/>
    <mergeCell ref="L48:L51"/>
    <mergeCell ref="B52:B55"/>
    <mergeCell ref="C52:C55"/>
    <mergeCell ref="D52:D55"/>
    <mergeCell ref="K52:K54"/>
    <mergeCell ref="L52:L55"/>
    <mergeCell ref="B40:B43"/>
    <mergeCell ref="C40:C43"/>
    <mergeCell ref="D40:D43"/>
    <mergeCell ref="K40:K42"/>
    <mergeCell ref="L40:L43"/>
    <mergeCell ref="B44:B47"/>
    <mergeCell ref="C44:C47"/>
    <mergeCell ref="D44:D47"/>
    <mergeCell ref="K44:K46"/>
    <mergeCell ref="L44:L47"/>
    <mergeCell ref="B32:B35"/>
    <mergeCell ref="C32:C35"/>
    <mergeCell ref="D32:D35"/>
    <mergeCell ref="K32:K34"/>
    <mergeCell ref="L32:L35"/>
    <mergeCell ref="B36:B39"/>
    <mergeCell ref="C36:C39"/>
    <mergeCell ref="D36:D39"/>
    <mergeCell ref="K36:K38"/>
    <mergeCell ref="L36:L39"/>
    <mergeCell ref="B24:B27"/>
    <mergeCell ref="C24:C27"/>
    <mergeCell ref="D24:D27"/>
    <mergeCell ref="K24:K26"/>
    <mergeCell ref="L24:L27"/>
    <mergeCell ref="B28:B31"/>
    <mergeCell ref="C28:C31"/>
    <mergeCell ref="D28:D31"/>
    <mergeCell ref="K28:K30"/>
    <mergeCell ref="L28:L31"/>
    <mergeCell ref="B16:B19"/>
    <mergeCell ref="C16:C19"/>
    <mergeCell ref="D16:D19"/>
    <mergeCell ref="K16:K18"/>
    <mergeCell ref="L16:L19"/>
    <mergeCell ref="B20:B23"/>
    <mergeCell ref="C20:C23"/>
    <mergeCell ref="D20:D23"/>
    <mergeCell ref="K20:K22"/>
    <mergeCell ref="L20:L23"/>
    <mergeCell ref="C8:C11"/>
    <mergeCell ref="D8:D11"/>
    <mergeCell ref="K8:K10"/>
    <mergeCell ref="L8:L11"/>
    <mergeCell ref="N8:N67"/>
    <mergeCell ref="B12:B15"/>
    <mergeCell ref="C12:C15"/>
    <mergeCell ref="D12:D15"/>
    <mergeCell ref="K12:K14"/>
    <mergeCell ref="L12:L15"/>
    <mergeCell ref="A1:N1"/>
    <mergeCell ref="A4:A67"/>
    <mergeCell ref="B4:B7"/>
    <mergeCell ref="C4:C7"/>
    <mergeCell ref="D4:D7"/>
    <mergeCell ref="K4:K6"/>
    <mergeCell ref="L4:L7"/>
    <mergeCell ref="M4:M67"/>
    <mergeCell ref="N4:N7"/>
    <mergeCell ref="B8:B11"/>
  </mergeCells>
  <pageMargins left="0.15748031496062992" right="0.15748031496062992" top="0.15748031496062992" bottom="0.23622047244094491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Q273"/>
  <sheetViews>
    <sheetView view="pageBreakPreview" zoomScale="70" zoomScaleNormal="70" zoomScaleSheetLayoutView="70" workbookViewId="0">
      <selection activeCell="B3" sqref="B3"/>
    </sheetView>
  </sheetViews>
  <sheetFormatPr defaultColWidth="9.140625" defaultRowHeight="15.75" x14ac:dyDescent="0.25"/>
  <cols>
    <col min="1" max="1" width="2.7109375" style="1" customWidth="1"/>
    <col min="2" max="2" width="21" style="1" customWidth="1"/>
    <col min="3" max="4" width="23.85546875" style="1" customWidth="1"/>
    <col min="5" max="5" width="14.140625" style="1" customWidth="1"/>
    <col min="6" max="6" width="23.85546875" style="96" customWidth="1"/>
    <col min="7" max="7" width="23.85546875" style="1" customWidth="1"/>
    <col min="8" max="8" width="14.85546875" style="1" customWidth="1"/>
    <col min="9" max="9" width="19.85546875" style="1" customWidth="1"/>
    <col min="10" max="10" width="17.85546875" style="1" customWidth="1"/>
    <col min="11" max="12" width="23.85546875" style="1" customWidth="1"/>
    <col min="13" max="13" width="14.85546875" style="1" customWidth="1"/>
    <col min="14" max="14" width="16.5703125" style="1" customWidth="1"/>
    <col min="15" max="15" width="12.140625" style="1" customWidth="1"/>
    <col min="16" max="16384" width="9.140625" style="4"/>
  </cols>
  <sheetData>
    <row r="2" spans="1:1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3" customHeight="1" x14ac:dyDescent="0.25">
      <c r="B3" s="5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5" t="s">
        <v>6</v>
      </c>
      <c r="H3" s="5" t="s">
        <v>7</v>
      </c>
      <c r="I3" s="5" t="s">
        <v>8</v>
      </c>
      <c r="J3" s="8" t="s">
        <v>9</v>
      </c>
      <c r="K3" s="5" t="s">
        <v>10</v>
      </c>
      <c r="L3" s="5" t="s">
        <v>11</v>
      </c>
      <c r="M3" s="9" t="s">
        <v>12</v>
      </c>
      <c r="N3" s="5" t="s">
        <v>13</v>
      </c>
      <c r="O3" s="5"/>
    </row>
    <row r="4" spans="1:15" s="14" customFormat="1" ht="20.25" customHeight="1" x14ac:dyDescent="0.25">
      <c r="A4" s="10"/>
      <c r="B4" s="11">
        <v>1</v>
      </c>
      <c r="C4" s="11">
        <v>2</v>
      </c>
      <c r="D4" s="11">
        <v>2</v>
      </c>
      <c r="E4" s="12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13">
        <v>11</v>
      </c>
      <c r="N4" s="11">
        <v>12</v>
      </c>
      <c r="O4" s="8">
        <v>13</v>
      </c>
    </row>
    <row r="5" spans="1:15" ht="58.5" customHeight="1" x14ac:dyDescent="0.25">
      <c r="B5" s="15" t="s">
        <v>172</v>
      </c>
      <c r="C5" s="16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5" t="s">
        <v>20</v>
      </c>
      <c r="I5" s="20">
        <v>100</v>
      </c>
      <c r="J5" s="21">
        <v>100</v>
      </c>
      <c r="K5" s="22">
        <f>IF(J5/I5*100&gt;100,100,J5/I5*100)</f>
        <v>100</v>
      </c>
      <c r="L5" s="23">
        <f>(K5+K6+K7)/3</f>
        <v>100</v>
      </c>
      <c r="M5" s="24">
        <f>(L5+L8)/2</f>
        <v>100</v>
      </c>
      <c r="N5" s="25" t="s">
        <v>21</v>
      </c>
      <c r="O5" s="26"/>
    </row>
    <row r="6" spans="1:15" ht="58.5" customHeight="1" x14ac:dyDescent="0.25">
      <c r="B6" s="27"/>
      <c r="C6" s="27"/>
      <c r="D6" s="27"/>
      <c r="E6" s="28"/>
      <c r="F6" s="18" t="s">
        <v>18</v>
      </c>
      <c r="G6" s="19" t="s">
        <v>22</v>
      </c>
      <c r="H6" s="5" t="s">
        <v>20</v>
      </c>
      <c r="I6" s="20">
        <v>80</v>
      </c>
      <c r="J6" s="21">
        <v>100</v>
      </c>
      <c r="K6" s="22">
        <f t="shared" ref="K6:K121" si="0">IF(J6/I6*100&gt;100,100,J6/I6*100)</f>
        <v>100</v>
      </c>
      <c r="L6" s="29"/>
      <c r="M6" s="30"/>
      <c r="N6" s="27"/>
      <c r="O6" s="31"/>
    </row>
    <row r="7" spans="1:15" ht="58.5" customHeight="1" x14ac:dyDescent="0.25">
      <c r="B7" s="27"/>
      <c r="C7" s="27"/>
      <c r="D7" s="27"/>
      <c r="E7" s="28"/>
      <c r="F7" s="18" t="s">
        <v>18</v>
      </c>
      <c r="G7" s="19" t="s">
        <v>23</v>
      </c>
      <c r="H7" s="5" t="s">
        <v>20</v>
      </c>
      <c r="I7" s="20">
        <v>100</v>
      </c>
      <c r="J7" s="20">
        <v>100</v>
      </c>
      <c r="K7" s="22">
        <f t="shared" si="0"/>
        <v>100</v>
      </c>
      <c r="L7" s="29"/>
      <c r="M7" s="30"/>
      <c r="N7" s="27"/>
      <c r="O7" s="31"/>
    </row>
    <row r="8" spans="1:15" ht="30.75" customHeight="1" x14ac:dyDescent="0.25">
      <c r="B8" s="27"/>
      <c r="C8" s="32"/>
      <c r="D8" s="32"/>
      <c r="E8" s="33"/>
      <c r="F8" s="18" t="s">
        <v>24</v>
      </c>
      <c r="G8" s="34" t="s">
        <v>25</v>
      </c>
      <c r="H8" s="5" t="s">
        <v>26</v>
      </c>
      <c r="I8" s="35">
        <v>1</v>
      </c>
      <c r="J8" s="35">
        <v>1</v>
      </c>
      <c r="K8" s="22">
        <f t="shared" si="0"/>
        <v>100</v>
      </c>
      <c r="L8" s="36">
        <f>K8</f>
        <v>100</v>
      </c>
      <c r="M8" s="30"/>
      <c r="N8" s="27"/>
      <c r="O8" s="31"/>
    </row>
    <row r="9" spans="1:15" ht="30.75" hidden="1" customHeight="1" x14ac:dyDescent="0.25">
      <c r="B9" s="27"/>
      <c r="C9" s="16" t="s">
        <v>27</v>
      </c>
      <c r="D9" s="16" t="s">
        <v>28</v>
      </c>
      <c r="E9" s="17" t="s">
        <v>17</v>
      </c>
      <c r="F9" s="18" t="s">
        <v>18</v>
      </c>
      <c r="G9" s="19" t="s">
        <v>19</v>
      </c>
      <c r="H9" s="5" t="s">
        <v>20</v>
      </c>
      <c r="I9" s="20"/>
      <c r="J9" s="21"/>
      <c r="K9" s="22" t="e">
        <f>IF(J9/I9*100&gt;100,100,J9/I9*100)</f>
        <v>#DIV/0!</v>
      </c>
      <c r="L9" s="23" t="e">
        <f>(K9+K10+K11)/2</f>
        <v>#DIV/0!</v>
      </c>
      <c r="M9" s="24" t="e">
        <f>(L9+L12)/2</f>
        <v>#DIV/0!</v>
      </c>
      <c r="N9" s="27"/>
      <c r="O9" s="31"/>
    </row>
    <row r="10" spans="1:15" ht="30.75" hidden="1" customHeight="1" x14ac:dyDescent="0.25">
      <c r="B10" s="27"/>
      <c r="C10" s="27"/>
      <c r="D10" s="27"/>
      <c r="E10" s="28"/>
      <c r="F10" s="18" t="s">
        <v>18</v>
      </c>
      <c r="G10" s="19" t="s">
        <v>22</v>
      </c>
      <c r="H10" s="5" t="s">
        <v>20</v>
      </c>
      <c r="I10" s="20"/>
      <c r="J10" s="21"/>
      <c r="K10" s="22" t="e">
        <f>IF(J10/I10*100&gt;100,100,J10/I10*100)</f>
        <v>#DIV/0!</v>
      </c>
      <c r="L10" s="29"/>
      <c r="M10" s="30"/>
      <c r="N10" s="27"/>
      <c r="O10" s="31"/>
    </row>
    <row r="11" spans="1:15" ht="30.75" hidden="1" customHeight="1" x14ac:dyDescent="0.25">
      <c r="B11" s="27"/>
      <c r="C11" s="27"/>
      <c r="D11" s="27"/>
      <c r="E11" s="28"/>
      <c r="F11" s="18" t="s">
        <v>18</v>
      </c>
      <c r="G11" s="19" t="s">
        <v>23</v>
      </c>
      <c r="H11" s="5" t="s">
        <v>20</v>
      </c>
      <c r="I11" s="20"/>
      <c r="J11" s="20"/>
      <c r="K11" s="22"/>
      <c r="L11" s="29"/>
      <c r="M11" s="30"/>
      <c r="N11" s="27"/>
      <c r="O11" s="31"/>
    </row>
    <row r="12" spans="1:15" ht="59.25" hidden="1" customHeight="1" x14ac:dyDescent="0.25">
      <c r="B12" s="27"/>
      <c r="C12" s="32"/>
      <c r="D12" s="32"/>
      <c r="E12" s="33"/>
      <c r="F12" s="18" t="s">
        <v>24</v>
      </c>
      <c r="G12" s="34" t="s">
        <v>25</v>
      </c>
      <c r="H12" s="5" t="s">
        <v>26</v>
      </c>
      <c r="I12" s="37"/>
      <c r="J12" s="38"/>
      <c r="K12" s="22" t="e">
        <f>IF(J12/I12*100&gt;100,100,J12/I12*100)</f>
        <v>#DIV/0!</v>
      </c>
      <c r="L12" s="36" t="e">
        <f>K12</f>
        <v>#DIV/0!</v>
      </c>
      <c r="M12" s="30"/>
      <c r="N12" s="27"/>
      <c r="O12" s="31"/>
    </row>
    <row r="13" spans="1:15" ht="30.75" hidden="1" customHeight="1" x14ac:dyDescent="0.25">
      <c r="B13" s="27"/>
      <c r="C13" s="16" t="s">
        <v>29</v>
      </c>
      <c r="D13" s="16" t="s">
        <v>30</v>
      </c>
      <c r="E13" s="17" t="s">
        <v>17</v>
      </c>
      <c r="F13" s="18" t="s">
        <v>18</v>
      </c>
      <c r="G13" s="19" t="s">
        <v>19</v>
      </c>
      <c r="H13" s="5" t="s">
        <v>20</v>
      </c>
      <c r="I13" s="20"/>
      <c r="J13" s="21"/>
      <c r="K13" s="22" t="e">
        <f>IF(J13/I13*100&gt;100,100,J13/I13*100)</f>
        <v>#DIV/0!</v>
      </c>
      <c r="L13" s="23" t="e">
        <f>(K13+K14+K15)/2</f>
        <v>#DIV/0!</v>
      </c>
      <c r="M13" s="24" t="e">
        <f>(L13+L16)/2</f>
        <v>#DIV/0!</v>
      </c>
      <c r="N13" s="27"/>
      <c r="O13" s="31"/>
    </row>
    <row r="14" spans="1:15" ht="30.75" hidden="1" customHeight="1" x14ac:dyDescent="0.25">
      <c r="B14" s="27"/>
      <c r="C14" s="27"/>
      <c r="D14" s="27"/>
      <c r="E14" s="28"/>
      <c r="F14" s="18" t="s">
        <v>18</v>
      </c>
      <c r="G14" s="19" t="s">
        <v>22</v>
      </c>
      <c r="H14" s="5" t="s">
        <v>20</v>
      </c>
      <c r="I14" s="20"/>
      <c r="J14" s="21"/>
      <c r="K14" s="22" t="e">
        <f>IF(J14/I14*100&gt;100,100,J14/I14*100)</f>
        <v>#DIV/0!</v>
      </c>
      <c r="L14" s="29"/>
      <c r="M14" s="30"/>
      <c r="N14" s="27"/>
      <c r="O14" s="31"/>
    </row>
    <row r="15" spans="1:15" ht="30.75" hidden="1" customHeight="1" x14ac:dyDescent="0.25">
      <c r="B15" s="27"/>
      <c r="C15" s="27"/>
      <c r="D15" s="27"/>
      <c r="E15" s="28"/>
      <c r="F15" s="18" t="s">
        <v>18</v>
      </c>
      <c r="G15" s="19" t="s">
        <v>23</v>
      </c>
      <c r="H15" s="5" t="s">
        <v>20</v>
      </c>
      <c r="I15" s="20"/>
      <c r="J15" s="20"/>
      <c r="K15" s="22"/>
      <c r="L15" s="29"/>
      <c r="M15" s="30"/>
      <c r="N15" s="27"/>
      <c r="O15" s="31"/>
    </row>
    <row r="16" spans="1:15" ht="104.25" hidden="1" customHeight="1" x14ac:dyDescent="0.25">
      <c r="B16" s="27"/>
      <c r="C16" s="32"/>
      <c r="D16" s="32"/>
      <c r="E16" s="33"/>
      <c r="F16" s="18" t="s">
        <v>24</v>
      </c>
      <c r="G16" s="34" t="s">
        <v>25</v>
      </c>
      <c r="H16" s="5" t="s">
        <v>26</v>
      </c>
      <c r="I16" s="37"/>
      <c r="J16" s="38"/>
      <c r="K16" s="22" t="e">
        <f>IF(J16/I16*100&gt;100,100,J16/I16*100)</f>
        <v>#DIV/0!</v>
      </c>
      <c r="L16" s="36" t="e">
        <f>K16</f>
        <v>#DIV/0!</v>
      </c>
      <c r="M16" s="30"/>
      <c r="N16" s="27"/>
      <c r="O16" s="31"/>
    </row>
    <row r="17" spans="2:15" ht="30.75" customHeight="1" x14ac:dyDescent="0.25">
      <c r="B17" s="27"/>
      <c r="C17" s="16" t="s">
        <v>31</v>
      </c>
      <c r="D17" s="16" t="s">
        <v>32</v>
      </c>
      <c r="E17" s="17" t="s">
        <v>17</v>
      </c>
      <c r="F17" s="18" t="s">
        <v>18</v>
      </c>
      <c r="G17" s="19" t="s">
        <v>19</v>
      </c>
      <c r="H17" s="5" t="s">
        <v>20</v>
      </c>
      <c r="I17" s="20">
        <v>100</v>
      </c>
      <c r="J17" s="21">
        <v>100</v>
      </c>
      <c r="K17" s="22">
        <f>IF(J17/I17*100&gt;100,100,J17/I17*100)</f>
        <v>100</v>
      </c>
      <c r="L17" s="23">
        <f>(K17+K18+K19)/3</f>
        <v>100</v>
      </c>
      <c r="M17" s="24">
        <f>(L17+L20)/2</f>
        <v>95</v>
      </c>
      <c r="N17" s="27"/>
      <c r="O17" s="31"/>
    </row>
    <row r="18" spans="2:15" ht="30.75" customHeight="1" x14ac:dyDescent="0.25">
      <c r="B18" s="27"/>
      <c r="C18" s="27"/>
      <c r="D18" s="27"/>
      <c r="E18" s="28"/>
      <c r="F18" s="18" t="s">
        <v>18</v>
      </c>
      <c r="G18" s="19" t="s">
        <v>22</v>
      </c>
      <c r="H18" s="5" t="s">
        <v>20</v>
      </c>
      <c r="I18" s="20">
        <v>80</v>
      </c>
      <c r="J18" s="21">
        <v>100</v>
      </c>
      <c r="K18" s="22">
        <f>IF(J18/I18*100&gt;100,100,J18/I18*100)</f>
        <v>100</v>
      </c>
      <c r="L18" s="29"/>
      <c r="M18" s="30"/>
      <c r="N18" s="27"/>
      <c r="O18" s="31"/>
    </row>
    <row r="19" spans="2:15" ht="30.75" customHeight="1" x14ac:dyDescent="0.25">
      <c r="B19" s="27"/>
      <c r="C19" s="27"/>
      <c r="D19" s="27"/>
      <c r="E19" s="28"/>
      <c r="F19" s="18" t="s">
        <v>18</v>
      </c>
      <c r="G19" s="19" t="s">
        <v>23</v>
      </c>
      <c r="H19" s="5" t="s">
        <v>20</v>
      </c>
      <c r="I19" s="20">
        <v>100</v>
      </c>
      <c r="J19" s="20">
        <v>100</v>
      </c>
      <c r="K19" s="22">
        <f>IF(J19/I19*100&gt;100,100,J19/I19*100)</f>
        <v>100</v>
      </c>
      <c r="L19" s="29"/>
      <c r="M19" s="30"/>
      <c r="N19" s="27"/>
      <c r="O19" s="31"/>
    </row>
    <row r="20" spans="2:15" ht="93" customHeight="1" x14ac:dyDescent="0.25">
      <c r="B20" s="27"/>
      <c r="C20" s="32"/>
      <c r="D20" s="32"/>
      <c r="E20" s="33"/>
      <c r="F20" s="18" t="s">
        <v>24</v>
      </c>
      <c r="G20" s="34" t="s">
        <v>25</v>
      </c>
      <c r="H20" s="5" t="s">
        <v>26</v>
      </c>
      <c r="I20" s="37">
        <v>0.5</v>
      </c>
      <c r="J20" s="37">
        <v>0.45</v>
      </c>
      <c r="K20" s="22">
        <f>IF(J20/I20*100&gt;100,100,J20/I20*100)</f>
        <v>90</v>
      </c>
      <c r="L20" s="36">
        <f>K20</f>
        <v>90</v>
      </c>
      <c r="M20" s="30"/>
      <c r="N20" s="27"/>
      <c r="O20" s="31"/>
    </row>
    <row r="21" spans="2:15" ht="58.5" customHeight="1" x14ac:dyDescent="0.25">
      <c r="B21" s="27"/>
      <c r="C21" s="16" t="s">
        <v>33</v>
      </c>
      <c r="D21" s="16" t="s">
        <v>34</v>
      </c>
      <c r="E21" s="17" t="s">
        <v>17</v>
      </c>
      <c r="F21" s="18" t="s">
        <v>18</v>
      </c>
      <c r="G21" s="19" t="s">
        <v>19</v>
      </c>
      <c r="H21" s="5" t="s">
        <v>20</v>
      </c>
      <c r="I21" s="20">
        <v>100</v>
      </c>
      <c r="J21" s="21">
        <v>100</v>
      </c>
      <c r="K21" s="22">
        <f t="shared" si="0"/>
        <v>100</v>
      </c>
      <c r="L21" s="23">
        <f>(K21+K22+K23)/3</f>
        <v>100</v>
      </c>
      <c r="M21" s="24">
        <f>(L21+L24)/2</f>
        <v>100</v>
      </c>
      <c r="N21" s="27"/>
      <c r="O21" s="31"/>
    </row>
    <row r="22" spans="2:15" ht="58.5" customHeight="1" x14ac:dyDescent="0.25">
      <c r="B22" s="27"/>
      <c r="C22" s="27"/>
      <c r="D22" s="27"/>
      <c r="E22" s="28"/>
      <c r="F22" s="18" t="s">
        <v>18</v>
      </c>
      <c r="G22" s="19" t="s">
        <v>22</v>
      </c>
      <c r="H22" s="5" t="s">
        <v>20</v>
      </c>
      <c r="I22" s="20">
        <v>80</v>
      </c>
      <c r="J22" s="21">
        <v>84.6</v>
      </c>
      <c r="K22" s="22">
        <f t="shared" si="0"/>
        <v>100</v>
      </c>
      <c r="L22" s="29"/>
      <c r="M22" s="30"/>
      <c r="N22" s="27"/>
      <c r="O22" s="31"/>
    </row>
    <row r="23" spans="2:15" ht="58.5" customHeight="1" x14ac:dyDescent="0.25">
      <c r="B23" s="27"/>
      <c r="C23" s="27"/>
      <c r="D23" s="27"/>
      <c r="E23" s="28"/>
      <c r="F23" s="18" t="s">
        <v>18</v>
      </c>
      <c r="G23" s="19" t="s">
        <v>23</v>
      </c>
      <c r="H23" s="5" t="s">
        <v>20</v>
      </c>
      <c r="I23" s="20">
        <v>100</v>
      </c>
      <c r="J23" s="20">
        <v>100</v>
      </c>
      <c r="K23" s="22">
        <f t="shared" si="0"/>
        <v>100</v>
      </c>
      <c r="L23" s="29"/>
      <c r="M23" s="30"/>
      <c r="N23" s="27"/>
      <c r="O23" s="31"/>
    </row>
    <row r="24" spans="2:15" ht="31.5" customHeight="1" x14ac:dyDescent="0.25">
      <c r="B24" s="27"/>
      <c r="C24" s="32"/>
      <c r="D24" s="32"/>
      <c r="E24" s="33"/>
      <c r="F24" s="18" t="s">
        <v>24</v>
      </c>
      <c r="G24" s="34" t="s">
        <v>25</v>
      </c>
      <c r="H24" s="5" t="s">
        <v>26</v>
      </c>
      <c r="I24" s="35">
        <v>0.6</v>
      </c>
      <c r="J24" s="35">
        <v>0.6</v>
      </c>
      <c r="K24" s="22">
        <f t="shared" si="0"/>
        <v>100</v>
      </c>
      <c r="L24" s="36">
        <f>K24</f>
        <v>100</v>
      </c>
      <c r="M24" s="30"/>
      <c r="N24" s="27"/>
      <c r="O24" s="31"/>
    </row>
    <row r="25" spans="2:15" ht="58.5" customHeight="1" x14ac:dyDescent="0.25">
      <c r="B25" s="27"/>
      <c r="C25" s="16"/>
      <c r="D25" s="16" t="s">
        <v>35</v>
      </c>
      <c r="E25" s="17" t="s">
        <v>17</v>
      </c>
      <c r="F25" s="18" t="s">
        <v>18</v>
      </c>
      <c r="G25" s="19" t="s">
        <v>19</v>
      </c>
      <c r="H25" s="5" t="s">
        <v>20</v>
      </c>
      <c r="I25" s="20">
        <v>100</v>
      </c>
      <c r="J25" s="21">
        <v>100</v>
      </c>
      <c r="K25" s="22">
        <f t="shared" si="0"/>
        <v>100</v>
      </c>
      <c r="L25" s="23">
        <f>(K25+K26+K27)/3</f>
        <v>100</v>
      </c>
      <c r="M25" s="24">
        <f>(L25+L28)/2</f>
        <v>100</v>
      </c>
      <c r="N25" s="27"/>
      <c r="O25" s="31"/>
    </row>
    <row r="26" spans="2:15" ht="58.5" customHeight="1" x14ac:dyDescent="0.25">
      <c r="B26" s="27"/>
      <c r="C26" s="101"/>
      <c r="D26" s="27"/>
      <c r="E26" s="28"/>
      <c r="F26" s="18" t="s">
        <v>18</v>
      </c>
      <c r="G26" s="19" t="s">
        <v>22</v>
      </c>
      <c r="H26" s="5" t="s">
        <v>20</v>
      </c>
      <c r="I26" s="20">
        <v>80</v>
      </c>
      <c r="J26" s="21">
        <v>100</v>
      </c>
      <c r="K26" s="22">
        <f t="shared" si="0"/>
        <v>100</v>
      </c>
      <c r="L26" s="29"/>
      <c r="M26" s="30"/>
      <c r="N26" s="27"/>
      <c r="O26" s="31"/>
    </row>
    <row r="27" spans="2:15" ht="58.5" customHeight="1" x14ac:dyDescent="0.25">
      <c r="B27" s="27"/>
      <c r="C27" s="101"/>
      <c r="D27" s="27"/>
      <c r="E27" s="28"/>
      <c r="F27" s="18" t="s">
        <v>18</v>
      </c>
      <c r="G27" s="19" t="s">
        <v>23</v>
      </c>
      <c r="H27" s="5" t="s">
        <v>20</v>
      </c>
      <c r="I27" s="20">
        <v>100</v>
      </c>
      <c r="J27" s="20">
        <v>100</v>
      </c>
      <c r="K27" s="22">
        <f t="shared" si="0"/>
        <v>100</v>
      </c>
      <c r="L27" s="29"/>
      <c r="M27" s="30"/>
      <c r="N27" s="27"/>
      <c r="O27" s="31"/>
    </row>
    <row r="28" spans="2:15" ht="31.5" customHeight="1" x14ac:dyDescent="0.25">
      <c r="B28" s="27"/>
      <c r="C28" s="102"/>
      <c r="D28" s="32"/>
      <c r="E28" s="33"/>
      <c r="F28" s="18" t="s">
        <v>24</v>
      </c>
      <c r="G28" s="34" t="s">
        <v>25</v>
      </c>
      <c r="H28" s="5" t="s">
        <v>26</v>
      </c>
      <c r="I28" s="37">
        <v>1</v>
      </c>
      <c r="J28" s="37">
        <v>1</v>
      </c>
      <c r="K28" s="22">
        <f t="shared" si="0"/>
        <v>100</v>
      </c>
      <c r="L28" s="36">
        <f>K28</f>
        <v>100</v>
      </c>
      <c r="M28" s="30"/>
      <c r="N28" s="27"/>
      <c r="O28" s="31"/>
    </row>
    <row r="29" spans="2:15" ht="58.5" customHeight="1" x14ac:dyDescent="0.25">
      <c r="B29" s="27"/>
      <c r="C29" s="16" t="s">
        <v>36</v>
      </c>
      <c r="D29" s="16" t="s">
        <v>37</v>
      </c>
      <c r="E29" s="39" t="s">
        <v>17</v>
      </c>
      <c r="F29" s="5" t="s">
        <v>18</v>
      </c>
      <c r="G29" s="19" t="s">
        <v>19</v>
      </c>
      <c r="H29" s="5" t="s">
        <v>20</v>
      </c>
      <c r="I29" s="20">
        <v>100</v>
      </c>
      <c r="J29" s="21">
        <v>100</v>
      </c>
      <c r="K29" s="22">
        <f t="shared" si="0"/>
        <v>100</v>
      </c>
      <c r="L29" s="23">
        <f>(K29+K30+K31)/3</f>
        <v>100</v>
      </c>
      <c r="M29" s="24">
        <f>(L29+L32)/2</f>
        <v>99.871134020618555</v>
      </c>
      <c r="N29" s="27"/>
      <c r="O29" s="31"/>
    </row>
    <row r="30" spans="2:15" ht="58.5" customHeight="1" x14ac:dyDescent="0.25">
      <c r="B30" s="27"/>
      <c r="C30" s="27"/>
      <c r="D30" s="27"/>
      <c r="E30" s="40"/>
      <c r="F30" s="5" t="s">
        <v>18</v>
      </c>
      <c r="G30" s="19" t="s">
        <v>22</v>
      </c>
      <c r="H30" s="5" t="s">
        <v>20</v>
      </c>
      <c r="I30" s="20">
        <v>80</v>
      </c>
      <c r="J30" s="21">
        <v>100</v>
      </c>
      <c r="K30" s="22">
        <f t="shared" si="0"/>
        <v>100</v>
      </c>
      <c r="L30" s="29"/>
      <c r="M30" s="30"/>
      <c r="N30" s="27"/>
      <c r="O30" s="31"/>
    </row>
    <row r="31" spans="2:15" ht="58.5" customHeight="1" x14ac:dyDescent="0.25">
      <c r="B31" s="27"/>
      <c r="C31" s="27"/>
      <c r="D31" s="27"/>
      <c r="E31" s="40"/>
      <c r="F31" s="5" t="s">
        <v>18</v>
      </c>
      <c r="G31" s="19" t="s">
        <v>23</v>
      </c>
      <c r="H31" s="5" t="s">
        <v>20</v>
      </c>
      <c r="I31" s="20">
        <v>100</v>
      </c>
      <c r="J31" s="20">
        <v>100</v>
      </c>
      <c r="K31" s="22">
        <f t="shared" si="0"/>
        <v>100</v>
      </c>
      <c r="L31" s="29"/>
      <c r="M31" s="30"/>
      <c r="N31" s="27"/>
      <c r="O31" s="31"/>
    </row>
    <row r="32" spans="2:15" ht="31.5" customHeight="1" x14ac:dyDescent="0.25">
      <c r="B32" s="27"/>
      <c r="C32" s="32"/>
      <c r="D32" s="32"/>
      <c r="E32" s="41"/>
      <c r="F32" s="5" t="s">
        <v>24</v>
      </c>
      <c r="G32" s="34" t="s">
        <v>25</v>
      </c>
      <c r="H32" s="5" t="s">
        <v>26</v>
      </c>
      <c r="I32" s="35">
        <v>388</v>
      </c>
      <c r="J32" s="35">
        <v>387</v>
      </c>
      <c r="K32" s="22">
        <f t="shared" si="0"/>
        <v>99.742268041237111</v>
      </c>
      <c r="L32" s="36">
        <f>K32</f>
        <v>99.742268041237111</v>
      </c>
      <c r="M32" s="30"/>
      <c r="N32" s="27"/>
      <c r="O32" s="31"/>
    </row>
    <row r="33" spans="2:15" ht="58.5" hidden="1" customHeight="1" x14ac:dyDescent="0.25">
      <c r="B33" s="27"/>
      <c r="C33" s="16" t="s">
        <v>38</v>
      </c>
      <c r="D33" s="16" t="s">
        <v>39</v>
      </c>
      <c r="E33" s="39" t="s">
        <v>17</v>
      </c>
      <c r="F33" s="5" t="s">
        <v>18</v>
      </c>
      <c r="G33" s="19" t="s">
        <v>19</v>
      </c>
      <c r="H33" s="5" t="s">
        <v>20</v>
      </c>
      <c r="I33" s="20"/>
      <c r="J33" s="21"/>
      <c r="K33" s="22" t="e">
        <f t="shared" si="0"/>
        <v>#DIV/0!</v>
      </c>
      <c r="L33" s="23" t="e">
        <f>(K33+K34+K35)/3</f>
        <v>#DIV/0!</v>
      </c>
      <c r="M33" s="24" t="e">
        <f>(L33+L36)/2</f>
        <v>#DIV/0!</v>
      </c>
      <c r="N33" s="42"/>
      <c r="O33" s="31"/>
    </row>
    <row r="34" spans="2:15" ht="58.5" hidden="1" customHeight="1" x14ac:dyDescent="0.25">
      <c r="B34" s="27"/>
      <c r="C34" s="27"/>
      <c r="D34" s="27"/>
      <c r="E34" s="40"/>
      <c r="F34" s="5" t="s">
        <v>18</v>
      </c>
      <c r="G34" s="19" t="s">
        <v>22</v>
      </c>
      <c r="H34" s="5" t="s">
        <v>20</v>
      </c>
      <c r="I34" s="20"/>
      <c r="J34" s="21"/>
      <c r="K34" s="22" t="e">
        <f t="shared" si="0"/>
        <v>#DIV/0!</v>
      </c>
      <c r="L34" s="29"/>
      <c r="M34" s="30"/>
      <c r="N34" s="42"/>
      <c r="O34" s="31"/>
    </row>
    <row r="35" spans="2:15" ht="58.5" hidden="1" customHeight="1" x14ac:dyDescent="0.25">
      <c r="B35" s="27"/>
      <c r="C35" s="27"/>
      <c r="D35" s="27"/>
      <c r="E35" s="40"/>
      <c r="F35" s="5" t="s">
        <v>18</v>
      </c>
      <c r="G35" s="19" t="s">
        <v>23</v>
      </c>
      <c r="H35" s="5" t="s">
        <v>20</v>
      </c>
      <c r="I35" s="20"/>
      <c r="J35" s="20"/>
      <c r="K35" s="22" t="e">
        <f t="shared" si="0"/>
        <v>#DIV/0!</v>
      </c>
      <c r="L35" s="29"/>
      <c r="M35" s="30"/>
      <c r="N35" s="42"/>
      <c r="O35" s="31"/>
    </row>
    <row r="36" spans="2:15" ht="33.75" hidden="1" customHeight="1" x14ac:dyDescent="0.25">
      <c r="B36" s="27"/>
      <c r="C36" s="32"/>
      <c r="D36" s="32"/>
      <c r="E36" s="41"/>
      <c r="F36" s="5" t="s">
        <v>24</v>
      </c>
      <c r="G36" s="34" t="s">
        <v>25</v>
      </c>
      <c r="H36" s="5" t="s">
        <v>26</v>
      </c>
      <c r="I36" s="43"/>
      <c r="J36" s="38"/>
      <c r="K36" s="22" t="e">
        <f t="shared" si="0"/>
        <v>#DIV/0!</v>
      </c>
      <c r="L36" s="36" t="e">
        <f>K36</f>
        <v>#DIV/0!</v>
      </c>
      <c r="M36" s="30"/>
      <c r="N36" s="42"/>
      <c r="O36" s="31"/>
    </row>
    <row r="37" spans="2:15" ht="33.75" hidden="1" customHeight="1" x14ac:dyDescent="0.25">
      <c r="B37" s="27"/>
      <c r="C37" s="44" t="s">
        <v>40</v>
      </c>
      <c r="D37" s="44"/>
      <c r="E37" s="45"/>
      <c r="F37" s="5"/>
      <c r="G37" s="34"/>
      <c r="H37" s="5"/>
      <c r="I37" s="43"/>
      <c r="J37" s="38"/>
      <c r="K37" s="22"/>
      <c r="L37" s="36"/>
      <c r="M37" s="46"/>
      <c r="N37" s="42"/>
      <c r="O37" s="31"/>
    </row>
    <row r="38" spans="2:15" ht="33.75" hidden="1" customHeight="1" x14ac:dyDescent="0.25">
      <c r="B38" s="27"/>
      <c r="C38" s="44"/>
      <c r="D38" s="44"/>
      <c r="E38" s="45"/>
      <c r="F38" s="5"/>
      <c r="G38" s="34"/>
      <c r="H38" s="5"/>
      <c r="I38" s="43"/>
      <c r="J38" s="38"/>
      <c r="K38" s="22"/>
      <c r="L38" s="36"/>
      <c r="M38" s="46"/>
      <c r="N38" s="42"/>
      <c r="O38" s="31"/>
    </row>
    <row r="39" spans="2:15" ht="33.75" hidden="1" customHeight="1" x14ac:dyDescent="0.25">
      <c r="B39" s="27"/>
      <c r="C39" s="44"/>
      <c r="D39" s="44"/>
      <c r="E39" s="45"/>
      <c r="F39" s="5"/>
      <c r="G39" s="34"/>
      <c r="H39" s="5"/>
      <c r="I39" s="43"/>
      <c r="J39" s="38"/>
      <c r="K39" s="22"/>
      <c r="L39" s="36"/>
      <c r="M39" s="46"/>
      <c r="N39" s="42"/>
      <c r="O39" s="31"/>
    </row>
    <row r="40" spans="2:15" ht="33.75" hidden="1" customHeight="1" x14ac:dyDescent="0.25">
      <c r="B40" s="27"/>
      <c r="C40" s="44"/>
      <c r="D40" s="44"/>
      <c r="E40" s="45"/>
      <c r="F40" s="5"/>
      <c r="G40" s="34"/>
      <c r="H40" s="5"/>
      <c r="I40" s="43"/>
      <c r="J40" s="38"/>
      <c r="K40" s="22"/>
      <c r="L40" s="36"/>
      <c r="M40" s="46"/>
      <c r="N40" s="42"/>
      <c r="O40" s="31"/>
    </row>
    <row r="41" spans="2:15" ht="58.5" customHeight="1" x14ac:dyDescent="0.25">
      <c r="B41" s="47"/>
      <c r="C41" s="16" t="s">
        <v>41</v>
      </c>
      <c r="D41" s="16" t="s">
        <v>42</v>
      </c>
      <c r="E41" s="39" t="s">
        <v>17</v>
      </c>
      <c r="F41" s="5" t="s">
        <v>18</v>
      </c>
      <c r="G41" s="19" t="s">
        <v>19</v>
      </c>
      <c r="H41" s="5" t="s">
        <v>20</v>
      </c>
      <c r="I41" s="20">
        <v>100</v>
      </c>
      <c r="J41" s="21">
        <v>100</v>
      </c>
      <c r="K41" s="22">
        <f t="shared" si="0"/>
        <v>100</v>
      </c>
      <c r="L41" s="23">
        <f>(K41+K42+K43)/3</f>
        <v>100</v>
      </c>
      <c r="M41" s="24">
        <f>(L41+L44)/2</f>
        <v>95</v>
      </c>
      <c r="N41" s="27"/>
      <c r="O41" s="31"/>
    </row>
    <row r="42" spans="2:15" ht="58.5" customHeight="1" x14ac:dyDescent="0.25">
      <c r="B42" s="47"/>
      <c r="C42" s="27"/>
      <c r="D42" s="27"/>
      <c r="E42" s="48"/>
      <c r="F42" s="5" t="s">
        <v>18</v>
      </c>
      <c r="G42" s="19" t="s">
        <v>22</v>
      </c>
      <c r="H42" s="5" t="s">
        <v>20</v>
      </c>
      <c r="I42" s="20">
        <v>85</v>
      </c>
      <c r="J42" s="21">
        <v>90</v>
      </c>
      <c r="K42" s="22">
        <f t="shared" si="0"/>
        <v>100</v>
      </c>
      <c r="L42" s="29"/>
      <c r="M42" s="30"/>
      <c r="N42" s="27"/>
      <c r="O42" s="31"/>
    </row>
    <row r="43" spans="2:15" ht="58.5" customHeight="1" x14ac:dyDescent="0.25">
      <c r="B43" s="47"/>
      <c r="C43" s="27"/>
      <c r="D43" s="27"/>
      <c r="E43" s="48"/>
      <c r="F43" s="5" t="s">
        <v>18</v>
      </c>
      <c r="G43" s="19" t="s">
        <v>23</v>
      </c>
      <c r="H43" s="5" t="s">
        <v>20</v>
      </c>
      <c r="I43" s="20">
        <v>98</v>
      </c>
      <c r="J43" s="21">
        <v>98</v>
      </c>
      <c r="K43" s="22">
        <f t="shared" si="0"/>
        <v>100</v>
      </c>
      <c r="L43" s="29"/>
      <c r="M43" s="30"/>
      <c r="N43" s="27"/>
      <c r="O43" s="31"/>
    </row>
    <row r="44" spans="2:15" ht="33" customHeight="1" x14ac:dyDescent="0.25">
      <c r="B44" s="47"/>
      <c r="C44" s="32"/>
      <c r="D44" s="32"/>
      <c r="E44" s="49"/>
      <c r="F44" s="5" t="s">
        <v>24</v>
      </c>
      <c r="G44" s="34" t="s">
        <v>25</v>
      </c>
      <c r="H44" s="5" t="s">
        <v>26</v>
      </c>
      <c r="I44" s="35">
        <v>0.55555555555555558</v>
      </c>
      <c r="J44" s="35">
        <v>0.5</v>
      </c>
      <c r="K44" s="22">
        <f t="shared" si="0"/>
        <v>89.999999999999986</v>
      </c>
      <c r="L44" s="36">
        <f>K44</f>
        <v>89.999999999999986</v>
      </c>
      <c r="M44" s="30"/>
      <c r="N44" s="27"/>
      <c r="O44" s="31"/>
    </row>
    <row r="45" spans="2:15" ht="57" hidden="1" customHeight="1" x14ac:dyDescent="0.25">
      <c r="B45" s="47"/>
      <c r="C45" s="16" t="s">
        <v>43</v>
      </c>
      <c r="D45" s="16" t="s">
        <v>44</v>
      </c>
      <c r="E45" s="39" t="s">
        <v>17</v>
      </c>
      <c r="F45" s="5" t="s">
        <v>18</v>
      </c>
      <c r="G45" s="19" t="s">
        <v>19</v>
      </c>
      <c r="H45" s="5" t="s">
        <v>20</v>
      </c>
      <c r="I45" s="20"/>
      <c r="J45" s="21"/>
      <c r="K45" s="22" t="e">
        <f t="shared" si="0"/>
        <v>#DIV/0!</v>
      </c>
      <c r="L45" s="23" t="e">
        <f>(K45+K46+K47)/3</f>
        <v>#DIV/0!</v>
      </c>
      <c r="M45" s="24" t="e">
        <f>(L45+L48)/2</f>
        <v>#DIV/0!</v>
      </c>
      <c r="N45" s="27"/>
      <c r="O45" s="31"/>
    </row>
    <row r="46" spans="2:15" ht="57" hidden="1" customHeight="1" x14ac:dyDescent="0.25">
      <c r="B46" s="47"/>
      <c r="C46" s="27"/>
      <c r="D46" s="27"/>
      <c r="E46" s="48"/>
      <c r="F46" s="5" t="s">
        <v>18</v>
      </c>
      <c r="G46" s="19" t="s">
        <v>22</v>
      </c>
      <c r="H46" s="5" t="s">
        <v>20</v>
      </c>
      <c r="I46" s="20"/>
      <c r="J46" s="21"/>
      <c r="K46" s="22" t="e">
        <f t="shared" si="0"/>
        <v>#DIV/0!</v>
      </c>
      <c r="L46" s="29"/>
      <c r="M46" s="30"/>
      <c r="N46" s="27"/>
      <c r="O46" s="31"/>
    </row>
    <row r="47" spans="2:15" ht="57" hidden="1" customHeight="1" x14ac:dyDescent="0.25">
      <c r="B47" s="47"/>
      <c r="C47" s="27"/>
      <c r="D47" s="27"/>
      <c r="E47" s="48"/>
      <c r="F47" s="5" t="s">
        <v>18</v>
      </c>
      <c r="G47" s="19" t="s">
        <v>23</v>
      </c>
      <c r="H47" s="5" t="s">
        <v>20</v>
      </c>
      <c r="I47" s="20"/>
      <c r="J47" s="20"/>
      <c r="K47" s="22" t="e">
        <f t="shared" si="0"/>
        <v>#DIV/0!</v>
      </c>
      <c r="L47" s="29"/>
      <c r="M47" s="30"/>
      <c r="N47" s="27"/>
      <c r="O47" s="31"/>
    </row>
    <row r="48" spans="2:15" ht="57" hidden="1" customHeight="1" x14ac:dyDescent="0.25">
      <c r="B48" s="47"/>
      <c r="C48" s="32"/>
      <c r="D48" s="32"/>
      <c r="E48" s="49"/>
      <c r="F48" s="5" t="s">
        <v>24</v>
      </c>
      <c r="G48" s="34" t="s">
        <v>25</v>
      </c>
      <c r="H48" s="5" t="s">
        <v>26</v>
      </c>
      <c r="I48" s="43"/>
      <c r="J48" s="38"/>
      <c r="K48" s="22" t="e">
        <f t="shared" si="0"/>
        <v>#DIV/0!</v>
      </c>
      <c r="L48" s="36" t="e">
        <f>K48</f>
        <v>#DIV/0!</v>
      </c>
      <c r="M48" s="30"/>
      <c r="N48" s="27"/>
      <c r="O48" s="31"/>
    </row>
    <row r="49" spans="2:15" ht="33" hidden="1" customHeight="1" x14ac:dyDescent="0.25">
      <c r="B49" s="47"/>
      <c r="C49" s="16" t="s">
        <v>43</v>
      </c>
      <c r="D49" s="16" t="s">
        <v>45</v>
      </c>
      <c r="E49" s="39" t="s">
        <v>17</v>
      </c>
      <c r="F49" s="5" t="s">
        <v>18</v>
      </c>
      <c r="G49" s="19" t="s">
        <v>19</v>
      </c>
      <c r="H49" s="5" t="s">
        <v>20</v>
      </c>
      <c r="I49" s="20"/>
      <c r="J49" s="21"/>
      <c r="K49" s="22" t="e">
        <f t="shared" si="0"/>
        <v>#DIV/0!</v>
      </c>
      <c r="L49" s="23" t="e">
        <f>(K49+K50+K51)/3</f>
        <v>#DIV/0!</v>
      </c>
      <c r="M49" s="24" t="e">
        <f>(L49+L52)/2</f>
        <v>#DIV/0!</v>
      </c>
      <c r="N49" s="27"/>
      <c r="O49" s="31"/>
    </row>
    <row r="50" spans="2:15" ht="33" hidden="1" customHeight="1" x14ac:dyDescent="0.25">
      <c r="B50" s="47"/>
      <c r="C50" s="27"/>
      <c r="D50" s="27"/>
      <c r="E50" s="48"/>
      <c r="F50" s="5" t="s">
        <v>18</v>
      </c>
      <c r="G50" s="19" t="s">
        <v>22</v>
      </c>
      <c r="H50" s="5" t="s">
        <v>20</v>
      </c>
      <c r="I50" s="20"/>
      <c r="J50" s="21"/>
      <c r="K50" s="22" t="e">
        <f t="shared" si="0"/>
        <v>#DIV/0!</v>
      </c>
      <c r="L50" s="29"/>
      <c r="M50" s="30"/>
      <c r="N50" s="27"/>
      <c r="O50" s="31"/>
    </row>
    <row r="51" spans="2:15" ht="33" hidden="1" customHeight="1" x14ac:dyDescent="0.25">
      <c r="B51" s="47"/>
      <c r="C51" s="27"/>
      <c r="D51" s="27"/>
      <c r="E51" s="48"/>
      <c r="F51" s="5" t="s">
        <v>18</v>
      </c>
      <c r="G51" s="19" t="s">
        <v>23</v>
      </c>
      <c r="H51" s="5" t="s">
        <v>20</v>
      </c>
      <c r="I51" s="20"/>
      <c r="J51" s="20"/>
      <c r="K51" s="22" t="e">
        <f t="shared" si="0"/>
        <v>#DIV/0!</v>
      </c>
      <c r="L51" s="29"/>
      <c r="M51" s="30"/>
      <c r="N51" s="27"/>
      <c r="O51" s="31"/>
    </row>
    <row r="52" spans="2:15" ht="33" hidden="1" customHeight="1" x14ac:dyDescent="0.25">
      <c r="B52" s="47"/>
      <c r="C52" s="32"/>
      <c r="D52" s="32"/>
      <c r="E52" s="49"/>
      <c r="F52" s="5" t="s">
        <v>24</v>
      </c>
      <c r="G52" s="34" t="s">
        <v>25</v>
      </c>
      <c r="H52" s="5" t="s">
        <v>26</v>
      </c>
      <c r="I52" s="43"/>
      <c r="J52" s="38"/>
      <c r="K52" s="22" t="e">
        <f t="shared" si="0"/>
        <v>#DIV/0!</v>
      </c>
      <c r="L52" s="36" t="e">
        <f>K52</f>
        <v>#DIV/0!</v>
      </c>
      <c r="M52" s="30"/>
      <c r="N52" s="27"/>
      <c r="O52" s="31"/>
    </row>
    <row r="53" spans="2:15" ht="33" hidden="1" customHeight="1" x14ac:dyDescent="0.25">
      <c r="B53" s="47"/>
      <c r="C53" s="16" t="s">
        <v>46</v>
      </c>
      <c r="D53" s="16" t="s">
        <v>47</v>
      </c>
      <c r="E53" s="39" t="s">
        <v>17</v>
      </c>
      <c r="F53" s="5" t="s">
        <v>18</v>
      </c>
      <c r="G53" s="19" t="s">
        <v>19</v>
      </c>
      <c r="H53" s="5" t="s">
        <v>20</v>
      </c>
      <c r="I53" s="20"/>
      <c r="J53" s="21"/>
      <c r="K53" s="22" t="e">
        <f t="shared" si="0"/>
        <v>#DIV/0!</v>
      </c>
      <c r="L53" s="23" t="e">
        <f>(K53+K54+K55)/3</f>
        <v>#DIV/0!</v>
      </c>
      <c r="M53" s="24" t="e">
        <f>(L53+L56)/2</f>
        <v>#DIV/0!</v>
      </c>
      <c r="N53" s="27"/>
      <c r="O53" s="31"/>
    </row>
    <row r="54" spans="2:15" ht="33" hidden="1" customHeight="1" x14ac:dyDescent="0.25">
      <c r="B54" s="47"/>
      <c r="C54" s="27"/>
      <c r="D54" s="27"/>
      <c r="E54" s="48"/>
      <c r="F54" s="5" t="s">
        <v>18</v>
      </c>
      <c r="G54" s="19" t="s">
        <v>22</v>
      </c>
      <c r="H54" s="5" t="s">
        <v>20</v>
      </c>
      <c r="I54" s="20"/>
      <c r="J54" s="21"/>
      <c r="K54" s="22" t="e">
        <f t="shared" si="0"/>
        <v>#DIV/0!</v>
      </c>
      <c r="L54" s="29"/>
      <c r="M54" s="30"/>
      <c r="N54" s="27"/>
      <c r="O54" s="31"/>
    </row>
    <row r="55" spans="2:15" ht="33" hidden="1" customHeight="1" x14ac:dyDescent="0.25">
      <c r="B55" s="47"/>
      <c r="C55" s="27"/>
      <c r="D55" s="27"/>
      <c r="E55" s="48"/>
      <c r="F55" s="5" t="s">
        <v>18</v>
      </c>
      <c r="G55" s="19" t="s">
        <v>23</v>
      </c>
      <c r="H55" s="5" t="s">
        <v>20</v>
      </c>
      <c r="I55" s="20"/>
      <c r="J55" s="20"/>
      <c r="K55" s="22" t="e">
        <f t="shared" si="0"/>
        <v>#DIV/0!</v>
      </c>
      <c r="L55" s="29"/>
      <c r="M55" s="30"/>
      <c r="N55" s="27"/>
      <c r="O55" s="31"/>
    </row>
    <row r="56" spans="2:15" ht="69" hidden="1" customHeight="1" x14ac:dyDescent="0.25">
      <c r="B56" s="47"/>
      <c r="C56" s="32"/>
      <c r="D56" s="32"/>
      <c r="E56" s="49"/>
      <c r="F56" s="5" t="s">
        <v>24</v>
      </c>
      <c r="G56" s="34" t="s">
        <v>25</v>
      </c>
      <c r="H56" s="5" t="s">
        <v>26</v>
      </c>
      <c r="I56" s="43"/>
      <c r="J56" s="38"/>
      <c r="K56" s="22" t="e">
        <f t="shared" si="0"/>
        <v>#DIV/0!</v>
      </c>
      <c r="L56" s="36" t="e">
        <f>K56</f>
        <v>#DIV/0!</v>
      </c>
      <c r="M56" s="30"/>
      <c r="N56" s="27"/>
      <c r="O56" s="31"/>
    </row>
    <row r="57" spans="2:15" ht="58.5" hidden="1" customHeight="1" x14ac:dyDescent="0.25">
      <c r="B57" s="47"/>
      <c r="C57" s="16" t="s">
        <v>48</v>
      </c>
      <c r="D57" s="16" t="s">
        <v>49</v>
      </c>
      <c r="E57" s="39" t="s">
        <v>17</v>
      </c>
      <c r="F57" s="5" t="s">
        <v>18</v>
      </c>
      <c r="G57" s="19" t="s">
        <v>19</v>
      </c>
      <c r="H57" s="5" t="s">
        <v>20</v>
      </c>
      <c r="I57" s="20"/>
      <c r="J57" s="21"/>
      <c r="K57" s="22" t="e">
        <f t="shared" si="0"/>
        <v>#DIV/0!</v>
      </c>
      <c r="L57" s="23" t="e">
        <f>(K57+K58+K59)/3</f>
        <v>#DIV/0!</v>
      </c>
      <c r="M57" s="24" t="e">
        <f>(L57+L60)/2</f>
        <v>#DIV/0!</v>
      </c>
      <c r="N57" s="27"/>
      <c r="O57" s="31"/>
    </row>
    <row r="58" spans="2:15" ht="58.5" hidden="1" customHeight="1" x14ac:dyDescent="0.25">
      <c r="B58" s="47"/>
      <c r="C58" s="27"/>
      <c r="D58" s="27"/>
      <c r="E58" s="48"/>
      <c r="F58" s="5" t="s">
        <v>18</v>
      </c>
      <c r="G58" s="19" t="s">
        <v>50</v>
      </c>
      <c r="H58" s="5" t="s">
        <v>20</v>
      </c>
      <c r="I58" s="20"/>
      <c r="J58" s="21"/>
      <c r="K58" s="22" t="e">
        <f t="shared" si="0"/>
        <v>#DIV/0!</v>
      </c>
      <c r="L58" s="29"/>
      <c r="M58" s="30"/>
      <c r="N58" s="27"/>
      <c r="O58" s="31"/>
    </row>
    <row r="59" spans="2:15" ht="58.5" hidden="1" customHeight="1" x14ac:dyDescent="0.25">
      <c r="B59" s="47"/>
      <c r="C59" s="27"/>
      <c r="D59" s="27"/>
      <c r="E59" s="48"/>
      <c r="F59" s="5" t="s">
        <v>18</v>
      </c>
      <c r="G59" s="19" t="s">
        <v>51</v>
      </c>
      <c r="H59" s="5" t="s">
        <v>20</v>
      </c>
      <c r="I59" s="20"/>
      <c r="J59" s="20"/>
      <c r="K59" s="22" t="e">
        <f t="shared" si="0"/>
        <v>#DIV/0!</v>
      </c>
      <c r="L59" s="29"/>
      <c r="M59" s="30"/>
      <c r="N59" s="27"/>
      <c r="O59" s="31"/>
    </row>
    <row r="60" spans="2:15" ht="57.75" hidden="1" customHeight="1" x14ac:dyDescent="0.25">
      <c r="B60" s="47"/>
      <c r="C60" s="32"/>
      <c r="D60" s="32"/>
      <c r="E60" s="49"/>
      <c r="F60" s="5" t="s">
        <v>24</v>
      </c>
      <c r="G60" s="34" t="s">
        <v>25</v>
      </c>
      <c r="H60" s="5" t="s">
        <v>26</v>
      </c>
      <c r="I60" s="38"/>
      <c r="J60" s="43"/>
      <c r="K60" s="22" t="e">
        <f t="shared" si="0"/>
        <v>#DIV/0!</v>
      </c>
      <c r="L60" s="36" t="e">
        <f>K60</f>
        <v>#DIV/0!</v>
      </c>
      <c r="M60" s="30"/>
      <c r="N60" s="27"/>
      <c r="O60" s="31"/>
    </row>
    <row r="61" spans="2:15" ht="58.5" hidden="1" customHeight="1" x14ac:dyDescent="0.25">
      <c r="B61" s="47"/>
      <c r="C61" s="16" t="s">
        <v>52</v>
      </c>
      <c r="D61" s="16" t="s">
        <v>53</v>
      </c>
      <c r="E61" s="39" t="s">
        <v>17</v>
      </c>
      <c r="F61" s="5" t="s">
        <v>18</v>
      </c>
      <c r="G61" s="19" t="s">
        <v>19</v>
      </c>
      <c r="H61" s="5" t="s">
        <v>20</v>
      </c>
      <c r="I61" s="50"/>
      <c r="J61" s="21"/>
      <c r="K61" s="22" t="e">
        <f t="shared" si="0"/>
        <v>#DIV/0!</v>
      </c>
      <c r="L61" s="23" t="e">
        <f>(K61+K62+K63)/3</f>
        <v>#DIV/0!</v>
      </c>
      <c r="M61" s="24" t="e">
        <f>(L61+L64)/2</f>
        <v>#DIV/0!</v>
      </c>
      <c r="N61" s="27"/>
      <c r="O61" s="31"/>
    </row>
    <row r="62" spans="2:15" ht="58.5" hidden="1" customHeight="1" x14ac:dyDescent="0.25">
      <c r="B62" s="47"/>
      <c r="C62" s="27"/>
      <c r="D62" s="27"/>
      <c r="E62" s="48"/>
      <c r="F62" s="5" t="s">
        <v>18</v>
      </c>
      <c r="G62" s="19" t="s">
        <v>50</v>
      </c>
      <c r="H62" s="5" t="s">
        <v>20</v>
      </c>
      <c r="I62" s="50"/>
      <c r="J62" s="21"/>
      <c r="K62" s="22" t="e">
        <f t="shared" si="0"/>
        <v>#DIV/0!</v>
      </c>
      <c r="L62" s="29"/>
      <c r="M62" s="30"/>
      <c r="N62" s="27"/>
      <c r="O62" s="31"/>
    </row>
    <row r="63" spans="2:15" ht="58.5" hidden="1" customHeight="1" x14ac:dyDescent="0.25">
      <c r="B63" s="47"/>
      <c r="C63" s="27"/>
      <c r="D63" s="27"/>
      <c r="E63" s="48"/>
      <c r="F63" s="5" t="s">
        <v>18</v>
      </c>
      <c r="G63" s="19" t="s">
        <v>51</v>
      </c>
      <c r="H63" s="5" t="s">
        <v>20</v>
      </c>
      <c r="I63" s="50"/>
      <c r="J63" s="20"/>
      <c r="K63" s="22" t="e">
        <f t="shared" si="0"/>
        <v>#DIV/0!</v>
      </c>
      <c r="L63" s="29"/>
      <c r="M63" s="30"/>
      <c r="N63" s="27"/>
      <c r="O63" s="31"/>
    </row>
    <row r="64" spans="2:15" ht="41.25" hidden="1" customHeight="1" x14ac:dyDescent="0.25">
      <c r="B64" s="47"/>
      <c r="C64" s="32"/>
      <c r="D64" s="32"/>
      <c r="E64" s="49"/>
      <c r="F64" s="5" t="s">
        <v>24</v>
      </c>
      <c r="G64" s="34" t="s">
        <v>25</v>
      </c>
      <c r="H64" s="5" t="s">
        <v>26</v>
      </c>
      <c r="I64" s="43"/>
      <c r="J64" s="38"/>
      <c r="K64" s="22" t="e">
        <f t="shared" si="0"/>
        <v>#DIV/0!</v>
      </c>
      <c r="L64" s="36" t="e">
        <f>K64</f>
        <v>#DIV/0!</v>
      </c>
      <c r="M64" s="30"/>
      <c r="N64" s="27"/>
      <c r="O64" s="31"/>
    </row>
    <row r="65" spans="2:15" ht="58.5" hidden="1" customHeight="1" x14ac:dyDescent="0.25">
      <c r="B65" s="47"/>
      <c r="C65" s="16" t="s">
        <v>54</v>
      </c>
      <c r="D65" s="16" t="s">
        <v>55</v>
      </c>
      <c r="E65" s="39" t="s">
        <v>17</v>
      </c>
      <c r="F65" s="5" t="s">
        <v>18</v>
      </c>
      <c r="G65" s="19" t="s">
        <v>19</v>
      </c>
      <c r="H65" s="5" t="s">
        <v>20</v>
      </c>
      <c r="I65" s="50"/>
      <c r="J65" s="21"/>
      <c r="K65" s="22" t="e">
        <f t="shared" si="0"/>
        <v>#DIV/0!</v>
      </c>
      <c r="L65" s="23" t="e">
        <f>(K65+K66+K67)/3</f>
        <v>#DIV/0!</v>
      </c>
      <c r="M65" s="24" t="e">
        <f>(L65+L68)/2</f>
        <v>#DIV/0!</v>
      </c>
      <c r="N65" s="27"/>
      <c r="O65" s="31"/>
    </row>
    <row r="66" spans="2:15" ht="58.5" hidden="1" customHeight="1" x14ac:dyDescent="0.25">
      <c r="B66" s="47"/>
      <c r="C66" s="27"/>
      <c r="D66" s="27"/>
      <c r="E66" s="48"/>
      <c r="F66" s="5" t="s">
        <v>18</v>
      </c>
      <c r="G66" s="19" t="s">
        <v>50</v>
      </c>
      <c r="H66" s="5" t="s">
        <v>20</v>
      </c>
      <c r="I66" s="50"/>
      <c r="J66" s="21"/>
      <c r="K66" s="22" t="e">
        <f t="shared" si="0"/>
        <v>#DIV/0!</v>
      </c>
      <c r="L66" s="29"/>
      <c r="M66" s="30"/>
      <c r="N66" s="27"/>
      <c r="O66" s="31"/>
    </row>
    <row r="67" spans="2:15" ht="58.5" hidden="1" customHeight="1" x14ac:dyDescent="0.25">
      <c r="B67" s="47"/>
      <c r="C67" s="27"/>
      <c r="D67" s="27"/>
      <c r="E67" s="48"/>
      <c r="F67" s="5" t="s">
        <v>18</v>
      </c>
      <c r="G67" s="19" t="s">
        <v>51</v>
      </c>
      <c r="H67" s="5" t="s">
        <v>20</v>
      </c>
      <c r="I67" s="50"/>
      <c r="J67" s="20"/>
      <c r="K67" s="22" t="e">
        <f t="shared" si="0"/>
        <v>#DIV/0!</v>
      </c>
      <c r="L67" s="29"/>
      <c r="M67" s="30"/>
      <c r="N67" s="27"/>
      <c r="O67" s="31"/>
    </row>
    <row r="68" spans="2:15" ht="41.25" hidden="1" customHeight="1" x14ac:dyDescent="0.25">
      <c r="B68" s="47"/>
      <c r="C68" s="32"/>
      <c r="D68" s="32"/>
      <c r="E68" s="49"/>
      <c r="F68" s="5" t="s">
        <v>24</v>
      </c>
      <c r="G68" s="34" t="s">
        <v>25</v>
      </c>
      <c r="H68" s="5" t="s">
        <v>26</v>
      </c>
      <c r="I68" s="43"/>
      <c r="J68" s="38"/>
      <c r="K68" s="22" t="e">
        <f t="shared" si="0"/>
        <v>#DIV/0!</v>
      </c>
      <c r="L68" s="36" t="e">
        <f>K68</f>
        <v>#DIV/0!</v>
      </c>
      <c r="M68" s="30"/>
      <c r="N68" s="27"/>
      <c r="O68" s="31"/>
    </row>
    <row r="69" spans="2:15" ht="58.5" customHeight="1" x14ac:dyDescent="0.25">
      <c r="B69" s="47"/>
      <c r="C69" s="16" t="s">
        <v>56</v>
      </c>
      <c r="D69" s="16" t="s">
        <v>57</v>
      </c>
      <c r="E69" s="39" t="s">
        <v>17</v>
      </c>
      <c r="F69" s="5" t="s">
        <v>18</v>
      </c>
      <c r="G69" s="19" t="s">
        <v>19</v>
      </c>
      <c r="H69" s="5" t="s">
        <v>20</v>
      </c>
      <c r="I69" s="20">
        <v>100</v>
      </c>
      <c r="J69" s="21">
        <v>100</v>
      </c>
      <c r="K69" s="22">
        <f t="shared" si="0"/>
        <v>100</v>
      </c>
      <c r="L69" s="23">
        <f>(K69+K70+K71)/3</f>
        <v>100</v>
      </c>
      <c r="M69" s="24">
        <f>(L69+L72)/2</f>
        <v>99.99379344587885</v>
      </c>
      <c r="N69" s="27"/>
      <c r="O69" s="31"/>
    </row>
    <row r="70" spans="2:15" ht="58.5" customHeight="1" x14ac:dyDescent="0.25">
      <c r="B70" s="47"/>
      <c r="C70" s="27"/>
      <c r="D70" s="27"/>
      <c r="E70" s="48"/>
      <c r="F70" s="5" t="s">
        <v>18</v>
      </c>
      <c r="G70" s="19" t="s">
        <v>50</v>
      </c>
      <c r="H70" s="5" t="s">
        <v>20</v>
      </c>
      <c r="I70" s="20">
        <v>85</v>
      </c>
      <c r="J70" s="103">
        <v>90</v>
      </c>
      <c r="K70" s="22">
        <f t="shared" si="0"/>
        <v>100</v>
      </c>
      <c r="L70" s="29"/>
      <c r="M70" s="30"/>
      <c r="N70" s="27"/>
      <c r="O70" s="31"/>
    </row>
    <row r="71" spans="2:15" ht="58.5" customHeight="1" x14ac:dyDescent="0.25">
      <c r="B71" s="47"/>
      <c r="C71" s="27"/>
      <c r="D71" s="27"/>
      <c r="E71" s="48"/>
      <c r="F71" s="5" t="s">
        <v>18</v>
      </c>
      <c r="G71" s="19" t="s">
        <v>51</v>
      </c>
      <c r="H71" s="5" t="s">
        <v>20</v>
      </c>
      <c r="I71" s="20">
        <v>98</v>
      </c>
      <c r="J71" s="20">
        <v>98</v>
      </c>
      <c r="K71" s="22">
        <f t="shared" si="0"/>
        <v>100</v>
      </c>
      <c r="L71" s="29"/>
      <c r="M71" s="30"/>
      <c r="N71" s="27"/>
      <c r="O71" s="31"/>
    </row>
    <row r="72" spans="2:15" ht="31.5" customHeight="1" x14ac:dyDescent="0.25">
      <c r="B72" s="47"/>
      <c r="C72" s="32"/>
      <c r="D72" s="32"/>
      <c r="E72" s="49"/>
      <c r="F72" s="5" t="s">
        <v>24</v>
      </c>
      <c r="G72" s="34" t="s">
        <v>25</v>
      </c>
      <c r="H72" s="5" t="s">
        <v>26</v>
      </c>
      <c r="I72" s="35">
        <v>447.55555555555554</v>
      </c>
      <c r="J72" s="35">
        <v>447.5</v>
      </c>
      <c r="K72" s="22">
        <f t="shared" si="0"/>
        <v>99.987586891757701</v>
      </c>
      <c r="L72" s="36">
        <f>K72</f>
        <v>99.987586891757701</v>
      </c>
      <c r="M72" s="30"/>
      <c r="N72" s="27"/>
      <c r="O72" s="31"/>
    </row>
    <row r="73" spans="2:15" ht="58.5" hidden="1" customHeight="1" x14ac:dyDescent="0.25">
      <c r="B73" s="47"/>
      <c r="C73" s="16" t="s">
        <v>58</v>
      </c>
      <c r="D73" s="16" t="s">
        <v>59</v>
      </c>
      <c r="E73" s="39" t="s">
        <v>17</v>
      </c>
      <c r="F73" s="5" t="s">
        <v>18</v>
      </c>
      <c r="G73" s="19" t="s">
        <v>19</v>
      </c>
      <c r="H73" s="5" t="s">
        <v>20</v>
      </c>
      <c r="I73" s="50"/>
      <c r="J73" s="21"/>
      <c r="K73" s="22" t="e">
        <f t="shared" si="0"/>
        <v>#DIV/0!</v>
      </c>
      <c r="L73" s="23" t="e">
        <f>(K73+K74+K75)/2</f>
        <v>#DIV/0!</v>
      </c>
      <c r="M73" s="24" t="e">
        <f>(L73+L76)/2</f>
        <v>#DIV/0!</v>
      </c>
      <c r="N73" s="27"/>
      <c r="O73" s="31"/>
    </row>
    <row r="74" spans="2:15" ht="58.5" hidden="1" customHeight="1" x14ac:dyDescent="0.25">
      <c r="B74" s="47"/>
      <c r="C74" s="27"/>
      <c r="D74" s="27"/>
      <c r="E74" s="48"/>
      <c r="F74" s="5" t="s">
        <v>18</v>
      </c>
      <c r="G74" s="19" t="s">
        <v>50</v>
      </c>
      <c r="H74" s="5" t="s">
        <v>20</v>
      </c>
      <c r="I74" s="50"/>
      <c r="J74" s="21"/>
      <c r="K74" s="22" t="e">
        <f t="shared" si="0"/>
        <v>#DIV/0!</v>
      </c>
      <c r="L74" s="29"/>
      <c r="M74" s="30"/>
      <c r="N74" s="27"/>
      <c r="O74" s="31"/>
    </row>
    <row r="75" spans="2:15" ht="58.5" hidden="1" customHeight="1" x14ac:dyDescent="0.25">
      <c r="B75" s="47"/>
      <c r="C75" s="27"/>
      <c r="D75" s="27"/>
      <c r="E75" s="48"/>
      <c r="F75" s="5" t="s">
        <v>18</v>
      </c>
      <c r="G75" s="19" t="s">
        <v>51</v>
      </c>
      <c r="H75" s="5" t="s">
        <v>20</v>
      </c>
      <c r="I75" s="50"/>
      <c r="J75" s="20"/>
      <c r="K75" s="22"/>
      <c r="L75" s="29"/>
      <c r="M75" s="30"/>
      <c r="N75" s="27"/>
      <c r="O75" s="31"/>
    </row>
    <row r="76" spans="2:15" ht="31.5" hidden="1" customHeight="1" x14ac:dyDescent="0.25">
      <c r="B76" s="47"/>
      <c r="C76" s="32"/>
      <c r="D76" s="32"/>
      <c r="E76" s="49"/>
      <c r="F76" s="5" t="s">
        <v>24</v>
      </c>
      <c r="G76" s="34" t="s">
        <v>25</v>
      </c>
      <c r="H76" s="5" t="s">
        <v>26</v>
      </c>
      <c r="I76" s="38"/>
      <c r="J76" s="43"/>
      <c r="K76" s="22" t="e">
        <f t="shared" si="0"/>
        <v>#DIV/0!</v>
      </c>
      <c r="L76" s="36" t="e">
        <f>K76</f>
        <v>#DIV/0!</v>
      </c>
      <c r="M76" s="30"/>
      <c r="N76" s="27"/>
      <c r="O76" s="31"/>
    </row>
    <row r="77" spans="2:15" ht="58.5" hidden="1" customHeight="1" x14ac:dyDescent="0.25">
      <c r="B77" s="47"/>
      <c r="C77" s="16" t="s">
        <v>60</v>
      </c>
      <c r="D77" s="16" t="s">
        <v>61</v>
      </c>
      <c r="E77" s="39" t="s">
        <v>17</v>
      </c>
      <c r="F77" s="5" t="s">
        <v>18</v>
      </c>
      <c r="G77" s="19" t="s">
        <v>19</v>
      </c>
      <c r="H77" s="5" t="s">
        <v>20</v>
      </c>
      <c r="I77" s="20"/>
      <c r="J77" s="21"/>
      <c r="K77" s="22" t="e">
        <f t="shared" si="0"/>
        <v>#DIV/0!</v>
      </c>
      <c r="L77" s="23" t="e">
        <f>(K77+K78+K79)/3</f>
        <v>#DIV/0!</v>
      </c>
      <c r="M77" s="24" t="e">
        <f>(L77+L80)/2</f>
        <v>#DIV/0!</v>
      </c>
      <c r="N77" s="42"/>
      <c r="O77" s="31"/>
    </row>
    <row r="78" spans="2:15" ht="58.5" hidden="1" customHeight="1" x14ac:dyDescent="0.25">
      <c r="B78" s="47"/>
      <c r="C78" s="27"/>
      <c r="D78" s="27"/>
      <c r="E78" s="48"/>
      <c r="F78" s="5" t="s">
        <v>18</v>
      </c>
      <c r="G78" s="19" t="s">
        <v>22</v>
      </c>
      <c r="H78" s="5" t="s">
        <v>20</v>
      </c>
      <c r="I78" s="20"/>
      <c r="J78" s="21"/>
      <c r="K78" s="22" t="e">
        <f t="shared" si="0"/>
        <v>#DIV/0!</v>
      </c>
      <c r="L78" s="29"/>
      <c r="M78" s="30"/>
      <c r="N78" s="42"/>
      <c r="O78" s="31"/>
    </row>
    <row r="79" spans="2:15" ht="58.5" hidden="1" customHeight="1" x14ac:dyDescent="0.25">
      <c r="B79" s="47"/>
      <c r="C79" s="27"/>
      <c r="D79" s="27"/>
      <c r="E79" s="48"/>
      <c r="F79" s="5" t="s">
        <v>18</v>
      </c>
      <c r="G79" s="19" t="s">
        <v>62</v>
      </c>
      <c r="H79" s="5" t="s">
        <v>20</v>
      </c>
      <c r="I79" s="20"/>
      <c r="J79" s="20"/>
      <c r="K79" s="22" t="e">
        <f t="shared" si="0"/>
        <v>#DIV/0!</v>
      </c>
      <c r="L79" s="29"/>
      <c r="M79" s="30"/>
      <c r="N79" s="42"/>
      <c r="O79" s="31"/>
    </row>
    <row r="80" spans="2:15" ht="40.5" hidden="1" customHeight="1" x14ac:dyDescent="0.25">
      <c r="B80" s="47"/>
      <c r="C80" s="32"/>
      <c r="D80" s="32"/>
      <c r="E80" s="49"/>
      <c r="F80" s="5" t="s">
        <v>24</v>
      </c>
      <c r="G80" s="34" t="s">
        <v>25</v>
      </c>
      <c r="H80" s="5" t="s">
        <v>26</v>
      </c>
      <c r="I80" s="43"/>
      <c r="J80" s="38"/>
      <c r="K80" s="22" t="e">
        <f t="shared" si="0"/>
        <v>#DIV/0!</v>
      </c>
      <c r="L80" s="36" t="e">
        <f>K80</f>
        <v>#DIV/0!</v>
      </c>
      <c r="M80" s="30"/>
      <c r="N80" s="42"/>
      <c r="O80" s="31"/>
    </row>
    <row r="81" spans="2:15" ht="58.5" hidden="1" customHeight="1" x14ac:dyDescent="0.25">
      <c r="B81" s="47"/>
      <c r="C81" s="16" t="s">
        <v>63</v>
      </c>
      <c r="D81" s="16" t="s">
        <v>64</v>
      </c>
      <c r="E81" s="39" t="s">
        <v>17</v>
      </c>
      <c r="F81" s="5" t="s">
        <v>18</v>
      </c>
      <c r="G81" s="19" t="s">
        <v>19</v>
      </c>
      <c r="H81" s="5" t="s">
        <v>20</v>
      </c>
      <c r="I81" s="20"/>
      <c r="J81" s="21"/>
      <c r="K81" s="22" t="e">
        <f t="shared" si="0"/>
        <v>#DIV/0!</v>
      </c>
      <c r="L81" s="23" t="e">
        <f>(K81+K82+K83)/3</f>
        <v>#DIV/0!</v>
      </c>
      <c r="M81" s="24" t="e">
        <f>(L81+L84)/2</f>
        <v>#DIV/0!</v>
      </c>
      <c r="N81" s="42"/>
      <c r="O81" s="31"/>
    </row>
    <row r="82" spans="2:15" ht="58.5" hidden="1" customHeight="1" x14ac:dyDescent="0.25">
      <c r="B82" s="47"/>
      <c r="C82" s="27"/>
      <c r="D82" s="27"/>
      <c r="E82" s="48"/>
      <c r="F82" s="5" t="s">
        <v>18</v>
      </c>
      <c r="G82" s="19" t="s">
        <v>22</v>
      </c>
      <c r="H82" s="5" t="s">
        <v>20</v>
      </c>
      <c r="I82" s="20"/>
      <c r="J82" s="21"/>
      <c r="K82" s="22" t="e">
        <f t="shared" si="0"/>
        <v>#DIV/0!</v>
      </c>
      <c r="L82" s="29"/>
      <c r="M82" s="30"/>
      <c r="N82" s="42"/>
      <c r="O82" s="31"/>
    </row>
    <row r="83" spans="2:15" ht="58.5" hidden="1" customHeight="1" x14ac:dyDescent="0.25">
      <c r="B83" s="47"/>
      <c r="C83" s="27"/>
      <c r="D83" s="27"/>
      <c r="E83" s="48"/>
      <c r="F83" s="5" t="s">
        <v>18</v>
      </c>
      <c r="G83" s="19" t="s">
        <v>62</v>
      </c>
      <c r="H83" s="5" t="s">
        <v>20</v>
      </c>
      <c r="I83" s="20"/>
      <c r="J83" s="20"/>
      <c r="K83" s="22" t="e">
        <f t="shared" si="0"/>
        <v>#DIV/0!</v>
      </c>
      <c r="L83" s="29"/>
      <c r="M83" s="30"/>
      <c r="N83" s="42"/>
      <c r="O83" s="31"/>
    </row>
    <row r="84" spans="2:15" ht="40.5" hidden="1" customHeight="1" x14ac:dyDescent="0.25">
      <c r="B84" s="47"/>
      <c r="C84" s="32"/>
      <c r="D84" s="32"/>
      <c r="E84" s="49"/>
      <c r="F84" s="5" t="s">
        <v>24</v>
      </c>
      <c r="G84" s="34" t="s">
        <v>25</v>
      </c>
      <c r="H84" s="5" t="s">
        <v>26</v>
      </c>
      <c r="I84" s="43"/>
      <c r="J84" s="38"/>
      <c r="K84" s="22" t="e">
        <f t="shared" si="0"/>
        <v>#DIV/0!</v>
      </c>
      <c r="L84" s="36" t="e">
        <f>K84</f>
        <v>#DIV/0!</v>
      </c>
      <c r="M84" s="30"/>
      <c r="N84" s="42"/>
      <c r="O84" s="31"/>
    </row>
    <row r="85" spans="2:15" ht="58.5" hidden="1" customHeight="1" x14ac:dyDescent="0.25">
      <c r="B85" s="47"/>
      <c r="C85" s="16" t="s">
        <v>65</v>
      </c>
      <c r="D85" s="16" t="s">
        <v>66</v>
      </c>
      <c r="E85" s="39" t="s">
        <v>17</v>
      </c>
      <c r="F85" s="5" t="s">
        <v>18</v>
      </c>
      <c r="G85" s="19" t="s">
        <v>19</v>
      </c>
      <c r="H85" s="5" t="s">
        <v>20</v>
      </c>
      <c r="I85" s="20"/>
      <c r="J85" s="21"/>
      <c r="K85" s="22" t="e">
        <f t="shared" si="0"/>
        <v>#DIV/0!</v>
      </c>
      <c r="L85" s="23" t="e">
        <f>(K85+K86+K87)/3</f>
        <v>#DIV/0!</v>
      </c>
      <c r="M85" s="24" t="e">
        <f>(L85+L88)/2</f>
        <v>#DIV/0!</v>
      </c>
      <c r="N85" s="42"/>
      <c r="O85" s="31"/>
    </row>
    <row r="86" spans="2:15" ht="58.5" hidden="1" customHeight="1" x14ac:dyDescent="0.25">
      <c r="B86" s="47"/>
      <c r="C86" s="27"/>
      <c r="D86" s="27"/>
      <c r="E86" s="48"/>
      <c r="F86" s="5" t="s">
        <v>18</v>
      </c>
      <c r="G86" s="19" t="s">
        <v>22</v>
      </c>
      <c r="H86" s="5" t="s">
        <v>20</v>
      </c>
      <c r="I86" s="20"/>
      <c r="J86" s="21"/>
      <c r="K86" s="22" t="e">
        <f t="shared" si="0"/>
        <v>#DIV/0!</v>
      </c>
      <c r="L86" s="29"/>
      <c r="M86" s="30"/>
      <c r="N86" s="42"/>
      <c r="O86" s="31"/>
    </row>
    <row r="87" spans="2:15" ht="58.5" hidden="1" customHeight="1" x14ac:dyDescent="0.25">
      <c r="B87" s="47"/>
      <c r="C87" s="27"/>
      <c r="D87" s="27"/>
      <c r="E87" s="48"/>
      <c r="F87" s="5" t="s">
        <v>18</v>
      </c>
      <c r="G87" s="19" t="s">
        <v>62</v>
      </c>
      <c r="H87" s="5" t="s">
        <v>20</v>
      </c>
      <c r="I87" s="20"/>
      <c r="J87" s="20"/>
      <c r="K87" s="22" t="e">
        <f t="shared" si="0"/>
        <v>#DIV/0!</v>
      </c>
      <c r="L87" s="29"/>
      <c r="M87" s="30"/>
      <c r="N87" s="42"/>
      <c r="O87" s="31"/>
    </row>
    <row r="88" spans="2:15" ht="40.5" hidden="1" customHeight="1" x14ac:dyDescent="0.25">
      <c r="B88" s="47"/>
      <c r="C88" s="32"/>
      <c r="D88" s="32"/>
      <c r="E88" s="49"/>
      <c r="F88" s="5" t="s">
        <v>24</v>
      </c>
      <c r="G88" s="34" t="s">
        <v>25</v>
      </c>
      <c r="H88" s="5" t="s">
        <v>26</v>
      </c>
      <c r="I88" s="43"/>
      <c r="J88" s="38"/>
      <c r="K88" s="22" t="e">
        <f t="shared" si="0"/>
        <v>#DIV/0!</v>
      </c>
      <c r="L88" s="36" t="e">
        <f>K88</f>
        <v>#DIV/0!</v>
      </c>
      <c r="M88" s="30"/>
      <c r="N88" s="42"/>
      <c r="O88" s="31"/>
    </row>
    <row r="89" spans="2:15" ht="40.5" hidden="1" customHeight="1" x14ac:dyDescent="0.25">
      <c r="B89" s="47"/>
      <c r="C89" s="16" t="s">
        <v>67</v>
      </c>
      <c r="D89" s="16" t="s">
        <v>68</v>
      </c>
      <c r="E89" s="39" t="s">
        <v>17</v>
      </c>
      <c r="F89" s="5" t="s">
        <v>18</v>
      </c>
      <c r="G89" s="19" t="s">
        <v>19</v>
      </c>
      <c r="H89" s="5" t="s">
        <v>20</v>
      </c>
      <c r="I89" s="20"/>
      <c r="J89" s="21"/>
      <c r="K89" s="22" t="e">
        <f t="shared" si="0"/>
        <v>#DIV/0!</v>
      </c>
      <c r="L89" s="23" t="e">
        <f>(K89+K90+K91)/2</f>
        <v>#DIV/0!</v>
      </c>
      <c r="M89" s="24" t="e">
        <f>(L89+L92)/2</f>
        <v>#DIV/0!</v>
      </c>
      <c r="N89" s="42"/>
      <c r="O89" s="31"/>
    </row>
    <row r="90" spans="2:15" ht="40.5" hidden="1" customHeight="1" x14ac:dyDescent="0.25">
      <c r="B90" s="47"/>
      <c r="C90" s="27"/>
      <c r="D90" s="27"/>
      <c r="E90" s="48"/>
      <c r="F90" s="5" t="s">
        <v>18</v>
      </c>
      <c r="G90" s="19" t="s">
        <v>22</v>
      </c>
      <c r="H90" s="5" t="s">
        <v>20</v>
      </c>
      <c r="I90" s="20"/>
      <c r="J90" s="21"/>
      <c r="K90" s="22" t="e">
        <f t="shared" si="0"/>
        <v>#DIV/0!</v>
      </c>
      <c r="L90" s="29"/>
      <c r="M90" s="30"/>
      <c r="N90" s="42"/>
      <c r="O90" s="31"/>
    </row>
    <row r="91" spans="2:15" ht="40.5" hidden="1" customHeight="1" x14ac:dyDescent="0.25">
      <c r="B91" s="47"/>
      <c r="C91" s="27"/>
      <c r="D91" s="27"/>
      <c r="E91" s="48"/>
      <c r="F91" s="5" t="s">
        <v>18</v>
      </c>
      <c r="G91" s="19" t="s">
        <v>62</v>
      </c>
      <c r="H91" s="5" t="s">
        <v>20</v>
      </c>
      <c r="I91" s="20"/>
      <c r="J91" s="20"/>
      <c r="K91" s="22"/>
      <c r="L91" s="29"/>
      <c r="M91" s="30"/>
      <c r="N91" s="42"/>
      <c r="O91" s="31"/>
    </row>
    <row r="92" spans="2:15" ht="60.75" hidden="1" customHeight="1" x14ac:dyDescent="0.25">
      <c r="B92" s="47"/>
      <c r="C92" s="32"/>
      <c r="D92" s="32"/>
      <c r="E92" s="49"/>
      <c r="F92" s="5" t="s">
        <v>24</v>
      </c>
      <c r="G92" s="34" t="s">
        <v>25</v>
      </c>
      <c r="H92" s="5" t="s">
        <v>26</v>
      </c>
      <c r="I92" s="38"/>
      <c r="J92" s="38"/>
      <c r="K92" s="22" t="e">
        <f>IF(J92/I92*100&gt;100,100,J92/I92*100)</f>
        <v>#DIV/0!</v>
      </c>
      <c r="L92" s="36" t="e">
        <f>K92</f>
        <v>#DIV/0!</v>
      </c>
      <c r="M92" s="30"/>
      <c r="N92" s="42"/>
      <c r="O92" s="31"/>
    </row>
    <row r="93" spans="2:15" ht="58.5" customHeight="1" x14ac:dyDescent="0.25">
      <c r="B93" s="47"/>
      <c r="C93" s="16" t="s">
        <v>69</v>
      </c>
      <c r="D93" s="16" t="s">
        <v>70</v>
      </c>
      <c r="E93" s="39" t="s">
        <v>17</v>
      </c>
      <c r="F93" s="5" t="s">
        <v>18</v>
      </c>
      <c r="G93" s="19" t="s">
        <v>19</v>
      </c>
      <c r="H93" s="5" t="s">
        <v>20</v>
      </c>
      <c r="I93" s="20">
        <v>100</v>
      </c>
      <c r="J93" s="21">
        <v>100</v>
      </c>
      <c r="K93" s="22">
        <f t="shared" si="0"/>
        <v>100</v>
      </c>
      <c r="L93" s="23">
        <f>(K93+K94+K95)/3</f>
        <v>100</v>
      </c>
      <c r="M93" s="24">
        <f>(L93+L96)/2</f>
        <v>100</v>
      </c>
      <c r="N93" s="27"/>
      <c r="O93" s="31"/>
    </row>
    <row r="94" spans="2:15" ht="58.5" customHeight="1" x14ac:dyDescent="0.25">
      <c r="B94" s="47"/>
      <c r="C94" s="27"/>
      <c r="D94" s="27"/>
      <c r="E94" s="48"/>
      <c r="F94" s="5" t="s">
        <v>18</v>
      </c>
      <c r="G94" s="19" t="s">
        <v>22</v>
      </c>
      <c r="H94" s="5" t="s">
        <v>20</v>
      </c>
      <c r="I94" s="20">
        <v>98</v>
      </c>
      <c r="J94" s="21">
        <v>100</v>
      </c>
      <c r="K94" s="22">
        <f t="shared" si="0"/>
        <v>100</v>
      </c>
      <c r="L94" s="29"/>
      <c r="M94" s="30"/>
      <c r="N94" s="27"/>
      <c r="O94" s="31"/>
    </row>
    <row r="95" spans="2:15" ht="58.5" customHeight="1" x14ac:dyDescent="0.25">
      <c r="B95" s="47"/>
      <c r="C95" s="27"/>
      <c r="D95" s="27"/>
      <c r="E95" s="48"/>
      <c r="F95" s="5" t="s">
        <v>18</v>
      </c>
      <c r="G95" s="19" t="s">
        <v>62</v>
      </c>
      <c r="H95" s="5" t="s">
        <v>20</v>
      </c>
      <c r="I95" s="20">
        <v>98</v>
      </c>
      <c r="J95" s="20">
        <v>98</v>
      </c>
      <c r="K95" s="22">
        <f t="shared" si="0"/>
        <v>100</v>
      </c>
      <c r="L95" s="29"/>
      <c r="M95" s="30"/>
      <c r="N95" s="27"/>
      <c r="O95" s="31"/>
    </row>
    <row r="96" spans="2:15" ht="64.5" customHeight="1" x14ac:dyDescent="0.25">
      <c r="B96" s="47"/>
      <c r="C96" s="32"/>
      <c r="D96" s="32"/>
      <c r="E96" s="49"/>
      <c r="F96" s="5" t="s">
        <v>24</v>
      </c>
      <c r="G96" s="34" t="s">
        <v>25</v>
      </c>
      <c r="H96" s="5" t="s">
        <v>26</v>
      </c>
      <c r="I96" s="35">
        <v>27</v>
      </c>
      <c r="J96" s="35">
        <v>27</v>
      </c>
      <c r="K96" s="22">
        <f t="shared" si="0"/>
        <v>100</v>
      </c>
      <c r="L96" s="36">
        <f>K96</f>
        <v>100</v>
      </c>
      <c r="M96" s="30"/>
      <c r="N96" s="27"/>
      <c r="O96" s="31"/>
    </row>
    <row r="97" spans="2:15" ht="58.5" hidden="1" customHeight="1" x14ac:dyDescent="0.25">
      <c r="B97" s="47"/>
      <c r="C97" s="16" t="s">
        <v>71</v>
      </c>
      <c r="D97" s="16" t="s">
        <v>72</v>
      </c>
      <c r="E97" s="39" t="s">
        <v>17</v>
      </c>
      <c r="F97" s="5" t="s">
        <v>18</v>
      </c>
      <c r="G97" s="19" t="s">
        <v>19</v>
      </c>
      <c r="H97" s="5" t="s">
        <v>20</v>
      </c>
      <c r="I97" s="20"/>
      <c r="J97" s="21"/>
      <c r="K97" s="22" t="e">
        <f t="shared" si="0"/>
        <v>#DIV/0!</v>
      </c>
      <c r="L97" s="23" t="e">
        <f>(K97+K98+K99)/3</f>
        <v>#DIV/0!</v>
      </c>
      <c r="M97" s="24" t="e">
        <f>(L97+L100)/2</f>
        <v>#DIV/0!</v>
      </c>
      <c r="N97" s="42"/>
      <c r="O97" s="31"/>
    </row>
    <row r="98" spans="2:15" ht="58.5" hidden="1" customHeight="1" x14ac:dyDescent="0.25">
      <c r="B98" s="47"/>
      <c r="C98" s="27"/>
      <c r="D98" s="27"/>
      <c r="E98" s="40"/>
      <c r="F98" s="5" t="s">
        <v>18</v>
      </c>
      <c r="G98" s="19" t="s">
        <v>22</v>
      </c>
      <c r="H98" s="5" t="s">
        <v>20</v>
      </c>
      <c r="I98" s="20"/>
      <c r="J98" s="21"/>
      <c r="K98" s="22" t="e">
        <f t="shared" si="0"/>
        <v>#DIV/0!</v>
      </c>
      <c r="L98" s="29"/>
      <c r="M98" s="30"/>
      <c r="N98" s="42"/>
      <c r="O98" s="31"/>
    </row>
    <row r="99" spans="2:15" ht="58.5" hidden="1" customHeight="1" x14ac:dyDescent="0.25">
      <c r="B99" s="47"/>
      <c r="C99" s="27"/>
      <c r="D99" s="27"/>
      <c r="E99" s="40"/>
      <c r="F99" s="5" t="s">
        <v>18</v>
      </c>
      <c r="G99" s="19" t="s">
        <v>62</v>
      </c>
      <c r="H99" s="5" t="s">
        <v>20</v>
      </c>
      <c r="I99" s="20"/>
      <c r="J99" s="20"/>
      <c r="K99" s="22" t="e">
        <f t="shared" si="0"/>
        <v>#DIV/0!</v>
      </c>
      <c r="L99" s="29"/>
      <c r="M99" s="30"/>
      <c r="N99" s="42"/>
      <c r="O99" s="31"/>
    </row>
    <row r="100" spans="2:15" ht="43.5" hidden="1" customHeight="1" x14ac:dyDescent="0.25">
      <c r="B100" s="47"/>
      <c r="C100" s="32"/>
      <c r="D100" s="32"/>
      <c r="E100" s="41"/>
      <c r="F100" s="5" t="s">
        <v>24</v>
      </c>
      <c r="G100" s="34" t="s">
        <v>25</v>
      </c>
      <c r="H100" s="5" t="s">
        <v>26</v>
      </c>
      <c r="I100" s="43"/>
      <c r="J100" s="38"/>
      <c r="K100" s="22" t="e">
        <f t="shared" si="0"/>
        <v>#DIV/0!</v>
      </c>
      <c r="L100" s="36" t="e">
        <f>K100</f>
        <v>#DIV/0!</v>
      </c>
      <c r="M100" s="30"/>
      <c r="N100" s="42"/>
      <c r="O100" s="31"/>
    </row>
    <row r="101" spans="2:15" ht="58.5" customHeight="1" x14ac:dyDescent="0.25">
      <c r="B101" s="47"/>
      <c r="C101" s="16" t="s">
        <v>73</v>
      </c>
      <c r="D101" s="16" t="s">
        <v>74</v>
      </c>
      <c r="E101" s="39" t="s">
        <v>17</v>
      </c>
      <c r="F101" s="5" t="s">
        <v>18</v>
      </c>
      <c r="G101" s="19" t="s">
        <v>19</v>
      </c>
      <c r="H101" s="5" t="s">
        <v>20</v>
      </c>
      <c r="I101" s="20">
        <v>100</v>
      </c>
      <c r="J101" s="21">
        <v>100</v>
      </c>
      <c r="K101" s="22">
        <f t="shared" si="0"/>
        <v>100</v>
      </c>
      <c r="L101" s="23">
        <f>(K101+K102+K103)/3</f>
        <v>100</v>
      </c>
      <c r="M101" s="24">
        <f>(L101+L104)/2</f>
        <v>98.888888888888886</v>
      </c>
      <c r="N101" s="27"/>
      <c r="O101" s="31"/>
    </row>
    <row r="102" spans="2:15" ht="58.5" customHeight="1" x14ac:dyDescent="0.25">
      <c r="B102" s="47"/>
      <c r="C102" s="27"/>
      <c r="D102" s="27"/>
      <c r="E102" s="40"/>
      <c r="F102" s="5" t="s">
        <v>18</v>
      </c>
      <c r="G102" s="19" t="s">
        <v>22</v>
      </c>
      <c r="H102" s="5" t="s">
        <v>20</v>
      </c>
      <c r="I102" s="20">
        <v>98</v>
      </c>
      <c r="J102" s="51">
        <v>100</v>
      </c>
      <c r="K102" s="22">
        <f t="shared" si="0"/>
        <v>100</v>
      </c>
      <c r="L102" s="29"/>
      <c r="M102" s="30"/>
      <c r="N102" s="27"/>
      <c r="O102" s="31"/>
    </row>
    <row r="103" spans="2:15" ht="58.5" customHeight="1" x14ac:dyDescent="0.25">
      <c r="B103" s="47"/>
      <c r="C103" s="27"/>
      <c r="D103" s="27"/>
      <c r="E103" s="40"/>
      <c r="F103" s="5" t="s">
        <v>18</v>
      </c>
      <c r="G103" s="19" t="s">
        <v>62</v>
      </c>
      <c r="H103" s="5" t="s">
        <v>20</v>
      </c>
      <c r="I103" s="20">
        <v>98</v>
      </c>
      <c r="J103" s="20">
        <v>98</v>
      </c>
      <c r="K103" s="22">
        <f t="shared" si="0"/>
        <v>100</v>
      </c>
      <c r="L103" s="29"/>
      <c r="M103" s="30"/>
      <c r="N103" s="27"/>
      <c r="O103" s="31"/>
    </row>
    <row r="104" spans="2:15" ht="22.5" customHeight="1" x14ac:dyDescent="0.25">
      <c r="B104" s="47"/>
      <c r="C104" s="32"/>
      <c r="D104" s="32"/>
      <c r="E104" s="41"/>
      <c r="F104" s="5" t="s">
        <v>24</v>
      </c>
      <c r="G104" s="34" t="s">
        <v>25</v>
      </c>
      <c r="H104" s="5" t="s">
        <v>26</v>
      </c>
      <c r="I104" s="35">
        <v>90</v>
      </c>
      <c r="J104" s="35">
        <v>88</v>
      </c>
      <c r="K104" s="22">
        <f t="shared" si="0"/>
        <v>97.777777777777771</v>
      </c>
      <c r="L104" s="36">
        <f>K104</f>
        <v>97.777777777777771</v>
      </c>
      <c r="M104" s="30"/>
      <c r="N104" s="27"/>
      <c r="O104" s="31"/>
    </row>
    <row r="105" spans="2:15" ht="58.5" hidden="1" customHeight="1" x14ac:dyDescent="0.25">
      <c r="B105" s="47"/>
      <c r="C105" s="16" t="s">
        <v>75</v>
      </c>
      <c r="D105" s="16" t="s">
        <v>76</v>
      </c>
      <c r="E105" s="39" t="s">
        <v>17</v>
      </c>
      <c r="F105" s="5" t="s">
        <v>18</v>
      </c>
      <c r="G105" s="19" t="s">
        <v>19</v>
      </c>
      <c r="H105" s="5" t="s">
        <v>20</v>
      </c>
      <c r="I105" s="20"/>
      <c r="J105" s="21"/>
      <c r="K105" s="22" t="e">
        <f t="shared" si="0"/>
        <v>#DIV/0!</v>
      </c>
      <c r="L105" s="23" t="e">
        <f>(K105+K106+K107)/3</f>
        <v>#DIV/0!</v>
      </c>
      <c r="M105" s="24" t="e">
        <f>(L105+L108)/2</f>
        <v>#DIV/0!</v>
      </c>
      <c r="N105" s="42"/>
      <c r="O105" s="31"/>
    </row>
    <row r="106" spans="2:15" ht="58.5" hidden="1" customHeight="1" x14ac:dyDescent="0.25">
      <c r="B106" s="47"/>
      <c r="C106" s="27"/>
      <c r="D106" s="27"/>
      <c r="E106" s="40"/>
      <c r="F106" s="5" t="s">
        <v>18</v>
      </c>
      <c r="G106" s="19" t="s">
        <v>22</v>
      </c>
      <c r="H106" s="5" t="s">
        <v>20</v>
      </c>
      <c r="I106" s="8"/>
      <c r="J106" s="21"/>
      <c r="K106" s="22" t="e">
        <f t="shared" si="0"/>
        <v>#DIV/0!</v>
      </c>
      <c r="L106" s="29"/>
      <c r="M106" s="30"/>
      <c r="N106" s="42"/>
      <c r="O106" s="31"/>
    </row>
    <row r="107" spans="2:15" ht="58.5" hidden="1" customHeight="1" x14ac:dyDescent="0.25">
      <c r="B107" s="47"/>
      <c r="C107" s="27"/>
      <c r="D107" s="27"/>
      <c r="E107" s="40"/>
      <c r="F107" s="5" t="s">
        <v>18</v>
      </c>
      <c r="G107" s="19" t="s">
        <v>62</v>
      </c>
      <c r="H107" s="5" t="s">
        <v>20</v>
      </c>
      <c r="I107" s="52"/>
      <c r="J107" s="20"/>
      <c r="K107" s="22" t="e">
        <f t="shared" si="0"/>
        <v>#DIV/0!</v>
      </c>
      <c r="L107" s="29"/>
      <c r="M107" s="30"/>
      <c r="N107" s="42"/>
      <c r="O107" s="31"/>
    </row>
    <row r="108" spans="2:15" ht="48.75" hidden="1" customHeight="1" x14ac:dyDescent="0.25">
      <c r="B108" s="47"/>
      <c r="C108" s="32"/>
      <c r="D108" s="32"/>
      <c r="E108" s="41"/>
      <c r="F108" s="5" t="s">
        <v>24</v>
      </c>
      <c r="G108" s="34" t="s">
        <v>25</v>
      </c>
      <c r="H108" s="5" t="s">
        <v>26</v>
      </c>
      <c r="I108" s="43"/>
      <c r="J108" s="38"/>
      <c r="K108" s="22" t="e">
        <f t="shared" si="0"/>
        <v>#DIV/0!</v>
      </c>
      <c r="L108" s="36" t="e">
        <f>K108</f>
        <v>#DIV/0!</v>
      </c>
      <c r="M108" s="30"/>
      <c r="N108" s="42"/>
      <c r="O108" s="31"/>
    </row>
    <row r="109" spans="2:15" ht="58.5" hidden="1" customHeight="1" x14ac:dyDescent="0.25">
      <c r="B109" s="47"/>
      <c r="C109" s="16" t="s">
        <v>77</v>
      </c>
      <c r="D109" s="16" t="s">
        <v>78</v>
      </c>
      <c r="E109" s="39" t="s">
        <v>17</v>
      </c>
      <c r="F109" s="5" t="s">
        <v>18</v>
      </c>
      <c r="G109" s="19" t="s">
        <v>19</v>
      </c>
      <c r="H109" s="5" t="s">
        <v>20</v>
      </c>
      <c r="I109" s="20"/>
      <c r="J109" s="21"/>
      <c r="K109" s="22" t="e">
        <f t="shared" si="0"/>
        <v>#DIV/0!</v>
      </c>
      <c r="L109" s="23" t="e">
        <f>(K109+K110+K111)/3</f>
        <v>#DIV/0!</v>
      </c>
      <c r="M109" s="24" t="e">
        <f>(L109+L112)/2</f>
        <v>#DIV/0!</v>
      </c>
      <c r="N109" s="42"/>
      <c r="O109" s="31"/>
    </row>
    <row r="110" spans="2:15" ht="58.5" hidden="1" customHeight="1" x14ac:dyDescent="0.25">
      <c r="B110" s="47"/>
      <c r="C110" s="27"/>
      <c r="D110" s="27"/>
      <c r="E110" s="40"/>
      <c r="F110" s="5" t="s">
        <v>18</v>
      </c>
      <c r="G110" s="19" t="s">
        <v>22</v>
      </c>
      <c r="H110" s="5" t="s">
        <v>20</v>
      </c>
      <c r="I110" s="20"/>
      <c r="J110" s="21"/>
      <c r="K110" s="22" t="e">
        <f t="shared" si="0"/>
        <v>#DIV/0!</v>
      </c>
      <c r="L110" s="29"/>
      <c r="M110" s="30"/>
      <c r="N110" s="42"/>
      <c r="O110" s="31"/>
    </row>
    <row r="111" spans="2:15" ht="58.5" hidden="1" customHeight="1" x14ac:dyDescent="0.25">
      <c r="B111" s="47"/>
      <c r="C111" s="27"/>
      <c r="D111" s="27"/>
      <c r="E111" s="40"/>
      <c r="F111" s="5" t="s">
        <v>18</v>
      </c>
      <c r="G111" s="19" t="s">
        <v>62</v>
      </c>
      <c r="H111" s="5" t="s">
        <v>20</v>
      </c>
      <c r="I111" s="20"/>
      <c r="J111" s="20"/>
      <c r="K111" s="22" t="e">
        <f t="shared" si="0"/>
        <v>#DIV/0!</v>
      </c>
      <c r="L111" s="29"/>
      <c r="M111" s="30"/>
      <c r="N111" s="42"/>
      <c r="O111" s="31"/>
    </row>
    <row r="112" spans="2:15" ht="44.25" hidden="1" customHeight="1" x14ac:dyDescent="0.25">
      <c r="B112" s="47"/>
      <c r="C112" s="32"/>
      <c r="D112" s="32"/>
      <c r="E112" s="41"/>
      <c r="F112" s="5" t="s">
        <v>24</v>
      </c>
      <c r="G112" s="34" t="s">
        <v>25</v>
      </c>
      <c r="H112" s="5" t="s">
        <v>26</v>
      </c>
      <c r="I112" s="43"/>
      <c r="J112" s="38"/>
      <c r="K112" s="22" t="e">
        <f t="shared" si="0"/>
        <v>#DIV/0!</v>
      </c>
      <c r="L112" s="36" t="e">
        <f>K112</f>
        <v>#DIV/0!</v>
      </c>
      <c r="M112" s="30"/>
      <c r="N112" s="42"/>
      <c r="O112" s="31"/>
    </row>
    <row r="113" spans="2:15" ht="58.5" hidden="1" customHeight="1" x14ac:dyDescent="0.25">
      <c r="B113" s="47"/>
      <c r="C113" s="16" t="s">
        <v>79</v>
      </c>
      <c r="D113" s="16" t="s">
        <v>80</v>
      </c>
      <c r="E113" s="39" t="s">
        <v>17</v>
      </c>
      <c r="F113" s="5" t="s">
        <v>18</v>
      </c>
      <c r="G113" s="19" t="s">
        <v>81</v>
      </c>
      <c r="H113" s="5" t="s">
        <v>20</v>
      </c>
      <c r="I113" s="20"/>
      <c r="J113" s="21"/>
      <c r="K113" s="22" t="e">
        <f t="shared" si="0"/>
        <v>#DIV/0!</v>
      </c>
      <c r="L113" s="23" t="e">
        <f>(K113+K114+K115)/3</f>
        <v>#DIV/0!</v>
      </c>
      <c r="M113" s="24" t="e">
        <f>(L113+L116)/2</f>
        <v>#DIV/0!</v>
      </c>
      <c r="N113" s="42"/>
      <c r="O113" s="31"/>
    </row>
    <row r="114" spans="2:15" ht="58.5" hidden="1" customHeight="1" x14ac:dyDescent="0.25">
      <c r="B114" s="47"/>
      <c r="C114" s="27"/>
      <c r="D114" s="27"/>
      <c r="E114" s="40"/>
      <c r="F114" s="5" t="s">
        <v>18</v>
      </c>
      <c r="G114" s="19" t="s">
        <v>82</v>
      </c>
      <c r="H114" s="5" t="s">
        <v>20</v>
      </c>
      <c r="I114" s="20"/>
      <c r="J114" s="21"/>
      <c r="K114" s="22" t="e">
        <f t="shared" si="0"/>
        <v>#DIV/0!</v>
      </c>
      <c r="L114" s="29"/>
      <c r="M114" s="30"/>
      <c r="N114" s="42"/>
      <c r="O114" s="31"/>
    </row>
    <row r="115" spans="2:15" ht="58.5" hidden="1" customHeight="1" x14ac:dyDescent="0.25">
      <c r="B115" s="47"/>
      <c r="C115" s="27"/>
      <c r="D115" s="27"/>
      <c r="E115" s="40"/>
      <c r="F115" s="5" t="s">
        <v>18</v>
      </c>
      <c r="G115" s="19" t="s">
        <v>50</v>
      </c>
      <c r="H115" s="5" t="s">
        <v>20</v>
      </c>
      <c r="I115" s="20"/>
      <c r="J115" s="20"/>
      <c r="K115" s="22" t="e">
        <f t="shared" si="0"/>
        <v>#DIV/0!</v>
      </c>
      <c r="L115" s="29"/>
      <c r="M115" s="30"/>
      <c r="N115" s="42"/>
      <c r="O115" s="31"/>
    </row>
    <row r="116" spans="2:15" ht="42.75" hidden="1" customHeight="1" x14ac:dyDescent="0.25">
      <c r="B116" s="47"/>
      <c r="C116" s="32"/>
      <c r="D116" s="32"/>
      <c r="E116" s="41"/>
      <c r="F116" s="5" t="s">
        <v>24</v>
      </c>
      <c r="G116" s="34" t="s">
        <v>25</v>
      </c>
      <c r="H116" s="5" t="s">
        <v>83</v>
      </c>
      <c r="I116" s="43"/>
      <c r="J116" s="38"/>
      <c r="K116" s="22" t="e">
        <f t="shared" si="0"/>
        <v>#DIV/0!</v>
      </c>
      <c r="L116" s="36" t="e">
        <f>K116</f>
        <v>#DIV/0!</v>
      </c>
      <c r="M116" s="30"/>
      <c r="N116" s="42"/>
      <c r="O116" s="31"/>
    </row>
    <row r="117" spans="2:15" ht="58.5" hidden="1" customHeight="1" x14ac:dyDescent="0.25">
      <c r="B117" s="47"/>
      <c r="C117" s="16" t="s">
        <v>84</v>
      </c>
      <c r="D117" s="16" t="s">
        <v>85</v>
      </c>
      <c r="E117" s="39" t="s">
        <v>17</v>
      </c>
      <c r="F117" s="5" t="s">
        <v>18</v>
      </c>
      <c r="G117" s="19" t="s">
        <v>81</v>
      </c>
      <c r="H117" s="5" t="s">
        <v>20</v>
      </c>
      <c r="I117" s="20"/>
      <c r="J117" s="21"/>
      <c r="K117" s="22" t="e">
        <f t="shared" si="0"/>
        <v>#DIV/0!</v>
      </c>
      <c r="L117" s="23" t="e">
        <f>(K117+K118+K119)/3</f>
        <v>#DIV/0!</v>
      </c>
      <c r="M117" s="24" t="e">
        <f>(L117+L120)/2</f>
        <v>#DIV/0!</v>
      </c>
      <c r="N117" s="42"/>
      <c r="O117" s="31"/>
    </row>
    <row r="118" spans="2:15" ht="58.5" hidden="1" customHeight="1" x14ac:dyDescent="0.25">
      <c r="B118" s="47"/>
      <c r="C118" s="27"/>
      <c r="D118" s="27"/>
      <c r="E118" s="40"/>
      <c r="F118" s="5" t="s">
        <v>18</v>
      </c>
      <c r="G118" s="19" t="s">
        <v>82</v>
      </c>
      <c r="H118" s="5" t="s">
        <v>20</v>
      </c>
      <c r="I118" s="20"/>
      <c r="J118" s="21"/>
      <c r="K118" s="22" t="e">
        <f t="shared" si="0"/>
        <v>#DIV/0!</v>
      </c>
      <c r="L118" s="29"/>
      <c r="M118" s="30"/>
      <c r="N118" s="42"/>
      <c r="O118" s="31"/>
    </row>
    <row r="119" spans="2:15" ht="58.5" hidden="1" customHeight="1" x14ac:dyDescent="0.25">
      <c r="B119" s="47"/>
      <c r="C119" s="27"/>
      <c r="D119" s="27"/>
      <c r="E119" s="40"/>
      <c r="F119" s="5" t="s">
        <v>18</v>
      </c>
      <c r="G119" s="19" t="s">
        <v>50</v>
      </c>
      <c r="H119" s="5" t="s">
        <v>20</v>
      </c>
      <c r="I119" s="20"/>
      <c r="J119" s="20"/>
      <c r="K119" s="22" t="e">
        <f t="shared" si="0"/>
        <v>#DIV/0!</v>
      </c>
      <c r="L119" s="29"/>
      <c r="M119" s="30"/>
      <c r="N119" s="42"/>
      <c r="O119" s="31"/>
    </row>
    <row r="120" spans="2:15" ht="42.75" hidden="1" customHeight="1" x14ac:dyDescent="0.25">
      <c r="B120" s="47"/>
      <c r="C120" s="32"/>
      <c r="D120" s="32"/>
      <c r="E120" s="41"/>
      <c r="F120" s="5" t="s">
        <v>24</v>
      </c>
      <c r="G120" s="34" t="s">
        <v>25</v>
      </c>
      <c r="H120" s="5" t="s">
        <v>83</v>
      </c>
      <c r="I120" s="43"/>
      <c r="J120" s="38"/>
      <c r="K120" s="22" t="e">
        <f t="shared" si="0"/>
        <v>#DIV/0!</v>
      </c>
      <c r="L120" s="36" t="e">
        <f>K120</f>
        <v>#DIV/0!</v>
      </c>
      <c r="M120" s="30"/>
      <c r="N120" s="42"/>
      <c r="O120" s="31"/>
    </row>
    <row r="121" spans="2:15" ht="58.5" hidden="1" customHeight="1" x14ac:dyDescent="0.25">
      <c r="B121" s="47"/>
      <c r="C121" s="16" t="s">
        <v>86</v>
      </c>
      <c r="D121" s="16" t="s">
        <v>87</v>
      </c>
      <c r="E121" s="39" t="s">
        <v>17</v>
      </c>
      <c r="F121" s="5" t="s">
        <v>18</v>
      </c>
      <c r="G121" s="19" t="s">
        <v>81</v>
      </c>
      <c r="H121" s="5" t="s">
        <v>20</v>
      </c>
      <c r="I121" s="20"/>
      <c r="J121" s="21"/>
      <c r="K121" s="22" t="e">
        <f t="shared" si="0"/>
        <v>#DIV/0!</v>
      </c>
      <c r="L121" s="23" t="e">
        <f>(K121+K122+K123)/3</f>
        <v>#DIV/0!</v>
      </c>
      <c r="M121" s="24" t="e">
        <f>(L121+L124)/2</f>
        <v>#DIV/0!</v>
      </c>
      <c r="N121" s="42"/>
      <c r="O121" s="31"/>
    </row>
    <row r="122" spans="2:15" ht="58.5" hidden="1" customHeight="1" x14ac:dyDescent="0.25">
      <c r="B122" s="47"/>
      <c r="C122" s="27"/>
      <c r="D122" s="27"/>
      <c r="E122" s="40"/>
      <c r="F122" s="5" t="s">
        <v>18</v>
      </c>
      <c r="G122" s="19" t="s">
        <v>82</v>
      </c>
      <c r="H122" s="5" t="s">
        <v>20</v>
      </c>
      <c r="I122" s="20"/>
      <c r="J122" s="21"/>
      <c r="K122" s="22" t="e">
        <f t="shared" ref="K122:K180" si="1">IF(J122/I122*100&gt;100,100,J122/I122*100)</f>
        <v>#DIV/0!</v>
      </c>
      <c r="L122" s="29"/>
      <c r="M122" s="30"/>
      <c r="N122" s="42"/>
      <c r="O122" s="31"/>
    </row>
    <row r="123" spans="2:15" ht="58.5" hidden="1" customHeight="1" x14ac:dyDescent="0.25">
      <c r="B123" s="47"/>
      <c r="C123" s="27"/>
      <c r="D123" s="27"/>
      <c r="E123" s="40"/>
      <c r="F123" s="5" t="s">
        <v>18</v>
      </c>
      <c r="G123" s="19" t="s">
        <v>50</v>
      </c>
      <c r="H123" s="5" t="s">
        <v>20</v>
      </c>
      <c r="I123" s="20"/>
      <c r="J123" s="20"/>
      <c r="K123" s="22" t="e">
        <f t="shared" si="1"/>
        <v>#DIV/0!</v>
      </c>
      <c r="L123" s="29"/>
      <c r="M123" s="30"/>
      <c r="N123" s="42"/>
      <c r="O123" s="31"/>
    </row>
    <row r="124" spans="2:15" ht="40.5" hidden="1" customHeight="1" x14ac:dyDescent="0.25">
      <c r="B124" s="47"/>
      <c r="C124" s="32"/>
      <c r="D124" s="32"/>
      <c r="E124" s="41"/>
      <c r="F124" s="5" t="s">
        <v>24</v>
      </c>
      <c r="G124" s="34" t="s">
        <v>25</v>
      </c>
      <c r="H124" s="5" t="s">
        <v>83</v>
      </c>
      <c r="I124" s="43"/>
      <c r="J124" s="38"/>
      <c r="K124" s="22" t="e">
        <f t="shared" si="1"/>
        <v>#DIV/0!</v>
      </c>
      <c r="L124" s="36" t="e">
        <f>K124</f>
        <v>#DIV/0!</v>
      </c>
      <c r="M124" s="30"/>
      <c r="N124" s="42"/>
      <c r="O124" s="31"/>
    </row>
    <row r="125" spans="2:15" ht="58.5" hidden="1" customHeight="1" x14ac:dyDescent="0.25">
      <c r="B125" s="47"/>
      <c r="C125" s="16" t="s">
        <v>88</v>
      </c>
      <c r="D125" s="16" t="s">
        <v>89</v>
      </c>
      <c r="E125" s="39" t="s">
        <v>17</v>
      </c>
      <c r="F125" s="5" t="s">
        <v>18</v>
      </c>
      <c r="G125" s="19" t="s">
        <v>81</v>
      </c>
      <c r="H125" s="5" t="s">
        <v>20</v>
      </c>
      <c r="I125" s="20"/>
      <c r="J125" s="21"/>
      <c r="K125" s="22" t="e">
        <f t="shared" si="1"/>
        <v>#DIV/0!</v>
      </c>
      <c r="L125" s="23" t="e">
        <f>(K125+K126+K127)/3</f>
        <v>#DIV/0!</v>
      </c>
      <c r="M125" s="24" t="e">
        <f>(L125+L128)/2</f>
        <v>#DIV/0!</v>
      </c>
      <c r="N125" s="42"/>
      <c r="O125" s="31"/>
    </row>
    <row r="126" spans="2:15" ht="58.5" hidden="1" customHeight="1" x14ac:dyDescent="0.25">
      <c r="B126" s="47"/>
      <c r="C126" s="27"/>
      <c r="D126" s="27"/>
      <c r="E126" s="40"/>
      <c r="F126" s="5" t="s">
        <v>18</v>
      </c>
      <c r="G126" s="19" t="s">
        <v>82</v>
      </c>
      <c r="H126" s="5" t="s">
        <v>20</v>
      </c>
      <c r="I126" s="20"/>
      <c r="J126" s="21"/>
      <c r="K126" s="22" t="e">
        <f t="shared" si="1"/>
        <v>#DIV/0!</v>
      </c>
      <c r="L126" s="29"/>
      <c r="M126" s="30"/>
      <c r="N126" s="42"/>
      <c r="O126" s="31"/>
    </row>
    <row r="127" spans="2:15" ht="58.5" hidden="1" customHeight="1" x14ac:dyDescent="0.25">
      <c r="B127" s="47"/>
      <c r="C127" s="27"/>
      <c r="D127" s="27"/>
      <c r="E127" s="40"/>
      <c r="F127" s="5" t="s">
        <v>18</v>
      </c>
      <c r="G127" s="19" t="s">
        <v>50</v>
      </c>
      <c r="H127" s="5" t="s">
        <v>20</v>
      </c>
      <c r="I127" s="20"/>
      <c r="J127" s="20"/>
      <c r="K127" s="22" t="e">
        <f t="shared" si="1"/>
        <v>#DIV/0!</v>
      </c>
      <c r="L127" s="29"/>
      <c r="M127" s="30"/>
      <c r="N127" s="42"/>
      <c r="O127" s="31"/>
    </row>
    <row r="128" spans="2:15" ht="38.25" hidden="1" customHeight="1" x14ac:dyDescent="0.25">
      <c r="B128" s="47"/>
      <c r="C128" s="32"/>
      <c r="D128" s="32"/>
      <c r="E128" s="41"/>
      <c r="F128" s="5" t="s">
        <v>24</v>
      </c>
      <c r="G128" s="34" t="s">
        <v>25</v>
      </c>
      <c r="H128" s="5" t="s">
        <v>83</v>
      </c>
      <c r="I128" s="43"/>
      <c r="J128" s="38"/>
      <c r="K128" s="22" t="e">
        <f t="shared" si="1"/>
        <v>#DIV/0!</v>
      </c>
      <c r="L128" s="36" t="e">
        <f>K128</f>
        <v>#DIV/0!</v>
      </c>
      <c r="M128" s="30"/>
      <c r="N128" s="42"/>
      <c r="O128" s="31"/>
    </row>
    <row r="129" spans="2:15" ht="58.5" hidden="1" customHeight="1" x14ac:dyDescent="0.25">
      <c r="B129" s="47"/>
      <c r="C129" s="16" t="s">
        <v>90</v>
      </c>
      <c r="D129" s="16" t="s">
        <v>91</v>
      </c>
      <c r="E129" s="39" t="s">
        <v>17</v>
      </c>
      <c r="F129" s="5" t="s">
        <v>18</v>
      </c>
      <c r="G129" s="19" t="s">
        <v>81</v>
      </c>
      <c r="H129" s="5" t="s">
        <v>20</v>
      </c>
      <c r="I129" s="20"/>
      <c r="J129" s="21"/>
      <c r="K129" s="22" t="e">
        <f t="shared" si="1"/>
        <v>#DIV/0!</v>
      </c>
      <c r="L129" s="23" t="e">
        <f>(K129+K130+K131)/3</f>
        <v>#DIV/0!</v>
      </c>
      <c r="M129" s="24" t="e">
        <f>(L129+L132)/2</f>
        <v>#DIV/0!</v>
      </c>
      <c r="N129" s="42"/>
      <c r="O129" s="31"/>
    </row>
    <row r="130" spans="2:15" ht="58.5" hidden="1" customHeight="1" x14ac:dyDescent="0.25">
      <c r="B130" s="47"/>
      <c r="C130" s="27"/>
      <c r="D130" s="27"/>
      <c r="E130" s="40"/>
      <c r="F130" s="5" t="s">
        <v>18</v>
      </c>
      <c r="G130" s="19" t="s">
        <v>82</v>
      </c>
      <c r="H130" s="5" t="s">
        <v>20</v>
      </c>
      <c r="I130" s="20"/>
      <c r="J130" s="21"/>
      <c r="K130" s="22" t="e">
        <f t="shared" si="1"/>
        <v>#DIV/0!</v>
      </c>
      <c r="L130" s="29"/>
      <c r="M130" s="30"/>
      <c r="N130" s="42"/>
      <c r="O130" s="31"/>
    </row>
    <row r="131" spans="2:15" ht="58.5" hidden="1" customHeight="1" x14ac:dyDescent="0.25">
      <c r="B131" s="47"/>
      <c r="C131" s="27"/>
      <c r="D131" s="27"/>
      <c r="E131" s="40"/>
      <c r="F131" s="5" t="s">
        <v>18</v>
      </c>
      <c r="G131" s="19" t="s">
        <v>50</v>
      </c>
      <c r="H131" s="5" t="s">
        <v>20</v>
      </c>
      <c r="I131" s="20"/>
      <c r="J131" s="20"/>
      <c r="K131" s="22" t="e">
        <f t="shared" si="1"/>
        <v>#DIV/0!</v>
      </c>
      <c r="L131" s="29"/>
      <c r="M131" s="30"/>
      <c r="N131" s="42"/>
      <c r="O131" s="31"/>
    </row>
    <row r="132" spans="2:15" ht="36.75" hidden="1" customHeight="1" x14ac:dyDescent="0.25">
      <c r="B132" s="47"/>
      <c r="C132" s="32"/>
      <c r="D132" s="32"/>
      <c r="E132" s="41"/>
      <c r="F132" s="5" t="s">
        <v>24</v>
      </c>
      <c r="G132" s="34" t="s">
        <v>25</v>
      </c>
      <c r="H132" s="5" t="s">
        <v>83</v>
      </c>
      <c r="I132" s="43"/>
      <c r="J132" s="38"/>
      <c r="K132" s="22" t="e">
        <f t="shared" si="1"/>
        <v>#DIV/0!</v>
      </c>
      <c r="L132" s="36" t="e">
        <f>K132</f>
        <v>#DIV/0!</v>
      </c>
      <c r="M132" s="30"/>
      <c r="N132" s="42"/>
      <c r="O132" s="31"/>
    </row>
    <row r="133" spans="2:15" ht="58.5" hidden="1" customHeight="1" x14ac:dyDescent="0.25">
      <c r="B133" s="47"/>
      <c r="C133" s="16" t="s">
        <v>92</v>
      </c>
      <c r="D133" s="16" t="s">
        <v>93</v>
      </c>
      <c r="E133" s="39" t="s">
        <v>17</v>
      </c>
      <c r="F133" s="5" t="s">
        <v>18</v>
      </c>
      <c r="G133" s="19" t="s">
        <v>81</v>
      </c>
      <c r="H133" s="5" t="s">
        <v>20</v>
      </c>
      <c r="I133" s="20"/>
      <c r="J133" s="21"/>
      <c r="K133" s="22" t="e">
        <f t="shared" si="1"/>
        <v>#DIV/0!</v>
      </c>
      <c r="L133" s="23" t="e">
        <f>(K133+K134+K135)/3</f>
        <v>#DIV/0!</v>
      </c>
      <c r="M133" s="24" t="e">
        <f>(L133+L136)/2</f>
        <v>#DIV/0!</v>
      </c>
      <c r="N133" s="42"/>
      <c r="O133" s="31"/>
    </row>
    <row r="134" spans="2:15" ht="58.5" hidden="1" customHeight="1" x14ac:dyDescent="0.25">
      <c r="B134" s="47"/>
      <c r="C134" s="27"/>
      <c r="D134" s="27"/>
      <c r="E134" s="40"/>
      <c r="F134" s="5" t="s">
        <v>18</v>
      </c>
      <c r="G134" s="19" t="s">
        <v>82</v>
      </c>
      <c r="H134" s="5" t="s">
        <v>20</v>
      </c>
      <c r="I134" s="20"/>
      <c r="J134" s="21"/>
      <c r="K134" s="22" t="e">
        <f t="shared" si="1"/>
        <v>#DIV/0!</v>
      </c>
      <c r="L134" s="29"/>
      <c r="M134" s="30"/>
      <c r="N134" s="42"/>
      <c r="O134" s="31"/>
    </row>
    <row r="135" spans="2:15" ht="58.5" hidden="1" customHeight="1" x14ac:dyDescent="0.25">
      <c r="B135" s="47"/>
      <c r="C135" s="27"/>
      <c r="D135" s="27"/>
      <c r="E135" s="40"/>
      <c r="F135" s="5" t="s">
        <v>18</v>
      </c>
      <c r="G135" s="19" t="s">
        <v>50</v>
      </c>
      <c r="H135" s="5" t="s">
        <v>20</v>
      </c>
      <c r="I135" s="20"/>
      <c r="J135" s="20"/>
      <c r="K135" s="22" t="e">
        <f t="shared" si="1"/>
        <v>#DIV/0!</v>
      </c>
      <c r="L135" s="29"/>
      <c r="M135" s="30"/>
      <c r="N135" s="42"/>
      <c r="O135" s="31"/>
    </row>
    <row r="136" spans="2:15" ht="36.75" hidden="1" customHeight="1" x14ac:dyDescent="0.25">
      <c r="B136" s="47"/>
      <c r="C136" s="32"/>
      <c r="D136" s="32"/>
      <c r="E136" s="41"/>
      <c r="F136" s="5" t="s">
        <v>24</v>
      </c>
      <c r="G136" s="34" t="s">
        <v>25</v>
      </c>
      <c r="H136" s="5" t="s">
        <v>83</v>
      </c>
      <c r="I136" s="43"/>
      <c r="J136" s="104"/>
      <c r="K136" s="22" t="e">
        <f t="shared" si="1"/>
        <v>#DIV/0!</v>
      </c>
      <c r="L136" s="36" t="e">
        <f>K136</f>
        <v>#DIV/0!</v>
      </c>
      <c r="M136" s="30"/>
      <c r="N136" s="42"/>
      <c r="O136" s="31"/>
    </row>
    <row r="137" spans="2:15" ht="58.5" hidden="1" customHeight="1" x14ac:dyDescent="0.25">
      <c r="B137" s="47"/>
      <c r="C137" s="16" t="s">
        <v>94</v>
      </c>
      <c r="D137" s="16" t="s">
        <v>95</v>
      </c>
      <c r="E137" s="39" t="s">
        <v>17</v>
      </c>
      <c r="F137" s="5" t="s">
        <v>18</v>
      </c>
      <c r="G137" s="19" t="s">
        <v>81</v>
      </c>
      <c r="H137" s="5" t="s">
        <v>20</v>
      </c>
      <c r="I137" s="20"/>
      <c r="J137" s="21"/>
      <c r="K137" s="22" t="e">
        <f t="shared" si="1"/>
        <v>#DIV/0!</v>
      </c>
      <c r="L137" s="23" t="e">
        <f>(K137+K138+K139)/3</f>
        <v>#DIV/0!</v>
      </c>
      <c r="M137" s="24" t="e">
        <f>(L137+L140)/2</f>
        <v>#DIV/0!</v>
      </c>
      <c r="N137" s="42"/>
      <c r="O137" s="31"/>
    </row>
    <row r="138" spans="2:15" ht="58.5" hidden="1" customHeight="1" x14ac:dyDescent="0.25">
      <c r="B138" s="47"/>
      <c r="C138" s="27"/>
      <c r="D138" s="27"/>
      <c r="E138" s="40"/>
      <c r="F138" s="5" t="s">
        <v>18</v>
      </c>
      <c r="G138" s="19" t="s">
        <v>82</v>
      </c>
      <c r="H138" s="5" t="s">
        <v>20</v>
      </c>
      <c r="I138" s="20"/>
      <c r="J138" s="21"/>
      <c r="K138" s="22" t="e">
        <f t="shared" si="1"/>
        <v>#DIV/0!</v>
      </c>
      <c r="L138" s="29"/>
      <c r="M138" s="30"/>
      <c r="N138" s="42"/>
      <c r="O138" s="31"/>
    </row>
    <row r="139" spans="2:15" ht="58.5" hidden="1" customHeight="1" x14ac:dyDescent="0.25">
      <c r="B139" s="47"/>
      <c r="C139" s="27"/>
      <c r="D139" s="27"/>
      <c r="E139" s="40"/>
      <c r="F139" s="5" t="s">
        <v>18</v>
      </c>
      <c r="G139" s="19" t="s">
        <v>50</v>
      </c>
      <c r="H139" s="5" t="s">
        <v>20</v>
      </c>
      <c r="I139" s="20"/>
      <c r="J139" s="20"/>
      <c r="K139" s="22" t="e">
        <f t="shared" si="1"/>
        <v>#DIV/0!</v>
      </c>
      <c r="L139" s="29"/>
      <c r="M139" s="30"/>
      <c r="N139" s="42"/>
      <c r="O139" s="31"/>
    </row>
    <row r="140" spans="2:15" ht="39" hidden="1" customHeight="1" x14ac:dyDescent="0.25">
      <c r="B140" s="47"/>
      <c r="C140" s="32"/>
      <c r="D140" s="32"/>
      <c r="E140" s="41"/>
      <c r="F140" s="5" t="s">
        <v>24</v>
      </c>
      <c r="G140" s="34" t="s">
        <v>25</v>
      </c>
      <c r="H140" s="5" t="s">
        <v>83</v>
      </c>
      <c r="I140" s="43"/>
      <c r="J140" s="38"/>
      <c r="K140" s="22" t="e">
        <f t="shared" si="1"/>
        <v>#DIV/0!</v>
      </c>
      <c r="L140" s="36" t="e">
        <f>K140</f>
        <v>#DIV/0!</v>
      </c>
      <c r="M140" s="30"/>
      <c r="N140" s="42"/>
      <c r="O140" s="31"/>
    </row>
    <row r="141" spans="2:15" ht="58.5" hidden="1" customHeight="1" x14ac:dyDescent="0.25">
      <c r="B141" s="47"/>
      <c r="C141" s="16" t="s">
        <v>96</v>
      </c>
      <c r="D141" s="16" t="s">
        <v>97</v>
      </c>
      <c r="E141" s="39" t="s">
        <v>17</v>
      </c>
      <c r="F141" s="5" t="s">
        <v>18</v>
      </c>
      <c r="G141" s="19" t="s">
        <v>81</v>
      </c>
      <c r="H141" s="5" t="s">
        <v>20</v>
      </c>
      <c r="I141" s="20"/>
      <c r="J141" s="21"/>
      <c r="K141" s="22" t="e">
        <f t="shared" si="1"/>
        <v>#DIV/0!</v>
      </c>
      <c r="L141" s="23" t="e">
        <f>(K141+K142+K143)/3</f>
        <v>#DIV/0!</v>
      </c>
      <c r="M141" s="24" t="e">
        <f>(L141+L144)/2</f>
        <v>#DIV/0!</v>
      </c>
      <c r="N141" s="42"/>
      <c r="O141" s="31"/>
    </row>
    <row r="142" spans="2:15" ht="58.5" hidden="1" customHeight="1" x14ac:dyDescent="0.25">
      <c r="B142" s="47"/>
      <c r="C142" s="27"/>
      <c r="D142" s="27"/>
      <c r="E142" s="40"/>
      <c r="F142" s="5" t="s">
        <v>18</v>
      </c>
      <c r="G142" s="19" t="s">
        <v>82</v>
      </c>
      <c r="H142" s="5" t="s">
        <v>20</v>
      </c>
      <c r="I142" s="20"/>
      <c r="J142" s="21"/>
      <c r="K142" s="22" t="e">
        <f t="shared" si="1"/>
        <v>#DIV/0!</v>
      </c>
      <c r="L142" s="29"/>
      <c r="M142" s="30"/>
      <c r="N142" s="42"/>
      <c r="O142" s="31"/>
    </row>
    <row r="143" spans="2:15" ht="58.5" hidden="1" customHeight="1" x14ac:dyDescent="0.25">
      <c r="B143" s="47"/>
      <c r="C143" s="27"/>
      <c r="D143" s="27"/>
      <c r="E143" s="40"/>
      <c r="F143" s="5" t="s">
        <v>18</v>
      </c>
      <c r="G143" s="19" t="s">
        <v>50</v>
      </c>
      <c r="H143" s="5" t="s">
        <v>20</v>
      </c>
      <c r="I143" s="20"/>
      <c r="J143" s="20"/>
      <c r="K143" s="22" t="e">
        <f t="shared" si="1"/>
        <v>#DIV/0!</v>
      </c>
      <c r="L143" s="29"/>
      <c r="M143" s="30"/>
      <c r="N143" s="42"/>
      <c r="O143" s="31"/>
    </row>
    <row r="144" spans="2:15" ht="38.25" hidden="1" customHeight="1" x14ac:dyDescent="0.25">
      <c r="B144" s="47"/>
      <c r="C144" s="32"/>
      <c r="D144" s="32"/>
      <c r="E144" s="41"/>
      <c r="F144" s="5" t="s">
        <v>24</v>
      </c>
      <c r="G144" s="34" t="s">
        <v>25</v>
      </c>
      <c r="H144" s="5" t="s">
        <v>83</v>
      </c>
      <c r="I144" s="43"/>
      <c r="J144" s="38"/>
      <c r="K144" s="22" t="e">
        <f t="shared" si="1"/>
        <v>#DIV/0!</v>
      </c>
      <c r="L144" s="36" t="e">
        <f>K144</f>
        <v>#DIV/0!</v>
      </c>
      <c r="M144" s="30"/>
      <c r="N144" s="42"/>
      <c r="O144" s="31"/>
    </row>
    <row r="145" spans="2:15" ht="58.5" hidden="1" customHeight="1" x14ac:dyDescent="0.25">
      <c r="B145" s="47"/>
      <c r="C145" s="16" t="s">
        <v>98</v>
      </c>
      <c r="D145" s="16" t="s">
        <v>99</v>
      </c>
      <c r="E145" s="39" t="s">
        <v>17</v>
      </c>
      <c r="F145" s="5" t="s">
        <v>18</v>
      </c>
      <c r="G145" s="19" t="s">
        <v>81</v>
      </c>
      <c r="H145" s="5" t="s">
        <v>20</v>
      </c>
      <c r="I145" s="20"/>
      <c r="J145" s="21"/>
      <c r="K145" s="22" t="e">
        <f t="shared" si="1"/>
        <v>#DIV/0!</v>
      </c>
      <c r="L145" s="23" t="e">
        <f>(K145+K146+K147)/3</f>
        <v>#DIV/0!</v>
      </c>
      <c r="M145" s="24" t="e">
        <f>(L145+L148)/2</f>
        <v>#DIV/0!</v>
      </c>
      <c r="N145" s="42"/>
      <c r="O145" s="31"/>
    </row>
    <row r="146" spans="2:15" ht="58.5" hidden="1" customHeight="1" x14ac:dyDescent="0.25">
      <c r="B146" s="47"/>
      <c r="C146" s="27"/>
      <c r="D146" s="27"/>
      <c r="E146" s="40"/>
      <c r="F146" s="5" t="s">
        <v>18</v>
      </c>
      <c r="G146" s="19" t="s">
        <v>82</v>
      </c>
      <c r="H146" s="5" t="s">
        <v>20</v>
      </c>
      <c r="I146" s="20"/>
      <c r="J146" s="21"/>
      <c r="K146" s="22" t="e">
        <f t="shared" si="1"/>
        <v>#DIV/0!</v>
      </c>
      <c r="L146" s="29"/>
      <c r="M146" s="30"/>
      <c r="N146" s="42"/>
      <c r="O146" s="31"/>
    </row>
    <row r="147" spans="2:15" ht="58.5" hidden="1" customHeight="1" x14ac:dyDescent="0.25">
      <c r="B147" s="47"/>
      <c r="C147" s="27"/>
      <c r="D147" s="27"/>
      <c r="E147" s="40"/>
      <c r="F147" s="5" t="s">
        <v>18</v>
      </c>
      <c r="G147" s="19" t="s">
        <v>50</v>
      </c>
      <c r="H147" s="5" t="s">
        <v>20</v>
      </c>
      <c r="I147" s="20"/>
      <c r="J147" s="20"/>
      <c r="K147" s="22" t="e">
        <f t="shared" si="1"/>
        <v>#DIV/0!</v>
      </c>
      <c r="L147" s="29"/>
      <c r="M147" s="30"/>
      <c r="N147" s="42"/>
      <c r="O147" s="31"/>
    </row>
    <row r="148" spans="2:15" ht="42.75" hidden="1" customHeight="1" x14ac:dyDescent="0.25">
      <c r="B148" s="47"/>
      <c r="C148" s="32"/>
      <c r="D148" s="32"/>
      <c r="E148" s="41"/>
      <c r="F148" s="5" t="s">
        <v>24</v>
      </c>
      <c r="G148" s="34" t="s">
        <v>25</v>
      </c>
      <c r="H148" s="5" t="s">
        <v>83</v>
      </c>
      <c r="I148" s="43"/>
      <c r="J148" s="38"/>
      <c r="K148" s="22" t="e">
        <f t="shared" si="1"/>
        <v>#DIV/0!</v>
      </c>
      <c r="L148" s="36" t="e">
        <f>K148</f>
        <v>#DIV/0!</v>
      </c>
      <c r="M148" s="30"/>
      <c r="N148" s="42"/>
      <c r="O148" s="31"/>
    </row>
    <row r="149" spans="2:15" ht="58.5" hidden="1" customHeight="1" x14ac:dyDescent="0.25">
      <c r="B149" s="47"/>
      <c r="C149" s="16" t="s">
        <v>100</v>
      </c>
      <c r="D149" s="16" t="s">
        <v>101</v>
      </c>
      <c r="E149" s="39" t="s">
        <v>17</v>
      </c>
      <c r="F149" s="5" t="s">
        <v>18</v>
      </c>
      <c r="G149" s="19" t="s">
        <v>81</v>
      </c>
      <c r="H149" s="5" t="s">
        <v>20</v>
      </c>
      <c r="I149" s="20"/>
      <c r="J149" s="21"/>
      <c r="K149" s="22" t="e">
        <f t="shared" si="1"/>
        <v>#DIV/0!</v>
      </c>
      <c r="L149" s="23" t="e">
        <f>(K149+K150+K151)/3</f>
        <v>#DIV/0!</v>
      </c>
      <c r="M149" s="24" t="e">
        <f>(L149+L152)/2</f>
        <v>#DIV/0!</v>
      </c>
      <c r="N149" s="42"/>
      <c r="O149" s="31"/>
    </row>
    <row r="150" spans="2:15" ht="58.5" hidden="1" customHeight="1" x14ac:dyDescent="0.25">
      <c r="B150" s="47"/>
      <c r="C150" s="27"/>
      <c r="D150" s="27"/>
      <c r="E150" s="40"/>
      <c r="F150" s="5" t="s">
        <v>18</v>
      </c>
      <c r="G150" s="19" t="s">
        <v>82</v>
      </c>
      <c r="H150" s="5" t="s">
        <v>20</v>
      </c>
      <c r="I150" s="20"/>
      <c r="J150" s="21"/>
      <c r="K150" s="22" t="e">
        <f t="shared" si="1"/>
        <v>#DIV/0!</v>
      </c>
      <c r="L150" s="29"/>
      <c r="M150" s="30"/>
      <c r="N150" s="42"/>
      <c r="O150" s="31"/>
    </row>
    <row r="151" spans="2:15" ht="58.5" hidden="1" customHeight="1" x14ac:dyDescent="0.25">
      <c r="B151" s="47"/>
      <c r="C151" s="27"/>
      <c r="D151" s="27"/>
      <c r="E151" s="40"/>
      <c r="F151" s="5" t="s">
        <v>18</v>
      </c>
      <c r="G151" s="19" t="s">
        <v>50</v>
      </c>
      <c r="H151" s="5" t="s">
        <v>20</v>
      </c>
      <c r="I151" s="20"/>
      <c r="J151" s="20"/>
      <c r="K151" s="22" t="e">
        <f t="shared" si="1"/>
        <v>#DIV/0!</v>
      </c>
      <c r="L151" s="29"/>
      <c r="M151" s="30"/>
      <c r="N151" s="42"/>
      <c r="O151" s="31"/>
    </row>
    <row r="152" spans="2:15" ht="36.75" hidden="1" customHeight="1" x14ac:dyDescent="0.25">
      <c r="B152" s="47"/>
      <c r="C152" s="32"/>
      <c r="D152" s="32"/>
      <c r="E152" s="41"/>
      <c r="F152" s="5" t="s">
        <v>24</v>
      </c>
      <c r="G152" s="34" t="s">
        <v>25</v>
      </c>
      <c r="H152" s="5" t="s">
        <v>83</v>
      </c>
      <c r="I152" s="43"/>
      <c r="J152" s="38"/>
      <c r="K152" s="22" t="e">
        <f t="shared" si="1"/>
        <v>#DIV/0!</v>
      </c>
      <c r="L152" s="36" t="e">
        <f>K152</f>
        <v>#DIV/0!</v>
      </c>
      <c r="M152" s="30"/>
      <c r="N152" s="42"/>
      <c r="O152" s="31"/>
    </row>
    <row r="153" spans="2:15" ht="58.5" customHeight="1" x14ac:dyDescent="0.25">
      <c r="B153" s="47"/>
      <c r="C153" s="53" t="s">
        <v>102</v>
      </c>
      <c r="D153" s="16" t="s">
        <v>103</v>
      </c>
      <c r="E153" s="39" t="s">
        <v>17</v>
      </c>
      <c r="F153" s="5" t="s">
        <v>18</v>
      </c>
      <c r="G153" s="19" t="s">
        <v>81</v>
      </c>
      <c r="H153" s="5" t="s">
        <v>20</v>
      </c>
      <c r="I153" s="20">
        <v>7</v>
      </c>
      <c r="J153" s="21">
        <v>7</v>
      </c>
      <c r="K153" s="22">
        <f t="shared" si="1"/>
        <v>100</v>
      </c>
      <c r="L153" s="23">
        <f>(K153+K154+K155)/3</f>
        <v>100</v>
      </c>
      <c r="M153" s="24">
        <f>(L153+L156)/2</f>
        <v>100</v>
      </c>
      <c r="N153" s="42"/>
      <c r="O153" s="31"/>
    </row>
    <row r="154" spans="2:15" ht="58.5" customHeight="1" x14ac:dyDescent="0.25">
      <c r="B154" s="47"/>
      <c r="C154" s="54"/>
      <c r="D154" s="27"/>
      <c r="E154" s="40"/>
      <c r="F154" s="5" t="s">
        <v>18</v>
      </c>
      <c r="G154" s="19" t="s">
        <v>82</v>
      </c>
      <c r="H154" s="5" t="s">
        <v>20</v>
      </c>
      <c r="I154" s="20">
        <v>1</v>
      </c>
      <c r="J154" s="21">
        <v>1</v>
      </c>
      <c r="K154" s="22">
        <f t="shared" si="1"/>
        <v>100</v>
      </c>
      <c r="L154" s="29"/>
      <c r="M154" s="30"/>
      <c r="N154" s="42"/>
      <c r="O154" s="31"/>
    </row>
    <row r="155" spans="2:15" ht="58.5" customHeight="1" x14ac:dyDescent="0.25">
      <c r="B155" s="47"/>
      <c r="C155" s="54"/>
      <c r="D155" s="27"/>
      <c r="E155" s="40"/>
      <c r="F155" s="5" t="s">
        <v>18</v>
      </c>
      <c r="G155" s="19" t="s">
        <v>50</v>
      </c>
      <c r="H155" s="5" t="s">
        <v>20</v>
      </c>
      <c r="I155" s="20">
        <v>90</v>
      </c>
      <c r="J155" s="20">
        <v>100</v>
      </c>
      <c r="K155" s="22">
        <f t="shared" si="1"/>
        <v>100</v>
      </c>
      <c r="L155" s="29"/>
      <c r="M155" s="30"/>
      <c r="N155" s="42"/>
      <c r="O155" s="31"/>
    </row>
    <row r="156" spans="2:15" ht="39" customHeight="1" x14ac:dyDescent="0.25">
      <c r="B156" s="47"/>
      <c r="C156" s="55"/>
      <c r="D156" s="32"/>
      <c r="E156" s="41"/>
      <c r="F156" s="5" t="s">
        <v>24</v>
      </c>
      <c r="G156" s="34" t="s">
        <v>25</v>
      </c>
      <c r="H156" s="5" t="s">
        <v>83</v>
      </c>
      <c r="I156" s="43">
        <v>5265</v>
      </c>
      <c r="J156" s="104">
        <v>5265</v>
      </c>
      <c r="K156" s="22">
        <f t="shared" si="1"/>
        <v>100</v>
      </c>
      <c r="L156" s="36">
        <f>K156</f>
        <v>100</v>
      </c>
      <c r="M156" s="30"/>
      <c r="N156" s="42"/>
      <c r="O156" s="31"/>
    </row>
    <row r="157" spans="2:15" ht="58.5" hidden="1" customHeight="1" x14ac:dyDescent="0.25">
      <c r="B157" s="47"/>
      <c r="C157" s="16" t="s">
        <v>104</v>
      </c>
      <c r="D157" s="16" t="s">
        <v>105</v>
      </c>
      <c r="E157" s="39" t="s">
        <v>17</v>
      </c>
      <c r="F157" s="5" t="s">
        <v>18</v>
      </c>
      <c r="G157" s="19" t="s">
        <v>81</v>
      </c>
      <c r="H157" s="5" t="s">
        <v>20</v>
      </c>
      <c r="I157" s="20"/>
      <c r="J157" s="21"/>
      <c r="K157" s="22" t="e">
        <f t="shared" si="1"/>
        <v>#DIV/0!</v>
      </c>
      <c r="L157" s="23" t="e">
        <f>(K157+K158+K159)/3</f>
        <v>#DIV/0!</v>
      </c>
      <c r="M157" s="24" t="e">
        <f>(L157+L160)/2</f>
        <v>#DIV/0!</v>
      </c>
      <c r="N157" s="27"/>
      <c r="O157" s="31"/>
    </row>
    <row r="158" spans="2:15" ht="58.5" hidden="1" customHeight="1" x14ac:dyDescent="0.25">
      <c r="B158" s="47"/>
      <c r="C158" s="56"/>
      <c r="D158" s="27"/>
      <c r="E158" s="40"/>
      <c r="F158" s="5" t="s">
        <v>18</v>
      </c>
      <c r="G158" s="19" t="s">
        <v>82</v>
      </c>
      <c r="H158" s="5" t="s">
        <v>20</v>
      </c>
      <c r="I158" s="20"/>
      <c r="J158" s="21"/>
      <c r="K158" s="22" t="e">
        <f t="shared" si="1"/>
        <v>#DIV/0!</v>
      </c>
      <c r="L158" s="29"/>
      <c r="M158" s="30"/>
      <c r="N158" s="27"/>
      <c r="O158" s="31"/>
    </row>
    <row r="159" spans="2:15" ht="58.5" hidden="1" customHeight="1" x14ac:dyDescent="0.25">
      <c r="B159" s="47"/>
      <c r="C159" s="56"/>
      <c r="D159" s="27"/>
      <c r="E159" s="40"/>
      <c r="F159" s="5" t="s">
        <v>18</v>
      </c>
      <c r="G159" s="19" t="s">
        <v>50</v>
      </c>
      <c r="H159" s="5" t="s">
        <v>20</v>
      </c>
      <c r="I159" s="20"/>
      <c r="J159" s="20"/>
      <c r="K159" s="22" t="e">
        <f t="shared" si="1"/>
        <v>#DIV/0!</v>
      </c>
      <c r="L159" s="29"/>
      <c r="M159" s="30"/>
      <c r="N159" s="27"/>
      <c r="O159" s="31"/>
    </row>
    <row r="160" spans="2:15" ht="38.25" hidden="1" customHeight="1" x14ac:dyDescent="0.25">
      <c r="B160" s="47"/>
      <c r="C160" s="57"/>
      <c r="D160" s="32"/>
      <c r="E160" s="41"/>
      <c r="F160" s="5" t="s">
        <v>24</v>
      </c>
      <c r="G160" s="34" t="s">
        <v>25</v>
      </c>
      <c r="H160" s="5" t="s">
        <v>83</v>
      </c>
      <c r="I160" s="43"/>
      <c r="J160" s="43"/>
      <c r="K160" s="22" t="e">
        <f t="shared" si="1"/>
        <v>#DIV/0!</v>
      </c>
      <c r="L160" s="36" t="e">
        <f>K160</f>
        <v>#DIV/0!</v>
      </c>
      <c r="M160" s="30"/>
      <c r="N160" s="27"/>
      <c r="O160" s="31"/>
    </row>
    <row r="161" spans="2:15" ht="58.5" customHeight="1" x14ac:dyDescent="0.25">
      <c r="B161" s="47"/>
      <c r="C161" s="16" t="s">
        <v>106</v>
      </c>
      <c r="D161" s="16" t="s">
        <v>107</v>
      </c>
      <c r="E161" s="39" t="s">
        <v>17</v>
      </c>
      <c r="F161" s="5" t="s">
        <v>18</v>
      </c>
      <c r="G161" s="19" t="s">
        <v>81</v>
      </c>
      <c r="H161" s="5" t="s">
        <v>20</v>
      </c>
      <c r="I161" s="20">
        <v>21</v>
      </c>
      <c r="J161" s="21">
        <v>21</v>
      </c>
      <c r="K161" s="22">
        <f t="shared" si="1"/>
        <v>100</v>
      </c>
      <c r="L161" s="23">
        <f>(K161+K162+K163)/3</f>
        <v>100</v>
      </c>
      <c r="M161" s="24">
        <f>(L161+L164)/2</f>
        <v>100</v>
      </c>
      <c r="N161" s="27"/>
      <c r="O161" s="31"/>
    </row>
    <row r="162" spans="2:15" ht="58.5" customHeight="1" x14ac:dyDescent="0.25">
      <c r="B162" s="47"/>
      <c r="C162" s="56"/>
      <c r="D162" s="27"/>
      <c r="E162" s="40"/>
      <c r="F162" s="5" t="s">
        <v>18</v>
      </c>
      <c r="G162" s="19" t="s">
        <v>82</v>
      </c>
      <c r="H162" s="5" t="s">
        <v>20</v>
      </c>
      <c r="I162" s="20">
        <v>1</v>
      </c>
      <c r="J162" s="21">
        <v>1</v>
      </c>
      <c r="K162" s="22">
        <f t="shared" si="1"/>
        <v>100</v>
      </c>
      <c r="L162" s="29"/>
      <c r="M162" s="30"/>
      <c r="N162" s="27"/>
      <c r="O162" s="31"/>
    </row>
    <row r="163" spans="2:15" ht="58.5" customHeight="1" x14ac:dyDescent="0.25">
      <c r="B163" s="47"/>
      <c r="C163" s="56"/>
      <c r="D163" s="27"/>
      <c r="E163" s="40"/>
      <c r="F163" s="5" t="s">
        <v>18</v>
      </c>
      <c r="G163" s="19" t="s">
        <v>50</v>
      </c>
      <c r="H163" s="5" t="s">
        <v>20</v>
      </c>
      <c r="I163" s="20">
        <v>90</v>
      </c>
      <c r="J163" s="20">
        <v>100</v>
      </c>
      <c r="K163" s="22">
        <f t="shared" si="1"/>
        <v>100</v>
      </c>
      <c r="L163" s="29"/>
      <c r="M163" s="30"/>
      <c r="N163" s="27"/>
      <c r="O163" s="31"/>
    </row>
    <row r="164" spans="2:15" ht="38.25" customHeight="1" x14ac:dyDescent="0.25">
      <c r="B164" s="47"/>
      <c r="C164" s="57"/>
      <c r="D164" s="32"/>
      <c r="E164" s="41"/>
      <c r="F164" s="5" t="s">
        <v>24</v>
      </c>
      <c r="G164" s="34" t="s">
        <v>25</v>
      </c>
      <c r="H164" s="5" t="s">
        <v>83</v>
      </c>
      <c r="I164" s="43">
        <f>27936+72</f>
        <v>28008</v>
      </c>
      <c r="J164" s="43">
        <f>27936+72</f>
        <v>28008</v>
      </c>
      <c r="K164" s="22">
        <f t="shared" si="1"/>
        <v>100</v>
      </c>
      <c r="L164" s="36">
        <f>K164</f>
        <v>100</v>
      </c>
      <c r="M164" s="30"/>
      <c r="N164" s="27"/>
      <c r="O164" s="31"/>
    </row>
    <row r="165" spans="2:15" ht="58.5" customHeight="1" x14ac:dyDescent="0.25">
      <c r="B165" s="47"/>
      <c r="C165" s="16" t="s">
        <v>108</v>
      </c>
      <c r="D165" s="16" t="s">
        <v>109</v>
      </c>
      <c r="E165" s="39" t="s">
        <v>17</v>
      </c>
      <c r="F165" s="5" t="s">
        <v>18</v>
      </c>
      <c r="G165" s="19" t="s">
        <v>81</v>
      </c>
      <c r="H165" s="5" t="s">
        <v>20</v>
      </c>
      <c r="I165" s="20">
        <v>8</v>
      </c>
      <c r="J165" s="21">
        <v>8</v>
      </c>
      <c r="K165" s="22">
        <f t="shared" si="1"/>
        <v>100</v>
      </c>
      <c r="L165" s="23">
        <f>(K165+K166+K167)/3</f>
        <v>100</v>
      </c>
      <c r="M165" s="24">
        <f>(L165+L168)/2</f>
        <v>99.753514697827285</v>
      </c>
      <c r="N165" s="27"/>
      <c r="O165" s="31"/>
    </row>
    <row r="166" spans="2:15" ht="58.5" customHeight="1" x14ac:dyDescent="0.25">
      <c r="B166" s="47"/>
      <c r="C166" s="56"/>
      <c r="D166" s="27"/>
      <c r="E166" s="40"/>
      <c r="F166" s="5" t="s">
        <v>18</v>
      </c>
      <c r="G166" s="19" t="s">
        <v>82</v>
      </c>
      <c r="H166" s="5" t="s">
        <v>20</v>
      </c>
      <c r="I166" s="20">
        <v>1</v>
      </c>
      <c r="J166" s="21">
        <v>1</v>
      </c>
      <c r="K166" s="22">
        <f t="shared" si="1"/>
        <v>100</v>
      </c>
      <c r="L166" s="29"/>
      <c r="M166" s="30"/>
      <c r="N166" s="27"/>
      <c r="O166" s="31"/>
    </row>
    <row r="167" spans="2:15" ht="58.5" customHeight="1" x14ac:dyDescent="0.25">
      <c r="B167" s="47"/>
      <c r="C167" s="56"/>
      <c r="D167" s="27"/>
      <c r="E167" s="40"/>
      <c r="F167" s="5" t="s">
        <v>18</v>
      </c>
      <c r="G167" s="19" t="s">
        <v>50</v>
      </c>
      <c r="H167" s="5" t="s">
        <v>20</v>
      </c>
      <c r="I167" s="20">
        <v>90</v>
      </c>
      <c r="J167" s="20">
        <v>100</v>
      </c>
      <c r="K167" s="22">
        <f t="shared" si="1"/>
        <v>100</v>
      </c>
      <c r="L167" s="29"/>
      <c r="M167" s="30"/>
      <c r="N167" s="27"/>
      <c r="O167" s="31"/>
    </row>
    <row r="168" spans="2:15" ht="38.25" customHeight="1" x14ac:dyDescent="0.25">
      <c r="B168" s="47"/>
      <c r="C168" s="57"/>
      <c r="D168" s="32"/>
      <c r="E168" s="41"/>
      <c r="F168" s="5" t="s">
        <v>24</v>
      </c>
      <c r="G168" s="34" t="s">
        <v>25</v>
      </c>
      <c r="H168" s="5" t="s">
        <v>83</v>
      </c>
      <c r="I168" s="35">
        <v>10954</v>
      </c>
      <c r="J168" s="35">
        <v>10900</v>
      </c>
      <c r="K168" s="22">
        <f t="shared" si="1"/>
        <v>99.507029395654556</v>
      </c>
      <c r="L168" s="36">
        <f>K168</f>
        <v>99.507029395654556</v>
      </c>
      <c r="M168" s="30"/>
      <c r="N168" s="27"/>
      <c r="O168" s="31"/>
    </row>
    <row r="169" spans="2:15" ht="58.5" hidden="1" customHeight="1" x14ac:dyDescent="0.25">
      <c r="B169" s="47"/>
      <c r="C169" s="16" t="s">
        <v>110</v>
      </c>
      <c r="D169" s="16" t="s">
        <v>111</v>
      </c>
      <c r="E169" s="39" t="s">
        <v>17</v>
      </c>
      <c r="F169" s="5" t="s">
        <v>18</v>
      </c>
      <c r="G169" s="19" t="s">
        <v>81</v>
      </c>
      <c r="H169" s="5" t="s">
        <v>20</v>
      </c>
      <c r="I169" s="20"/>
      <c r="J169" s="21"/>
      <c r="K169" s="22" t="e">
        <f t="shared" si="1"/>
        <v>#DIV/0!</v>
      </c>
      <c r="L169" s="23" t="e">
        <f>(K169+K170+K171)/3</f>
        <v>#DIV/0!</v>
      </c>
      <c r="M169" s="24" t="e">
        <f>(L169+L172)/2</f>
        <v>#DIV/0!</v>
      </c>
      <c r="N169" s="27"/>
      <c r="O169" s="31"/>
    </row>
    <row r="170" spans="2:15" ht="58.5" hidden="1" customHeight="1" x14ac:dyDescent="0.25">
      <c r="B170" s="47"/>
      <c r="C170" s="56"/>
      <c r="D170" s="27"/>
      <c r="E170" s="40"/>
      <c r="F170" s="5" t="s">
        <v>18</v>
      </c>
      <c r="G170" s="19" t="s">
        <v>82</v>
      </c>
      <c r="H170" s="5" t="s">
        <v>20</v>
      </c>
      <c r="I170" s="20"/>
      <c r="J170" s="21"/>
      <c r="K170" s="22" t="e">
        <f t="shared" si="1"/>
        <v>#DIV/0!</v>
      </c>
      <c r="L170" s="29"/>
      <c r="M170" s="30"/>
      <c r="N170" s="27"/>
      <c r="O170" s="31"/>
    </row>
    <row r="171" spans="2:15" ht="58.5" hidden="1" customHeight="1" x14ac:dyDescent="0.25">
      <c r="B171" s="47"/>
      <c r="C171" s="56"/>
      <c r="D171" s="27"/>
      <c r="E171" s="40"/>
      <c r="F171" s="5" t="s">
        <v>18</v>
      </c>
      <c r="G171" s="19" t="s">
        <v>50</v>
      </c>
      <c r="H171" s="5" t="s">
        <v>20</v>
      </c>
      <c r="I171" s="20"/>
      <c r="J171" s="20"/>
      <c r="K171" s="22" t="e">
        <f t="shared" si="1"/>
        <v>#DIV/0!</v>
      </c>
      <c r="L171" s="29"/>
      <c r="M171" s="30"/>
      <c r="N171" s="27"/>
      <c r="O171" s="31"/>
    </row>
    <row r="172" spans="2:15" ht="36" hidden="1" customHeight="1" x14ac:dyDescent="0.25">
      <c r="B172" s="47"/>
      <c r="C172" s="57"/>
      <c r="D172" s="32"/>
      <c r="E172" s="41"/>
      <c r="F172" s="5" t="s">
        <v>24</v>
      </c>
      <c r="G172" s="34" t="s">
        <v>25</v>
      </c>
      <c r="H172" s="5" t="s">
        <v>83</v>
      </c>
      <c r="I172" s="43"/>
      <c r="J172" s="43"/>
      <c r="K172" s="22" t="e">
        <f t="shared" si="1"/>
        <v>#DIV/0!</v>
      </c>
      <c r="L172" s="36" t="e">
        <f>K172</f>
        <v>#DIV/0!</v>
      </c>
      <c r="M172" s="30"/>
      <c r="N172" s="27"/>
      <c r="O172" s="31"/>
    </row>
    <row r="173" spans="2:15" ht="58.5" customHeight="1" x14ac:dyDescent="0.25">
      <c r="B173" s="47"/>
      <c r="C173" s="16" t="s">
        <v>110</v>
      </c>
      <c r="D173" s="16" t="s">
        <v>112</v>
      </c>
      <c r="E173" s="39" t="s">
        <v>17</v>
      </c>
      <c r="F173" s="5" t="s">
        <v>18</v>
      </c>
      <c r="G173" s="19" t="s">
        <v>81</v>
      </c>
      <c r="H173" s="5" t="s">
        <v>20</v>
      </c>
      <c r="I173" s="20">
        <v>30</v>
      </c>
      <c r="J173" s="21">
        <v>30</v>
      </c>
      <c r="K173" s="22">
        <f t="shared" si="1"/>
        <v>100</v>
      </c>
      <c r="L173" s="23">
        <f>(K173+K174+K175)/3</f>
        <v>100</v>
      </c>
      <c r="M173" s="24">
        <f>(L173+L176)/2</f>
        <v>99.988919762030577</v>
      </c>
      <c r="N173" s="27"/>
      <c r="O173" s="31"/>
    </row>
    <row r="174" spans="2:15" ht="58.5" customHeight="1" x14ac:dyDescent="0.25">
      <c r="B174" s="47"/>
      <c r="C174" s="56"/>
      <c r="D174" s="27"/>
      <c r="E174" s="40"/>
      <c r="F174" s="5" t="s">
        <v>18</v>
      </c>
      <c r="G174" s="19" t="s">
        <v>82</v>
      </c>
      <c r="H174" s="5" t="s">
        <v>20</v>
      </c>
      <c r="I174" s="20">
        <v>1</v>
      </c>
      <c r="J174" s="21">
        <v>1</v>
      </c>
      <c r="K174" s="22">
        <f t="shared" si="1"/>
        <v>100</v>
      </c>
      <c r="L174" s="29"/>
      <c r="M174" s="30"/>
      <c r="N174" s="27"/>
      <c r="O174" s="31"/>
    </row>
    <row r="175" spans="2:15" ht="58.5" customHeight="1" x14ac:dyDescent="0.25">
      <c r="B175" s="47"/>
      <c r="C175" s="56"/>
      <c r="D175" s="27"/>
      <c r="E175" s="40"/>
      <c r="F175" s="5" t="s">
        <v>18</v>
      </c>
      <c r="G175" s="19" t="s">
        <v>50</v>
      </c>
      <c r="H175" s="5" t="s">
        <v>20</v>
      </c>
      <c r="I175" s="20">
        <v>90</v>
      </c>
      <c r="J175" s="20">
        <v>100</v>
      </c>
      <c r="K175" s="22">
        <f t="shared" si="1"/>
        <v>100</v>
      </c>
      <c r="L175" s="29"/>
      <c r="M175" s="30"/>
      <c r="N175" s="27"/>
      <c r="O175" s="31"/>
    </row>
    <row r="176" spans="2:15" ht="39" customHeight="1" x14ac:dyDescent="0.25">
      <c r="B176" s="47"/>
      <c r="C176" s="57"/>
      <c r="D176" s="32"/>
      <c r="E176" s="41"/>
      <c r="F176" s="5" t="s">
        <v>24</v>
      </c>
      <c r="G176" s="34" t="s">
        <v>25</v>
      </c>
      <c r="H176" s="5" t="s">
        <v>83</v>
      </c>
      <c r="I176" s="35">
        <v>19554.333333333332</v>
      </c>
      <c r="J176" s="35">
        <v>19550</v>
      </c>
      <c r="K176" s="22">
        <f t="shared" si="1"/>
        <v>99.977839524061167</v>
      </c>
      <c r="L176" s="36">
        <f>K176</f>
        <v>99.977839524061167</v>
      </c>
      <c r="M176" s="30"/>
      <c r="N176" s="27"/>
      <c r="O176" s="31"/>
    </row>
    <row r="177" spans="1:17" ht="58.5" hidden="1" customHeight="1" x14ac:dyDescent="0.25">
      <c r="B177" s="47"/>
      <c r="C177" s="16" t="s">
        <v>113</v>
      </c>
      <c r="D177" s="16" t="s">
        <v>114</v>
      </c>
      <c r="E177" s="39" t="s">
        <v>17</v>
      </c>
      <c r="F177" s="5" t="s">
        <v>18</v>
      </c>
      <c r="G177" s="19" t="s">
        <v>81</v>
      </c>
      <c r="H177" s="5" t="s">
        <v>20</v>
      </c>
      <c r="I177" s="20"/>
      <c r="J177" s="21"/>
      <c r="K177" s="22" t="e">
        <f t="shared" si="1"/>
        <v>#DIV/0!</v>
      </c>
      <c r="L177" s="23" t="e">
        <f>(K177+K178+K179)/3</f>
        <v>#DIV/0!</v>
      </c>
      <c r="M177" s="24" t="e">
        <f>(L177+L180)/2</f>
        <v>#DIV/0!</v>
      </c>
      <c r="N177" s="27"/>
      <c r="O177" s="31"/>
    </row>
    <row r="178" spans="1:17" ht="58.5" hidden="1" customHeight="1" x14ac:dyDescent="0.25">
      <c r="B178" s="47"/>
      <c r="C178" s="56"/>
      <c r="D178" s="27"/>
      <c r="E178" s="40"/>
      <c r="F178" s="5" t="s">
        <v>18</v>
      </c>
      <c r="G178" s="19" t="s">
        <v>82</v>
      </c>
      <c r="H178" s="5" t="s">
        <v>20</v>
      </c>
      <c r="I178" s="20"/>
      <c r="J178" s="21"/>
      <c r="K178" s="22" t="e">
        <f t="shared" si="1"/>
        <v>#DIV/0!</v>
      </c>
      <c r="L178" s="29"/>
      <c r="M178" s="30"/>
      <c r="N178" s="27"/>
      <c r="O178" s="31"/>
    </row>
    <row r="179" spans="1:17" ht="58.5" hidden="1" customHeight="1" x14ac:dyDescent="0.25">
      <c r="B179" s="47"/>
      <c r="C179" s="56"/>
      <c r="D179" s="27"/>
      <c r="E179" s="40"/>
      <c r="F179" s="5" t="s">
        <v>18</v>
      </c>
      <c r="G179" s="19" t="s">
        <v>50</v>
      </c>
      <c r="H179" s="5" t="s">
        <v>20</v>
      </c>
      <c r="I179" s="20"/>
      <c r="J179" s="20"/>
      <c r="K179" s="22" t="e">
        <f t="shared" si="1"/>
        <v>#DIV/0!</v>
      </c>
      <c r="L179" s="29"/>
      <c r="M179" s="30"/>
      <c r="N179" s="27"/>
      <c r="O179" s="31"/>
    </row>
    <row r="180" spans="1:17" ht="41.25" hidden="1" customHeight="1" x14ac:dyDescent="0.25">
      <c r="B180" s="58"/>
      <c r="C180" s="57"/>
      <c r="D180" s="32"/>
      <c r="E180" s="41"/>
      <c r="F180" s="5" t="s">
        <v>24</v>
      </c>
      <c r="G180" s="34" t="s">
        <v>25</v>
      </c>
      <c r="H180" s="5" t="s">
        <v>83</v>
      </c>
      <c r="I180" s="43"/>
      <c r="J180" s="43"/>
      <c r="K180" s="22" t="e">
        <f t="shared" si="1"/>
        <v>#DIV/0!</v>
      </c>
      <c r="L180" s="36" t="e">
        <f>K180</f>
        <v>#DIV/0!</v>
      </c>
      <c r="M180" s="30"/>
      <c r="N180" s="32"/>
      <c r="O180" s="31"/>
    </row>
    <row r="181" spans="1:17" ht="42" hidden="1" customHeight="1" x14ac:dyDescent="0.25">
      <c r="A181" s="4"/>
      <c r="B181" s="59"/>
      <c r="C181" s="60" t="s">
        <v>115</v>
      </c>
      <c r="D181" s="61" t="s">
        <v>116</v>
      </c>
      <c r="E181" s="62" t="s">
        <v>117</v>
      </c>
      <c r="F181" s="63" t="s">
        <v>18</v>
      </c>
      <c r="G181" s="64" t="s">
        <v>118</v>
      </c>
      <c r="H181" s="65" t="s">
        <v>20</v>
      </c>
      <c r="I181" s="66"/>
      <c r="J181" s="67"/>
      <c r="K181" s="68" t="e">
        <f>IF(I181/J181*100&gt;100,100,I181/J181*100)</f>
        <v>#DIV/0!</v>
      </c>
      <c r="L181" s="69" t="e">
        <f>(K181+K182+K183)/3</f>
        <v>#DIV/0!</v>
      </c>
      <c r="M181" s="70" t="e">
        <f>(L181+L184)/2</f>
        <v>#DIV/0!</v>
      </c>
      <c r="N181" s="71" t="s">
        <v>170</v>
      </c>
      <c r="O181" s="31"/>
      <c r="P181" s="4">
        <f>I184+I188+I192+I196+I200+I204+I208+I212+I216+I220+I224+I228</f>
        <v>0</v>
      </c>
      <c r="Q181" s="4">
        <f>J184+J188+J192+J196+J200+J204+J208+J212+J216+J220+J224+J228</f>
        <v>0</v>
      </c>
    </row>
    <row r="182" spans="1:17" ht="42" hidden="1" customHeight="1" x14ac:dyDescent="0.25">
      <c r="A182" s="4"/>
      <c r="B182" s="56"/>
      <c r="C182" s="72"/>
      <c r="D182" s="56"/>
      <c r="E182" s="56"/>
      <c r="F182" s="63" t="s">
        <v>18</v>
      </c>
      <c r="G182" s="64" t="s">
        <v>119</v>
      </c>
      <c r="H182" s="65" t="s">
        <v>20</v>
      </c>
      <c r="I182" s="66"/>
      <c r="J182" s="67"/>
      <c r="K182" s="68" t="e">
        <f>IF(J182/I182*100&gt;100,100,J182/I182*100)</f>
        <v>#DIV/0!</v>
      </c>
      <c r="L182" s="73"/>
      <c r="M182" s="74"/>
      <c r="N182" s="75"/>
      <c r="O182" s="31"/>
    </row>
    <row r="183" spans="1:17" ht="36" hidden="1" customHeight="1" x14ac:dyDescent="0.25">
      <c r="A183" s="4"/>
      <c r="B183" s="56"/>
      <c r="C183" s="72"/>
      <c r="D183" s="56"/>
      <c r="E183" s="56"/>
      <c r="F183" s="63" t="s">
        <v>18</v>
      </c>
      <c r="G183" s="64" t="s">
        <v>120</v>
      </c>
      <c r="H183" s="65" t="s">
        <v>20</v>
      </c>
      <c r="I183" s="66"/>
      <c r="J183" s="66"/>
      <c r="K183" s="68" t="e">
        <f>IF(J183/I183*100&gt;100,100,J183/I183*100)</f>
        <v>#DIV/0!</v>
      </c>
      <c r="L183" s="73"/>
      <c r="M183" s="74"/>
      <c r="N183" s="75"/>
      <c r="O183" s="31"/>
    </row>
    <row r="184" spans="1:17" ht="30.75" hidden="1" customHeight="1" x14ac:dyDescent="0.25">
      <c r="A184" s="4"/>
      <c r="B184" s="56"/>
      <c r="C184" s="76"/>
      <c r="D184" s="57"/>
      <c r="E184" s="57"/>
      <c r="F184" s="63" t="s">
        <v>24</v>
      </c>
      <c r="G184" s="77" t="s">
        <v>25</v>
      </c>
      <c r="H184" s="65" t="s">
        <v>26</v>
      </c>
      <c r="I184" s="78"/>
      <c r="J184" s="78"/>
      <c r="K184" s="68" t="e">
        <f>IF(J184/I184*100&gt;100,100,J184/I184*100)</f>
        <v>#DIV/0!</v>
      </c>
      <c r="L184" s="79" t="e">
        <f>K184</f>
        <v>#DIV/0!</v>
      </c>
      <c r="M184" s="74"/>
      <c r="N184" s="75"/>
      <c r="O184" s="31"/>
    </row>
    <row r="185" spans="1:17" ht="42" hidden="1" customHeight="1" x14ac:dyDescent="0.25">
      <c r="A185" s="4"/>
      <c r="B185" s="56"/>
      <c r="C185" s="60" t="s">
        <v>121</v>
      </c>
      <c r="D185" s="61" t="s">
        <v>122</v>
      </c>
      <c r="E185" s="80" t="s">
        <v>117</v>
      </c>
      <c r="F185" s="63" t="s">
        <v>18</v>
      </c>
      <c r="G185" s="64" t="s">
        <v>118</v>
      </c>
      <c r="H185" s="65" t="s">
        <v>20</v>
      </c>
      <c r="I185" s="66"/>
      <c r="J185" s="67"/>
      <c r="K185" s="68" t="e">
        <f>IF(I185/J185*100&gt;100,100,I185/J185*100)</f>
        <v>#DIV/0!</v>
      </c>
      <c r="L185" s="69" t="e">
        <f>(K185+K186+K187)/3</f>
        <v>#DIV/0!</v>
      </c>
      <c r="M185" s="70" t="e">
        <f>(L185+L188)/2</f>
        <v>#DIV/0!</v>
      </c>
      <c r="N185" s="75"/>
      <c r="O185" s="31"/>
    </row>
    <row r="186" spans="1:17" ht="42" hidden="1" customHeight="1" x14ac:dyDescent="0.25">
      <c r="A186" s="4"/>
      <c r="B186" s="56"/>
      <c r="C186" s="72"/>
      <c r="D186" s="56"/>
      <c r="E186" s="56"/>
      <c r="F186" s="63" t="s">
        <v>18</v>
      </c>
      <c r="G186" s="64" t="s">
        <v>119</v>
      </c>
      <c r="H186" s="65" t="s">
        <v>20</v>
      </c>
      <c r="I186" s="66"/>
      <c r="J186" s="67"/>
      <c r="K186" s="68" t="e">
        <f>IF(J186/I186*100&gt;100,100,J186/I186*100)</f>
        <v>#DIV/0!</v>
      </c>
      <c r="L186" s="73"/>
      <c r="M186" s="74"/>
      <c r="N186" s="75"/>
      <c r="O186" s="31"/>
    </row>
    <row r="187" spans="1:17" ht="36" hidden="1" customHeight="1" x14ac:dyDescent="0.25">
      <c r="A187" s="4"/>
      <c r="B187" s="56"/>
      <c r="C187" s="72"/>
      <c r="D187" s="56"/>
      <c r="E187" s="56"/>
      <c r="F187" s="63" t="s">
        <v>18</v>
      </c>
      <c r="G187" s="64" t="s">
        <v>120</v>
      </c>
      <c r="H187" s="65" t="s">
        <v>20</v>
      </c>
      <c r="I187" s="66"/>
      <c r="J187" s="66"/>
      <c r="K187" s="68" t="e">
        <f>IF(J187/I187*100&gt;100,100,J187/I187*100)</f>
        <v>#DIV/0!</v>
      </c>
      <c r="L187" s="73"/>
      <c r="M187" s="74"/>
      <c r="N187" s="75"/>
      <c r="O187" s="31"/>
    </row>
    <row r="188" spans="1:17" ht="30.75" hidden="1" customHeight="1" x14ac:dyDescent="0.25">
      <c r="A188" s="4"/>
      <c r="B188" s="56"/>
      <c r="C188" s="76"/>
      <c r="D188" s="57"/>
      <c r="E188" s="57"/>
      <c r="F188" s="63" t="s">
        <v>24</v>
      </c>
      <c r="G188" s="77" t="s">
        <v>25</v>
      </c>
      <c r="H188" s="65" t="s">
        <v>26</v>
      </c>
      <c r="I188" s="81"/>
      <c r="J188" s="78"/>
      <c r="K188" s="68" t="e">
        <f>IF(J188/I188*100&gt;100,100,J188/I188*100)</f>
        <v>#DIV/0!</v>
      </c>
      <c r="L188" s="79" t="e">
        <f>K188</f>
        <v>#DIV/0!</v>
      </c>
      <c r="M188" s="74"/>
      <c r="N188" s="75"/>
      <c r="O188" s="31"/>
    </row>
    <row r="189" spans="1:17" ht="42" hidden="1" customHeight="1" x14ac:dyDescent="0.25">
      <c r="A189" s="4"/>
      <c r="B189" s="56"/>
      <c r="C189" s="60" t="s">
        <v>123</v>
      </c>
      <c r="D189" s="61" t="s">
        <v>124</v>
      </c>
      <c r="E189" s="80" t="s">
        <v>117</v>
      </c>
      <c r="F189" s="63" t="s">
        <v>18</v>
      </c>
      <c r="G189" s="64" t="s">
        <v>118</v>
      </c>
      <c r="H189" s="65" t="s">
        <v>20</v>
      </c>
      <c r="I189" s="66"/>
      <c r="J189" s="67"/>
      <c r="K189" s="68" t="e">
        <f>IF(I189/J189*100&gt;100,100,I189/J189*100)</f>
        <v>#DIV/0!</v>
      </c>
      <c r="L189" s="69" t="e">
        <f>(K189+K190+K191)/3</f>
        <v>#DIV/0!</v>
      </c>
      <c r="M189" s="70" t="e">
        <f>(L189+L192)/2</f>
        <v>#DIV/0!</v>
      </c>
      <c r="N189" s="75"/>
      <c r="O189" s="31"/>
    </row>
    <row r="190" spans="1:17" ht="42" hidden="1" customHeight="1" x14ac:dyDescent="0.25">
      <c r="A190" s="4"/>
      <c r="B190" s="56"/>
      <c r="C190" s="72"/>
      <c r="D190" s="56"/>
      <c r="E190" s="56"/>
      <c r="F190" s="63" t="s">
        <v>18</v>
      </c>
      <c r="G190" s="64" t="s">
        <v>119</v>
      </c>
      <c r="H190" s="65" t="s">
        <v>20</v>
      </c>
      <c r="I190" s="66"/>
      <c r="J190" s="67"/>
      <c r="K190" s="68" t="e">
        <f>IF(J190/I190*100&gt;100,100,J190/I190*100)</f>
        <v>#DIV/0!</v>
      </c>
      <c r="L190" s="73"/>
      <c r="M190" s="74"/>
      <c r="N190" s="75"/>
      <c r="O190" s="31"/>
    </row>
    <row r="191" spans="1:17" ht="36" hidden="1" customHeight="1" x14ac:dyDescent="0.25">
      <c r="A191" s="4"/>
      <c r="B191" s="56"/>
      <c r="C191" s="72"/>
      <c r="D191" s="56"/>
      <c r="E191" s="56"/>
      <c r="F191" s="63" t="s">
        <v>18</v>
      </c>
      <c r="G191" s="64" t="s">
        <v>120</v>
      </c>
      <c r="H191" s="65" t="s">
        <v>20</v>
      </c>
      <c r="I191" s="66"/>
      <c r="J191" s="66"/>
      <c r="K191" s="68" t="e">
        <f>IF(J191/I191*100&gt;100,100,J191/I191*100)</f>
        <v>#DIV/0!</v>
      </c>
      <c r="L191" s="73"/>
      <c r="M191" s="74"/>
      <c r="N191" s="75"/>
      <c r="O191" s="31"/>
    </row>
    <row r="192" spans="1:17" ht="30.75" hidden="1" customHeight="1" x14ac:dyDescent="0.25">
      <c r="A192" s="4"/>
      <c r="B192" s="56"/>
      <c r="C192" s="76"/>
      <c r="D192" s="57"/>
      <c r="E192" s="57"/>
      <c r="F192" s="63" t="s">
        <v>24</v>
      </c>
      <c r="G192" s="77" t="s">
        <v>25</v>
      </c>
      <c r="H192" s="65" t="s">
        <v>26</v>
      </c>
      <c r="I192" s="81"/>
      <c r="J192" s="78"/>
      <c r="K192" s="68" t="e">
        <f>IF(J192/I192*100&gt;100,100,J192/I192*100)</f>
        <v>#DIV/0!</v>
      </c>
      <c r="L192" s="79" t="e">
        <f>K192</f>
        <v>#DIV/0!</v>
      </c>
      <c r="M192" s="74"/>
      <c r="N192" s="75"/>
      <c r="O192" s="31"/>
    </row>
    <row r="193" spans="2:15" s="4" customFormat="1" ht="42" hidden="1" customHeight="1" x14ac:dyDescent="0.25">
      <c r="B193" s="56"/>
      <c r="C193" s="60" t="s">
        <v>125</v>
      </c>
      <c r="D193" s="61" t="s">
        <v>126</v>
      </c>
      <c r="E193" s="80" t="s">
        <v>117</v>
      </c>
      <c r="F193" s="63" t="s">
        <v>18</v>
      </c>
      <c r="G193" s="64" t="s">
        <v>118</v>
      </c>
      <c r="H193" s="65" t="s">
        <v>20</v>
      </c>
      <c r="I193" s="66"/>
      <c r="J193" s="67"/>
      <c r="K193" s="68" t="e">
        <f>IF(I193/J193*100&gt;100,100,I193/J193*100)</f>
        <v>#DIV/0!</v>
      </c>
      <c r="L193" s="69" t="e">
        <f>(K193+K194+K195)/3</f>
        <v>#DIV/0!</v>
      </c>
      <c r="M193" s="70" t="e">
        <f>(L193+L196)/2</f>
        <v>#DIV/0!</v>
      </c>
      <c r="N193" s="75"/>
      <c r="O193" s="31"/>
    </row>
    <row r="194" spans="2:15" s="4" customFormat="1" ht="42" hidden="1" customHeight="1" x14ac:dyDescent="0.25">
      <c r="B194" s="56"/>
      <c r="C194" s="72"/>
      <c r="D194" s="56"/>
      <c r="E194" s="56"/>
      <c r="F194" s="63" t="s">
        <v>18</v>
      </c>
      <c r="G194" s="64" t="s">
        <v>119</v>
      </c>
      <c r="H194" s="65" t="s">
        <v>20</v>
      </c>
      <c r="I194" s="66"/>
      <c r="J194" s="67"/>
      <c r="K194" s="68" t="e">
        <f>IF(J194/I194*100&gt;100,100,J194/I194*100)</f>
        <v>#DIV/0!</v>
      </c>
      <c r="L194" s="73"/>
      <c r="M194" s="74"/>
      <c r="N194" s="75"/>
      <c r="O194" s="31"/>
    </row>
    <row r="195" spans="2:15" s="4" customFormat="1" ht="36" hidden="1" customHeight="1" x14ac:dyDescent="0.25">
      <c r="B195" s="56"/>
      <c r="C195" s="72"/>
      <c r="D195" s="56"/>
      <c r="E195" s="56"/>
      <c r="F195" s="63" t="s">
        <v>18</v>
      </c>
      <c r="G195" s="64" t="s">
        <v>120</v>
      </c>
      <c r="H195" s="65" t="s">
        <v>20</v>
      </c>
      <c r="I195" s="66"/>
      <c r="J195" s="66"/>
      <c r="K195" s="68" t="e">
        <f>IF(J195/I195*100&gt;100,100,J195/I195*100)</f>
        <v>#DIV/0!</v>
      </c>
      <c r="L195" s="73"/>
      <c r="M195" s="74"/>
      <c r="N195" s="75"/>
      <c r="O195" s="31"/>
    </row>
    <row r="196" spans="2:15" s="4" customFormat="1" ht="30.75" hidden="1" customHeight="1" x14ac:dyDescent="0.25">
      <c r="B196" s="56"/>
      <c r="C196" s="76"/>
      <c r="D196" s="57"/>
      <c r="E196" s="57"/>
      <c r="F196" s="63" t="s">
        <v>24</v>
      </c>
      <c r="G196" s="77" t="s">
        <v>25</v>
      </c>
      <c r="H196" s="65" t="s">
        <v>26</v>
      </c>
      <c r="I196" s="81"/>
      <c r="J196" s="78"/>
      <c r="K196" s="68" t="e">
        <f>IF(J196/I196*100&gt;100,100,J196/I196*100)</f>
        <v>#DIV/0!</v>
      </c>
      <c r="L196" s="79" t="e">
        <f>K196</f>
        <v>#DIV/0!</v>
      </c>
      <c r="M196" s="74"/>
      <c r="N196" s="75"/>
      <c r="O196" s="31"/>
    </row>
    <row r="197" spans="2:15" s="4" customFormat="1" ht="42" hidden="1" customHeight="1" x14ac:dyDescent="0.25">
      <c r="B197" s="56"/>
      <c r="C197" s="60" t="s">
        <v>127</v>
      </c>
      <c r="D197" s="61" t="s">
        <v>128</v>
      </c>
      <c r="E197" s="80" t="s">
        <v>117</v>
      </c>
      <c r="F197" s="63" t="s">
        <v>18</v>
      </c>
      <c r="G197" s="64" t="s">
        <v>118</v>
      </c>
      <c r="H197" s="65" t="s">
        <v>20</v>
      </c>
      <c r="I197" s="66"/>
      <c r="J197" s="67"/>
      <c r="K197" s="68" t="e">
        <f>IF(I197/J197*100&gt;100,100,I197/J197*100)</f>
        <v>#DIV/0!</v>
      </c>
      <c r="L197" s="69" t="e">
        <f>(K197+K198+K199)/3</f>
        <v>#DIV/0!</v>
      </c>
      <c r="M197" s="70" t="e">
        <f>(L197+L200)/2</f>
        <v>#DIV/0!</v>
      </c>
      <c r="N197" s="75"/>
      <c r="O197" s="31"/>
    </row>
    <row r="198" spans="2:15" s="4" customFormat="1" ht="42" hidden="1" customHeight="1" x14ac:dyDescent="0.25">
      <c r="B198" s="56"/>
      <c r="C198" s="72"/>
      <c r="D198" s="56"/>
      <c r="E198" s="56"/>
      <c r="F198" s="63" t="s">
        <v>18</v>
      </c>
      <c r="G198" s="64" t="s">
        <v>119</v>
      </c>
      <c r="H198" s="65" t="s">
        <v>20</v>
      </c>
      <c r="I198" s="66"/>
      <c r="J198" s="67"/>
      <c r="K198" s="68" t="e">
        <f t="shared" ref="K198:K204" si="2">IF(J198/I198*100&gt;100,100,J198/I198*100)</f>
        <v>#DIV/0!</v>
      </c>
      <c r="L198" s="73"/>
      <c r="M198" s="74"/>
      <c r="N198" s="75"/>
      <c r="O198" s="31"/>
    </row>
    <row r="199" spans="2:15" s="4" customFormat="1" ht="36" hidden="1" customHeight="1" x14ac:dyDescent="0.25">
      <c r="B199" s="56"/>
      <c r="C199" s="72"/>
      <c r="D199" s="56"/>
      <c r="E199" s="56"/>
      <c r="F199" s="63" t="s">
        <v>18</v>
      </c>
      <c r="G199" s="64" t="s">
        <v>120</v>
      </c>
      <c r="H199" s="65" t="s">
        <v>20</v>
      </c>
      <c r="I199" s="66"/>
      <c r="J199" s="66"/>
      <c r="K199" s="68" t="e">
        <f t="shared" si="2"/>
        <v>#DIV/0!</v>
      </c>
      <c r="L199" s="73"/>
      <c r="M199" s="74"/>
      <c r="N199" s="75"/>
      <c r="O199" s="31"/>
    </row>
    <row r="200" spans="2:15" s="4" customFormat="1" ht="30.75" hidden="1" customHeight="1" x14ac:dyDescent="0.25">
      <c r="B200" s="56"/>
      <c r="C200" s="76"/>
      <c r="D200" s="57"/>
      <c r="E200" s="57"/>
      <c r="F200" s="63" t="s">
        <v>24</v>
      </c>
      <c r="G200" s="77" t="s">
        <v>25</v>
      </c>
      <c r="H200" s="65" t="s">
        <v>26</v>
      </c>
      <c r="I200" s="78"/>
      <c r="J200" s="78"/>
      <c r="K200" s="68" t="e">
        <f t="shared" si="2"/>
        <v>#DIV/0!</v>
      </c>
      <c r="L200" s="79" t="e">
        <f>K200</f>
        <v>#DIV/0!</v>
      </c>
      <c r="M200" s="74"/>
      <c r="N200" s="75"/>
      <c r="O200" s="31"/>
    </row>
    <row r="201" spans="2:15" s="4" customFormat="1" ht="42" hidden="1" customHeight="1" x14ac:dyDescent="0.25">
      <c r="B201" s="56"/>
      <c r="C201" s="60" t="s">
        <v>129</v>
      </c>
      <c r="D201" s="61" t="s">
        <v>130</v>
      </c>
      <c r="E201" s="80" t="s">
        <v>117</v>
      </c>
      <c r="F201" s="63" t="s">
        <v>18</v>
      </c>
      <c r="G201" s="64" t="s">
        <v>118</v>
      </c>
      <c r="H201" s="65" t="s">
        <v>20</v>
      </c>
      <c r="I201" s="66"/>
      <c r="J201" s="67"/>
      <c r="K201" s="68" t="e">
        <f t="shared" si="2"/>
        <v>#DIV/0!</v>
      </c>
      <c r="L201" s="69" t="e">
        <f>(K201+K202+K203)/3</f>
        <v>#DIV/0!</v>
      </c>
      <c r="M201" s="70" t="e">
        <f>(L201+L204)/2</f>
        <v>#DIV/0!</v>
      </c>
      <c r="N201" s="75"/>
      <c r="O201" s="31"/>
    </row>
    <row r="202" spans="2:15" s="4" customFormat="1" ht="42" hidden="1" customHeight="1" x14ac:dyDescent="0.25">
      <c r="B202" s="56"/>
      <c r="C202" s="72"/>
      <c r="D202" s="56"/>
      <c r="E202" s="56"/>
      <c r="F202" s="63" t="s">
        <v>18</v>
      </c>
      <c r="G202" s="64" t="s">
        <v>119</v>
      </c>
      <c r="H202" s="65" t="s">
        <v>20</v>
      </c>
      <c r="I202" s="66"/>
      <c r="J202" s="67"/>
      <c r="K202" s="68" t="e">
        <f t="shared" si="2"/>
        <v>#DIV/0!</v>
      </c>
      <c r="L202" s="73"/>
      <c r="M202" s="74"/>
      <c r="N202" s="75"/>
      <c r="O202" s="31"/>
    </row>
    <row r="203" spans="2:15" s="4" customFormat="1" ht="36" hidden="1" customHeight="1" x14ac:dyDescent="0.25">
      <c r="B203" s="56"/>
      <c r="C203" s="72"/>
      <c r="D203" s="56"/>
      <c r="E203" s="56"/>
      <c r="F203" s="63" t="s">
        <v>18</v>
      </c>
      <c r="G203" s="64" t="s">
        <v>120</v>
      </c>
      <c r="H203" s="65" t="s">
        <v>20</v>
      </c>
      <c r="I203" s="66"/>
      <c r="J203" s="66"/>
      <c r="K203" s="68" t="e">
        <f t="shared" si="2"/>
        <v>#DIV/0!</v>
      </c>
      <c r="L203" s="73"/>
      <c r="M203" s="74"/>
      <c r="N203" s="75"/>
      <c r="O203" s="31"/>
    </row>
    <row r="204" spans="2:15" s="4" customFormat="1" ht="30.75" hidden="1" customHeight="1" x14ac:dyDescent="0.25">
      <c r="B204" s="56"/>
      <c r="C204" s="76"/>
      <c r="D204" s="57"/>
      <c r="E204" s="57"/>
      <c r="F204" s="63" t="s">
        <v>24</v>
      </c>
      <c r="G204" s="77" t="s">
        <v>25</v>
      </c>
      <c r="H204" s="65" t="s">
        <v>26</v>
      </c>
      <c r="I204" s="81"/>
      <c r="J204" s="78"/>
      <c r="K204" s="68" t="e">
        <f t="shared" si="2"/>
        <v>#DIV/0!</v>
      </c>
      <c r="L204" s="79" t="e">
        <f>K204</f>
        <v>#DIV/0!</v>
      </c>
      <c r="M204" s="74"/>
      <c r="N204" s="75"/>
      <c r="O204" s="31"/>
    </row>
    <row r="205" spans="2:15" s="4" customFormat="1" ht="42" hidden="1" customHeight="1" x14ac:dyDescent="0.25">
      <c r="B205" s="56"/>
      <c r="C205" s="60" t="s">
        <v>131</v>
      </c>
      <c r="D205" s="61" t="s">
        <v>132</v>
      </c>
      <c r="E205" s="80" t="s">
        <v>117</v>
      </c>
      <c r="F205" s="63" t="s">
        <v>18</v>
      </c>
      <c r="G205" s="64" t="s">
        <v>118</v>
      </c>
      <c r="H205" s="65" t="s">
        <v>20</v>
      </c>
      <c r="I205" s="66"/>
      <c r="J205" s="67"/>
      <c r="K205" s="68" t="e">
        <f>IF(I205/J205*100&gt;100,100,I205/J205*100)</f>
        <v>#DIV/0!</v>
      </c>
      <c r="L205" s="69" t="e">
        <f>(K205+K206+K207)/3</f>
        <v>#DIV/0!</v>
      </c>
      <c r="M205" s="70" t="e">
        <f>(L205+L208)/2</f>
        <v>#DIV/0!</v>
      </c>
      <c r="N205" s="75"/>
      <c r="O205" s="31"/>
    </row>
    <row r="206" spans="2:15" s="4" customFormat="1" ht="42" hidden="1" customHeight="1" x14ac:dyDescent="0.25">
      <c r="B206" s="56"/>
      <c r="C206" s="72"/>
      <c r="D206" s="56"/>
      <c r="E206" s="56"/>
      <c r="F206" s="63" t="s">
        <v>18</v>
      </c>
      <c r="G206" s="64" t="s">
        <v>119</v>
      </c>
      <c r="H206" s="65" t="s">
        <v>20</v>
      </c>
      <c r="I206" s="66"/>
      <c r="J206" s="67"/>
      <c r="K206" s="68" t="e">
        <f>IF(J206/I206*100&gt;100,100,J206/I206*100)</f>
        <v>#DIV/0!</v>
      </c>
      <c r="L206" s="73"/>
      <c r="M206" s="74"/>
      <c r="N206" s="75"/>
      <c r="O206" s="31"/>
    </row>
    <row r="207" spans="2:15" s="4" customFormat="1" ht="36" hidden="1" customHeight="1" x14ac:dyDescent="0.25">
      <c r="B207" s="56"/>
      <c r="C207" s="72"/>
      <c r="D207" s="56"/>
      <c r="E207" s="56"/>
      <c r="F207" s="63" t="s">
        <v>18</v>
      </c>
      <c r="G207" s="64" t="s">
        <v>120</v>
      </c>
      <c r="H207" s="65" t="s">
        <v>20</v>
      </c>
      <c r="I207" s="66"/>
      <c r="J207" s="66"/>
      <c r="K207" s="68" t="e">
        <f>IF(J207/I207*100&gt;100,100,J207/I207*100)</f>
        <v>#DIV/0!</v>
      </c>
      <c r="L207" s="73"/>
      <c r="M207" s="74"/>
      <c r="N207" s="75"/>
      <c r="O207" s="31"/>
    </row>
    <row r="208" spans="2:15" s="4" customFormat="1" ht="30.75" hidden="1" customHeight="1" x14ac:dyDescent="0.25">
      <c r="B208" s="56"/>
      <c r="C208" s="76"/>
      <c r="D208" s="57"/>
      <c r="E208" s="57"/>
      <c r="F208" s="63" t="s">
        <v>24</v>
      </c>
      <c r="G208" s="77" t="s">
        <v>25</v>
      </c>
      <c r="H208" s="65" t="s">
        <v>26</v>
      </c>
      <c r="I208" s="82"/>
      <c r="J208" s="78"/>
      <c r="K208" s="68" t="e">
        <f>IF(J208/I208*100&gt;100,100,J208/I208*100)</f>
        <v>#DIV/0!</v>
      </c>
      <c r="L208" s="79" t="e">
        <f>K208</f>
        <v>#DIV/0!</v>
      </c>
      <c r="M208" s="74"/>
      <c r="N208" s="75"/>
      <c r="O208" s="31"/>
    </row>
    <row r="209" spans="1:15" ht="42" hidden="1" customHeight="1" x14ac:dyDescent="0.25">
      <c r="A209" s="4"/>
      <c r="B209" s="56"/>
      <c r="C209" s="60" t="s">
        <v>133</v>
      </c>
      <c r="D209" s="61" t="s">
        <v>134</v>
      </c>
      <c r="E209" s="80" t="s">
        <v>117</v>
      </c>
      <c r="F209" s="63" t="s">
        <v>18</v>
      </c>
      <c r="G209" s="64" t="s">
        <v>118</v>
      </c>
      <c r="H209" s="65" t="s">
        <v>20</v>
      </c>
      <c r="I209" s="66"/>
      <c r="J209" s="67"/>
      <c r="K209" s="68" t="e">
        <f>IF(I209/J209*100&gt;100,100,I209/J209*100)</f>
        <v>#DIV/0!</v>
      </c>
      <c r="L209" s="69" t="e">
        <f>(K209+K210+K211)/3</f>
        <v>#DIV/0!</v>
      </c>
      <c r="M209" s="70" t="e">
        <f>(L209+L212)/2</f>
        <v>#DIV/0!</v>
      </c>
      <c r="N209" s="75"/>
      <c r="O209" s="31"/>
    </row>
    <row r="210" spans="1:15" ht="42" hidden="1" customHeight="1" x14ac:dyDescent="0.25">
      <c r="A210" s="4"/>
      <c r="B210" s="56"/>
      <c r="C210" s="72"/>
      <c r="D210" s="56"/>
      <c r="E210" s="56"/>
      <c r="F210" s="63" t="s">
        <v>18</v>
      </c>
      <c r="G210" s="64" t="s">
        <v>119</v>
      </c>
      <c r="H210" s="65" t="s">
        <v>20</v>
      </c>
      <c r="I210" s="66"/>
      <c r="J210" s="67"/>
      <c r="K210" s="68" t="e">
        <f>IF(J210/I210*100&gt;100,100,J210/I210*100)</f>
        <v>#DIV/0!</v>
      </c>
      <c r="L210" s="73"/>
      <c r="M210" s="74"/>
      <c r="N210" s="75"/>
      <c r="O210" s="31"/>
    </row>
    <row r="211" spans="1:15" ht="36" hidden="1" customHeight="1" x14ac:dyDescent="0.25">
      <c r="A211" s="4"/>
      <c r="B211" s="56"/>
      <c r="C211" s="72"/>
      <c r="D211" s="56"/>
      <c r="E211" s="56"/>
      <c r="F211" s="63" t="s">
        <v>18</v>
      </c>
      <c r="G211" s="64" t="s">
        <v>120</v>
      </c>
      <c r="H211" s="65" t="s">
        <v>20</v>
      </c>
      <c r="I211" s="66"/>
      <c r="J211" s="66"/>
      <c r="K211" s="68" t="e">
        <f>IF(J211/I211*100&gt;100,100,J211/I211*100)</f>
        <v>#DIV/0!</v>
      </c>
      <c r="L211" s="73"/>
      <c r="M211" s="74"/>
      <c r="N211" s="75"/>
      <c r="O211" s="31"/>
    </row>
    <row r="212" spans="1:15" ht="30.75" hidden="1" customHeight="1" x14ac:dyDescent="0.25">
      <c r="A212" s="4"/>
      <c r="B212" s="56"/>
      <c r="C212" s="76"/>
      <c r="D212" s="57"/>
      <c r="E212" s="57"/>
      <c r="F212" s="63" t="s">
        <v>24</v>
      </c>
      <c r="G212" s="77" t="s">
        <v>25</v>
      </c>
      <c r="H212" s="65" t="s">
        <v>26</v>
      </c>
      <c r="I212" s="83"/>
      <c r="J212" s="83"/>
      <c r="K212" s="68" t="e">
        <f>IF(J212/I212*100&gt;100,100,J212/I212*100)</f>
        <v>#DIV/0!</v>
      </c>
      <c r="L212" s="79" t="e">
        <f>K212</f>
        <v>#DIV/0!</v>
      </c>
      <c r="M212" s="74"/>
      <c r="N212" s="75"/>
      <c r="O212" s="31"/>
    </row>
    <row r="213" spans="1:15" ht="42" hidden="1" customHeight="1" x14ac:dyDescent="0.25">
      <c r="A213" s="4"/>
      <c r="B213" s="56"/>
      <c r="C213" s="60"/>
      <c r="D213" s="61" t="s">
        <v>135</v>
      </c>
      <c r="E213" s="80" t="s">
        <v>117</v>
      </c>
      <c r="F213" s="63" t="s">
        <v>18</v>
      </c>
      <c r="G213" s="64" t="s">
        <v>118</v>
      </c>
      <c r="H213" s="65" t="s">
        <v>20</v>
      </c>
      <c r="I213" s="66"/>
      <c r="J213" s="67"/>
      <c r="K213" s="68" t="e">
        <f>IF(I213/J213*100&gt;100,100,I213/J213*100)</f>
        <v>#DIV/0!</v>
      </c>
      <c r="L213" s="69" t="e">
        <f>(K213+K214+K215)/3</f>
        <v>#DIV/0!</v>
      </c>
      <c r="M213" s="70" t="e">
        <f>(L213+L216)/2</f>
        <v>#DIV/0!</v>
      </c>
      <c r="N213" s="75"/>
      <c r="O213" s="31"/>
    </row>
    <row r="214" spans="1:15" ht="42" hidden="1" customHeight="1" x14ac:dyDescent="0.25">
      <c r="A214" s="4"/>
      <c r="B214" s="56"/>
      <c r="C214" s="72"/>
      <c r="D214" s="56"/>
      <c r="E214" s="56"/>
      <c r="F214" s="63" t="s">
        <v>18</v>
      </c>
      <c r="G214" s="64" t="s">
        <v>119</v>
      </c>
      <c r="H214" s="65" t="s">
        <v>20</v>
      </c>
      <c r="I214" s="66"/>
      <c r="J214" s="67"/>
      <c r="K214" s="68" t="e">
        <f>IF(J214/I214*100&gt;100,100,J214/I214*100)</f>
        <v>#DIV/0!</v>
      </c>
      <c r="L214" s="73"/>
      <c r="M214" s="74"/>
      <c r="N214" s="75"/>
      <c r="O214" s="31"/>
    </row>
    <row r="215" spans="1:15" ht="36" hidden="1" customHeight="1" x14ac:dyDescent="0.25">
      <c r="A215" s="4"/>
      <c r="B215" s="56"/>
      <c r="C215" s="72"/>
      <c r="D215" s="56"/>
      <c r="E215" s="56"/>
      <c r="F215" s="63" t="s">
        <v>18</v>
      </c>
      <c r="G215" s="64" t="s">
        <v>120</v>
      </c>
      <c r="H215" s="65" t="s">
        <v>20</v>
      </c>
      <c r="I215" s="66"/>
      <c r="J215" s="66"/>
      <c r="K215" s="68" t="e">
        <f>IF(J215/I215*100&gt;100,100,J215/I215*100)</f>
        <v>#DIV/0!</v>
      </c>
      <c r="L215" s="73"/>
      <c r="M215" s="74"/>
      <c r="N215" s="75"/>
      <c r="O215" s="31"/>
    </row>
    <row r="216" spans="1:15" ht="30.75" hidden="1" customHeight="1" x14ac:dyDescent="0.25">
      <c r="A216" s="4"/>
      <c r="B216" s="56"/>
      <c r="C216" s="76"/>
      <c r="D216" s="57"/>
      <c r="E216" s="57"/>
      <c r="F216" s="63" t="s">
        <v>24</v>
      </c>
      <c r="G216" s="77" t="s">
        <v>25</v>
      </c>
      <c r="H216" s="65" t="s">
        <v>26</v>
      </c>
      <c r="I216" s="81"/>
      <c r="J216" s="78"/>
      <c r="K216" s="68" t="e">
        <f>IF(J216/I216*100&gt;100,100,J216/I216*100)</f>
        <v>#DIV/0!</v>
      </c>
      <c r="L216" s="79" t="e">
        <f>K216</f>
        <v>#DIV/0!</v>
      </c>
      <c r="M216" s="74"/>
      <c r="N216" s="75"/>
      <c r="O216" s="31"/>
    </row>
    <row r="217" spans="1:15" ht="42" hidden="1" customHeight="1" x14ac:dyDescent="0.25">
      <c r="A217" s="4"/>
      <c r="B217" s="56"/>
      <c r="C217" s="60" t="s">
        <v>136</v>
      </c>
      <c r="D217" s="61" t="s">
        <v>137</v>
      </c>
      <c r="E217" s="80" t="s">
        <v>117</v>
      </c>
      <c r="F217" s="63" t="s">
        <v>18</v>
      </c>
      <c r="G217" s="64" t="s">
        <v>118</v>
      </c>
      <c r="H217" s="65" t="s">
        <v>20</v>
      </c>
      <c r="I217" s="66"/>
      <c r="J217" s="67"/>
      <c r="K217" s="68" t="e">
        <f>IF(I217/J217*100&gt;100,100,I217/J217*100)</f>
        <v>#DIV/0!</v>
      </c>
      <c r="L217" s="69" t="e">
        <f>(K217+K218+K219)/3</f>
        <v>#DIV/0!</v>
      </c>
      <c r="M217" s="70" t="e">
        <f>(L217+L220)/2</f>
        <v>#DIV/0!</v>
      </c>
      <c r="N217" s="75"/>
      <c r="O217" s="31"/>
    </row>
    <row r="218" spans="1:15" ht="42" hidden="1" customHeight="1" x14ac:dyDescent="0.25">
      <c r="A218" s="4"/>
      <c r="B218" s="56"/>
      <c r="C218" s="72"/>
      <c r="D218" s="56"/>
      <c r="E218" s="56"/>
      <c r="F218" s="63" t="s">
        <v>18</v>
      </c>
      <c r="G218" s="64" t="s">
        <v>119</v>
      </c>
      <c r="H218" s="65" t="s">
        <v>20</v>
      </c>
      <c r="I218" s="66"/>
      <c r="J218" s="67"/>
      <c r="K218" s="68" t="e">
        <f>IF(J218/I218*100&gt;100,100,J218/I218*100)</f>
        <v>#DIV/0!</v>
      </c>
      <c r="L218" s="73"/>
      <c r="M218" s="74"/>
      <c r="N218" s="75"/>
      <c r="O218" s="31"/>
    </row>
    <row r="219" spans="1:15" ht="36" hidden="1" customHeight="1" x14ac:dyDescent="0.25">
      <c r="A219" s="4"/>
      <c r="B219" s="56"/>
      <c r="C219" s="72"/>
      <c r="D219" s="56"/>
      <c r="E219" s="56"/>
      <c r="F219" s="63" t="s">
        <v>18</v>
      </c>
      <c r="G219" s="64" t="s">
        <v>120</v>
      </c>
      <c r="H219" s="65" t="s">
        <v>20</v>
      </c>
      <c r="I219" s="66"/>
      <c r="J219" s="66"/>
      <c r="K219" s="68" t="e">
        <f>IF(J219/I219*100&gt;100,100,J219/I219*100)</f>
        <v>#DIV/0!</v>
      </c>
      <c r="L219" s="73"/>
      <c r="M219" s="74"/>
      <c r="N219" s="75"/>
      <c r="O219" s="31"/>
    </row>
    <row r="220" spans="1:15" ht="30.75" hidden="1" customHeight="1" x14ac:dyDescent="0.25">
      <c r="A220" s="4"/>
      <c r="B220" s="56"/>
      <c r="C220" s="76"/>
      <c r="D220" s="57"/>
      <c r="E220" s="57"/>
      <c r="F220" s="63" t="s">
        <v>24</v>
      </c>
      <c r="G220" s="77" t="s">
        <v>25</v>
      </c>
      <c r="H220" s="65" t="s">
        <v>26</v>
      </c>
      <c r="I220" s="81"/>
      <c r="J220" s="78"/>
      <c r="K220" s="68" t="e">
        <f>IF(J220/I220*100&gt;100,100,J220/I220*100)</f>
        <v>#DIV/0!</v>
      </c>
      <c r="L220" s="79" t="e">
        <f>K220</f>
        <v>#DIV/0!</v>
      </c>
      <c r="M220" s="74"/>
      <c r="N220" s="75"/>
      <c r="O220" s="31"/>
    </row>
    <row r="221" spans="1:15" ht="42" hidden="1" customHeight="1" x14ac:dyDescent="0.25">
      <c r="A221" s="4"/>
      <c r="B221" s="56"/>
      <c r="C221" s="84" t="s">
        <v>138</v>
      </c>
      <c r="D221" s="61" t="s">
        <v>139</v>
      </c>
      <c r="E221" s="80" t="s">
        <v>117</v>
      </c>
      <c r="F221" s="63" t="s">
        <v>18</v>
      </c>
      <c r="G221" s="64" t="s">
        <v>118</v>
      </c>
      <c r="H221" s="65" t="s">
        <v>20</v>
      </c>
      <c r="I221" s="66"/>
      <c r="J221" s="67"/>
      <c r="K221" s="68" t="e">
        <f>IF(I221/J221*100&gt;100,100,I221/J221*100)</f>
        <v>#DIV/0!</v>
      </c>
      <c r="L221" s="69" t="e">
        <f>(K221+K222+K223)/3</f>
        <v>#DIV/0!</v>
      </c>
      <c r="M221" s="70" t="e">
        <f>(L221+L224)/2</f>
        <v>#DIV/0!</v>
      </c>
      <c r="N221" s="75"/>
      <c r="O221" s="31"/>
    </row>
    <row r="222" spans="1:15" ht="42" hidden="1" customHeight="1" x14ac:dyDescent="0.25">
      <c r="A222" s="4"/>
      <c r="B222" s="56"/>
      <c r="C222" s="85"/>
      <c r="D222" s="56"/>
      <c r="E222" s="56"/>
      <c r="F222" s="63" t="s">
        <v>18</v>
      </c>
      <c r="G222" s="64" t="s">
        <v>119</v>
      </c>
      <c r="H222" s="65" t="s">
        <v>20</v>
      </c>
      <c r="I222" s="66"/>
      <c r="J222" s="67"/>
      <c r="K222" s="68" t="e">
        <f>IF(J222/I222*100&gt;100,100,J222/I222*100)</f>
        <v>#DIV/0!</v>
      </c>
      <c r="L222" s="73"/>
      <c r="M222" s="74"/>
      <c r="N222" s="75"/>
      <c r="O222" s="31"/>
    </row>
    <row r="223" spans="1:15" ht="36" hidden="1" customHeight="1" x14ac:dyDescent="0.25">
      <c r="A223" s="4"/>
      <c r="B223" s="56"/>
      <c r="C223" s="85"/>
      <c r="D223" s="56"/>
      <c r="E223" s="56"/>
      <c r="F223" s="63" t="s">
        <v>18</v>
      </c>
      <c r="G223" s="64" t="s">
        <v>120</v>
      </c>
      <c r="H223" s="65" t="s">
        <v>20</v>
      </c>
      <c r="I223" s="66"/>
      <c r="J223" s="66"/>
      <c r="K223" s="68" t="e">
        <f>IF(J223/I223*100&gt;100,100,J223/I223*100)</f>
        <v>#DIV/0!</v>
      </c>
      <c r="L223" s="73"/>
      <c r="M223" s="74"/>
      <c r="N223" s="75"/>
      <c r="O223" s="31"/>
    </row>
    <row r="224" spans="1:15" ht="30.75" hidden="1" customHeight="1" x14ac:dyDescent="0.25">
      <c r="A224" s="4"/>
      <c r="B224" s="56"/>
      <c r="C224" s="86"/>
      <c r="D224" s="57"/>
      <c r="E224" s="57"/>
      <c r="F224" s="63" t="s">
        <v>24</v>
      </c>
      <c r="G224" s="77" t="s">
        <v>25</v>
      </c>
      <c r="H224" s="65" t="s">
        <v>26</v>
      </c>
      <c r="I224" s="81"/>
      <c r="J224" s="78"/>
      <c r="K224" s="68" t="e">
        <f>IF(J224/I224*100&gt;100,100,J224/I224*100)</f>
        <v>#DIV/0!</v>
      </c>
      <c r="L224" s="79" t="e">
        <f>K224</f>
        <v>#DIV/0!</v>
      </c>
      <c r="M224" s="74"/>
      <c r="N224" s="75"/>
      <c r="O224" s="31"/>
    </row>
    <row r="225" spans="1:15" ht="42" hidden="1" customHeight="1" x14ac:dyDescent="0.25">
      <c r="A225" s="4"/>
      <c r="B225" s="56"/>
      <c r="C225" s="84" t="s">
        <v>140</v>
      </c>
      <c r="D225" s="61" t="s">
        <v>141</v>
      </c>
      <c r="E225" s="80" t="s">
        <v>117</v>
      </c>
      <c r="F225" s="63" t="s">
        <v>18</v>
      </c>
      <c r="G225" s="64" t="s">
        <v>118</v>
      </c>
      <c r="H225" s="65" t="s">
        <v>20</v>
      </c>
      <c r="I225" s="66"/>
      <c r="J225" s="67"/>
      <c r="K225" s="68" t="e">
        <f>IF(I225/J225*100&gt;100,100,I225/J225*100)</f>
        <v>#DIV/0!</v>
      </c>
      <c r="L225" s="69" t="e">
        <f>(K225+K226+K227)/3</f>
        <v>#DIV/0!</v>
      </c>
      <c r="M225" s="70" t="e">
        <f>(L225+L228)/2</f>
        <v>#DIV/0!</v>
      </c>
      <c r="N225" s="75"/>
      <c r="O225" s="31"/>
    </row>
    <row r="226" spans="1:15" ht="42" hidden="1" customHeight="1" x14ac:dyDescent="0.25">
      <c r="A226" s="4"/>
      <c r="B226" s="56"/>
      <c r="C226" s="85"/>
      <c r="D226" s="56"/>
      <c r="E226" s="56"/>
      <c r="F226" s="63" t="s">
        <v>18</v>
      </c>
      <c r="G226" s="64" t="s">
        <v>142</v>
      </c>
      <c r="H226" s="65" t="s">
        <v>20</v>
      </c>
      <c r="I226" s="66"/>
      <c r="J226" s="67"/>
      <c r="K226" s="68" t="e">
        <f>IF(J226/I226*100&gt;100,100,J226/I226*100)</f>
        <v>#DIV/0!</v>
      </c>
      <c r="L226" s="73"/>
      <c r="M226" s="74"/>
      <c r="N226" s="75"/>
      <c r="O226" s="31"/>
    </row>
    <row r="227" spans="1:15" ht="36" hidden="1" customHeight="1" x14ac:dyDescent="0.25">
      <c r="A227" s="4"/>
      <c r="B227" s="56"/>
      <c r="C227" s="85"/>
      <c r="D227" s="56"/>
      <c r="E227" s="56"/>
      <c r="F227" s="63" t="s">
        <v>18</v>
      </c>
      <c r="G227" s="64" t="s">
        <v>120</v>
      </c>
      <c r="H227" s="65" t="s">
        <v>20</v>
      </c>
      <c r="I227" s="66"/>
      <c r="J227" s="66"/>
      <c r="K227" s="68" t="e">
        <f>IF(J227/I227*100&gt;100,100,J227/I227*100)</f>
        <v>#DIV/0!</v>
      </c>
      <c r="L227" s="73"/>
      <c r="M227" s="74"/>
      <c r="N227" s="75"/>
      <c r="O227" s="31"/>
    </row>
    <row r="228" spans="1:15" ht="30.75" hidden="1" customHeight="1" x14ac:dyDescent="0.25">
      <c r="A228" s="4"/>
      <c r="B228" s="56"/>
      <c r="C228" s="86"/>
      <c r="D228" s="57"/>
      <c r="E228" s="57"/>
      <c r="F228" s="63" t="s">
        <v>24</v>
      </c>
      <c r="G228" s="77" t="s">
        <v>25</v>
      </c>
      <c r="H228" s="65" t="s">
        <v>26</v>
      </c>
      <c r="I228" s="78"/>
      <c r="J228" s="78"/>
      <c r="K228" s="68" t="e">
        <f>IF(J228/I228*100&gt;100,100,J228/I228*100)</f>
        <v>#DIV/0!</v>
      </c>
      <c r="L228" s="79" t="e">
        <f>K228</f>
        <v>#DIV/0!</v>
      </c>
      <c r="M228" s="74"/>
      <c r="N228" s="75"/>
      <c r="O228" s="31"/>
    </row>
    <row r="229" spans="1:15" ht="42" hidden="1" customHeight="1" x14ac:dyDescent="0.25">
      <c r="A229" s="4"/>
      <c r="B229" s="56"/>
      <c r="C229" s="60" t="s">
        <v>143</v>
      </c>
      <c r="D229" s="61" t="s">
        <v>144</v>
      </c>
      <c r="E229" s="87" t="s">
        <v>117</v>
      </c>
      <c r="F229" s="65" t="s">
        <v>18</v>
      </c>
      <c r="G229" s="88" t="s">
        <v>145</v>
      </c>
      <c r="H229" s="65" t="s">
        <v>20</v>
      </c>
      <c r="I229" s="66"/>
      <c r="J229" s="67"/>
      <c r="K229" s="68" t="e">
        <f>IF(J229/I229*100&gt;100,100,J229/I229*100)</f>
        <v>#DIV/0!</v>
      </c>
      <c r="L229" s="69" t="e">
        <f>(K229+K230+K231)/3</f>
        <v>#DIV/0!</v>
      </c>
      <c r="M229" s="70" t="e">
        <f>(L229+L232)/2</f>
        <v>#DIV/0!</v>
      </c>
      <c r="N229" s="75"/>
      <c r="O229" s="31"/>
    </row>
    <row r="230" spans="1:15" ht="42" hidden="1" customHeight="1" x14ac:dyDescent="0.25">
      <c r="A230" s="4"/>
      <c r="B230" s="56"/>
      <c r="C230" s="72"/>
      <c r="D230" s="56"/>
      <c r="E230" s="89"/>
      <c r="F230" s="65" t="s">
        <v>18</v>
      </c>
      <c r="G230" s="88" t="s">
        <v>146</v>
      </c>
      <c r="H230" s="65" t="s">
        <v>20</v>
      </c>
      <c r="I230" s="66"/>
      <c r="J230" s="67"/>
      <c r="K230" s="68" t="e">
        <f>IF(I230/J230*100&gt;100,100,I230/J230*100)</f>
        <v>#DIV/0!</v>
      </c>
      <c r="L230" s="73"/>
      <c r="M230" s="74"/>
      <c r="N230" s="75"/>
      <c r="O230" s="31"/>
    </row>
    <row r="231" spans="1:15" ht="36" hidden="1" customHeight="1" x14ac:dyDescent="0.25">
      <c r="A231" s="4"/>
      <c r="B231" s="56"/>
      <c r="C231" s="72"/>
      <c r="D231" s="56"/>
      <c r="E231" s="89"/>
      <c r="F231" s="65" t="s">
        <v>18</v>
      </c>
      <c r="G231" s="88" t="s">
        <v>147</v>
      </c>
      <c r="H231" s="65" t="s">
        <v>20</v>
      </c>
      <c r="I231" s="66"/>
      <c r="J231" s="66"/>
      <c r="K231" s="68" t="e">
        <f>IF(J231/I231*100&gt;100,100,J231/I231*100)</f>
        <v>#DIV/0!</v>
      </c>
      <c r="L231" s="73"/>
      <c r="M231" s="74"/>
      <c r="N231" s="75"/>
      <c r="O231" s="31"/>
    </row>
    <row r="232" spans="1:15" ht="30.75" hidden="1" customHeight="1" x14ac:dyDescent="0.25">
      <c r="A232" s="4"/>
      <c r="B232" s="56"/>
      <c r="C232" s="76"/>
      <c r="D232" s="57"/>
      <c r="E232" s="90"/>
      <c r="F232" s="65" t="s">
        <v>24</v>
      </c>
      <c r="G232" s="91" t="s">
        <v>25</v>
      </c>
      <c r="H232" s="65" t="s">
        <v>26</v>
      </c>
      <c r="I232" s="82"/>
      <c r="J232" s="78"/>
      <c r="K232" s="68" t="e">
        <f>IF(J232/I232*100&gt;100,100,J232/I232*100)</f>
        <v>#DIV/0!</v>
      </c>
      <c r="L232" s="79" t="e">
        <f>K232</f>
        <v>#DIV/0!</v>
      </c>
      <c r="M232" s="74"/>
      <c r="N232" s="75"/>
      <c r="O232" s="31"/>
    </row>
    <row r="233" spans="1:15" ht="42" hidden="1" customHeight="1" x14ac:dyDescent="0.25">
      <c r="A233" s="4"/>
      <c r="B233" s="56"/>
      <c r="C233" s="60" t="s">
        <v>148</v>
      </c>
      <c r="D233" s="61" t="s">
        <v>149</v>
      </c>
      <c r="E233" s="87" t="s">
        <v>117</v>
      </c>
      <c r="F233" s="65" t="s">
        <v>18</v>
      </c>
      <c r="G233" s="88" t="s">
        <v>145</v>
      </c>
      <c r="H233" s="65" t="s">
        <v>20</v>
      </c>
      <c r="I233" s="66"/>
      <c r="J233" s="67"/>
      <c r="K233" s="68" t="e">
        <f>IF(J233/I233*100&gt;100,100,J233/I233*100)</f>
        <v>#DIV/0!</v>
      </c>
      <c r="L233" s="69" t="e">
        <f>(K233+K234+K235)/3</f>
        <v>#DIV/0!</v>
      </c>
      <c r="M233" s="70" t="e">
        <f>(L233+L236)/2</f>
        <v>#DIV/0!</v>
      </c>
      <c r="N233" s="75"/>
      <c r="O233" s="31"/>
    </row>
    <row r="234" spans="1:15" ht="42" hidden="1" customHeight="1" x14ac:dyDescent="0.25">
      <c r="A234" s="4"/>
      <c r="B234" s="56"/>
      <c r="C234" s="72"/>
      <c r="D234" s="56"/>
      <c r="E234" s="89"/>
      <c r="F234" s="65" t="s">
        <v>18</v>
      </c>
      <c r="G234" s="88" t="s">
        <v>146</v>
      </c>
      <c r="H234" s="65" t="s">
        <v>20</v>
      </c>
      <c r="I234" s="66"/>
      <c r="J234" s="67"/>
      <c r="K234" s="68" t="e">
        <f>IF(I234/J234*100&gt;100,100,I234/J234*100)</f>
        <v>#DIV/0!</v>
      </c>
      <c r="L234" s="73"/>
      <c r="M234" s="74"/>
      <c r="N234" s="75"/>
      <c r="O234" s="31"/>
    </row>
    <row r="235" spans="1:15" ht="36" hidden="1" customHeight="1" x14ac:dyDescent="0.25">
      <c r="A235" s="4"/>
      <c r="B235" s="56"/>
      <c r="C235" s="72"/>
      <c r="D235" s="56"/>
      <c r="E235" s="89"/>
      <c r="F235" s="65" t="s">
        <v>18</v>
      </c>
      <c r="G235" s="88" t="s">
        <v>147</v>
      </c>
      <c r="H235" s="65" t="s">
        <v>20</v>
      </c>
      <c r="I235" s="66"/>
      <c r="J235" s="66"/>
      <c r="K235" s="68" t="e">
        <f>IF(J235/I235*100&gt;100,100,J235/I235*100)</f>
        <v>#DIV/0!</v>
      </c>
      <c r="L235" s="73"/>
      <c r="M235" s="74"/>
      <c r="N235" s="75"/>
      <c r="O235" s="31"/>
    </row>
    <row r="236" spans="1:15" ht="30.75" hidden="1" customHeight="1" x14ac:dyDescent="0.25">
      <c r="A236" s="4"/>
      <c r="B236" s="56"/>
      <c r="C236" s="76"/>
      <c r="D236" s="57"/>
      <c r="E236" s="90"/>
      <c r="F236" s="65" t="s">
        <v>24</v>
      </c>
      <c r="G236" s="91" t="s">
        <v>25</v>
      </c>
      <c r="H236" s="65" t="s">
        <v>26</v>
      </c>
      <c r="I236" s="78"/>
      <c r="J236" s="78"/>
      <c r="K236" s="68" t="e">
        <f>IF(J236/I236*100&gt;100,100,J236/I236*100)</f>
        <v>#DIV/0!</v>
      </c>
      <c r="L236" s="79" t="e">
        <f>K236</f>
        <v>#DIV/0!</v>
      </c>
      <c r="M236" s="74"/>
      <c r="N236" s="75"/>
      <c r="O236" s="31"/>
    </row>
    <row r="237" spans="1:15" ht="42" hidden="1" customHeight="1" x14ac:dyDescent="0.25">
      <c r="A237" s="4"/>
      <c r="B237" s="56"/>
      <c r="C237" s="60" t="s">
        <v>150</v>
      </c>
      <c r="D237" s="61" t="s">
        <v>151</v>
      </c>
      <c r="E237" s="87" t="s">
        <v>117</v>
      </c>
      <c r="F237" s="65" t="s">
        <v>18</v>
      </c>
      <c r="G237" s="88" t="s">
        <v>145</v>
      </c>
      <c r="H237" s="65" t="s">
        <v>20</v>
      </c>
      <c r="I237" s="66"/>
      <c r="J237" s="67"/>
      <c r="K237" s="68" t="e">
        <f>IF(I237/J237*100&gt;100,100,I237/J237*100)</f>
        <v>#DIV/0!</v>
      </c>
      <c r="L237" s="69" t="e">
        <f>(K237+K238+K239)/3</f>
        <v>#DIV/0!</v>
      </c>
      <c r="M237" s="70" t="e">
        <f>(L237+L240)/2</f>
        <v>#DIV/0!</v>
      </c>
      <c r="N237" s="4"/>
      <c r="O237" s="31"/>
    </row>
    <row r="238" spans="1:15" ht="42" hidden="1" customHeight="1" x14ac:dyDescent="0.25">
      <c r="A238" s="4"/>
      <c r="B238" s="56"/>
      <c r="C238" s="72"/>
      <c r="D238" s="56"/>
      <c r="E238" s="89"/>
      <c r="F238" s="65" t="s">
        <v>18</v>
      </c>
      <c r="G238" s="88" t="s">
        <v>146</v>
      </c>
      <c r="H238" s="65" t="s">
        <v>20</v>
      </c>
      <c r="I238" s="66"/>
      <c r="J238" s="67"/>
      <c r="K238" s="68" t="e">
        <f>IF(J238/I238*100&gt;100,100,J238/I238*100)</f>
        <v>#DIV/0!</v>
      </c>
      <c r="L238" s="73"/>
      <c r="M238" s="74"/>
      <c r="N238" s="4"/>
      <c r="O238" s="31"/>
    </row>
    <row r="239" spans="1:15" ht="36" hidden="1" customHeight="1" x14ac:dyDescent="0.25">
      <c r="A239" s="4"/>
      <c r="B239" s="56"/>
      <c r="C239" s="72"/>
      <c r="D239" s="56"/>
      <c r="E239" s="89"/>
      <c r="F239" s="65" t="s">
        <v>18</v>
      </c>
      <c r="G239" s="88" t="s">
        <v>147</v>
      </c>
      <c r="H239" s="65" t="s">
        <v>20</v>
      </c>
      <c r="I239" s="66"/>
      <c r="J239" s="66"/>
      <c r="K239" s="68" t="e">
        <f>IF(J239/I239*100&gt;100,100,J239/I239*100)</f>
        <v>#DIV/0!</v>
      </c>
      <c r="L239" s="73"/>
      <c r="M239" s="74"/>
      <c r="N239" s="4"/>
      <c r="O239" s="31"/>
    </row>
    <row r="240" spans="1:15" ht="30.75" hidden="1" customHeight="1" x14ac:dyDescent="0.25">
      <c r="A240" s="4"/>
      <c r="B240" s="56"/>
      <c r="C240" s="76"/>
      <c r="D240" s="57"/>
      <c r="E240" s="90"/>
      <c r="F240" s="65" t="s">
        <v>24</v>
      </c>
      <c r="G240" s="91" t="s">
        <v>25</v>
      </c>
      <c r="H240" s="65" t="s">
        <v>26</v>
      </c>
      <c r="I240" s="78"/>
      <c r="J240" s="78"/>
      <c r="K240" s="68" t="e">
        <f>IF(J240/I240*100&gt;100,100,J240/I240*100)</f>
        <v>#DIV/0!</v>
      </c>
      <c r="L240" s="79" t="e">
        <f>K240</f>
        <v>#DIV/0!</v>
      </c>
      <c r="M240" s="74"/>
      <c r="N240" s="4"/>
      <c r="O240" s="31"/>
    </row>
    <row r="241" spans="1:15" ht="42" hidden="1" customHeight="1" x14ac:dyDescent="0.25">
      <c r="A241" s="4"/>
      <c r="B241" s="56"/>
      <c r="C241" s="60" t="s">
        <v>152</v>
      </c>
      <c r="D241" s="61" t="s">
        <v>153</v>
      </c>
      <c r="E241" s="87" t="s">
        <v>117</v>
      </c>
      <c r="F241" s="65" t="s">
        <v>18</v>
      </c>
      <c r="G241" s="88" t="s">
        <v>145</v>
      </c>
      <c r="H241" s="65" t="s">
        <v>20</v>
      </c>
      <c r="I241" s="66"/>
      <c r="J241" s="67"/>
      <c r="K241" s="68" t="e">
        <f>IF(J241/I241*100&gt;100,100,J241/I241*100)</f>
        <v>#DIV/0!</v>
      </c>
      <c r="L241" s="69" t="e">
        <f>(K241+K242+K243)/3</f>
        <v>#DIV/0!</v>
      </c>
      <c r="M241" s="70" t="e">
        <f>(L241+L244)/2</f>
        <v>#DIV/0!</v>
      </c>
      <c r="N241" s="92"/>
      <c r="O241" s="31"/>
    </row>
    <row r="242" spans="1:15" ht="42" hidden="1" customHeight="1" x14ac:dyDescent="0.25">
      <c r="A242" s="4"/>
      <c r="B242" s="56"/>
      <c r="C242" s="72"/>
      <c r="D242" s="56"/>
      <c r="E242" s="89"/>
      <c r="F242" s="65" t="s">
        <v>18</v>
      </c>
      <c r="G242" s="88" t="s">
        <v>146</v>
      </c>
      <c r="H242" s="65" t="s">
        <v>20</v>
      </c>
      <c r="I242" s="66"/>
      <c r="J242" s="67"/>
      <c r="K242" s="68" t="e">
        <f>IF(I242/J242*100&gt;100,100,I242/J242*100)</f>
        <v>#DIV/0!</v>
      </c>
      <c r="L242" s="73"/>
      <c r="M242" s="74"/>
      <c r="N242" s="92"/>
      <c r="O242" s="31"/>
    </row>
    <row r="243" spans="1:15" ht="36" hidden="1" customHeight="1" x14ac:dyDescent="0.25">
      <c r="A243" s="4"/>
      <c r="B243" s="56"/>
      <c r="C243" s="72"/>
      <c r="D243" s="56"/>
      <c r="E243" s="89"/>
      <c r="F243" s="65" t="s">
        <v>18</v>
      </c>
      <c r="G243" s="88" t="s">
        <v>147</v>
      </c>
      <c r="H243" s="65" t="s">
        <v>20</v>
      </c>
      <c r="I243" s="66"/>
      <c r="J243" s="66"/>
      <c r="K243" s="68" t="e">
        <f>IF(J243/I243*100&gt;100,100,J243/I243*100)</f>
        <v>#DIV/0!</v>
      </c>
      <c r="L243" s="73"/>
      <c r="M243" s="74"/>
      <c r="N243" s="92"/>
      <c r="O243" s="31"/>
    </row>
    <row r="244" spans="1:15" ht="30.75" hidden="1" customHeight="1" x14ac:dyDescent="0.25">
      <c r="A244" s="4"/>
      <c r="B244" s="56"/>
      <c r="C244" s="76"/>
      <c r="D244" s="57"/>
      <c r="E244" s="90"/>
      <c r="F244" s="65" t="s">
        <v>24</v>
      </c>
      <c r="G244" s="91" t="s">
        <v>25</v>
      </c>
      <c r="H244" s="65" t="s">
        <v>26</v>
      </c>
      <c r="I244" s="83"/>
      <c r="J244" s="78"/>
      <c r="K244" s="68" t="e">
        <f>IF(J244/I244*100&gt;100,100,J244/I244*100)</f>
        <v>#DIV/0!</v>
      </c>
      <c r="L244" s="79" t="e">
        <f>K244</f>
        <v>#DIV/0!</v>
      </c>
      <c r="M244" s="74"/>
      <c r="N244" s="92"/>
      <c r="O244" s="31"/>
    </row>
    <row r="245" spans="1:15" ht="42" hidden="1" customHeight="1" x14ac:dyDescent="0.25">
      <c r="A245" s="4"/>
      <c r="B245" s="56"/>
      <c r="C245" s="60"/>
      <c r="D245" s="61" t="s">
        <v>154</v>
      </c>
      <c r="E245" s="87" t="s">
        <v>117</v>
      </c>
      <c r="F245" s="65" t="s">
        <v>18</v>
      </c>
      <c r="G245" s="88" t="s">
        <v>145</v>
      </c>
      <c r="H245" s="65" t="s">
        <v>20</v>
      </c>
      <c r="I245" s="66"/>
      <c r="J245" s="67"/>
      <c r="K245" s="68" t="e">
        <f>IF(I245/J245*100&gt;100,100,I245/J245*100)</f>
        <v>#DIV/0!</v>
      </c>
      <c r="L245" s="69" t="e">
        <f>(K245+K246+K247)/3</f>
        <v>#DIV/0!</v>
      </c>
      <c r="M245" s="70" t="e">
        <f>(L245+L248)/2</f>
        <v>#DIV/0!</v>
      </c>
      <c r="N245" s="4"/>
      <c r="O245" s="31"/>
    </row>
    <row r="246" spans="1:15" ht="42" hidden="1" customHeight="1" x14ac:dyDescent="0.25">
      <c r="A246" s="4"/>
      <c r="B246" s="56"/>
      <c r="C246" s="72"/>
      <c r="D246" s="56"/>
      <c r="E246" s="89"/>
      <c r="F246" s="65" t="s">
        <v>18</v>
      </c>
      <c r="G246" s="88" t="s">
        <v>146</v>
      </c>
      <c r="H246" s="65" t="s">
        <v>20</v>
      </c>
      <c r="I246" s="66"/>
      <c r="J246" s="67"/>
      <c r="K246" s="68" t="e">
        <f>IF(J246/I246*100&gt;100,100,J246/I246*100)</f>
        <v>#DIV/0!</v>
      </c>
      <c r="L246" s="73"/>
      <c r="M246" s="74"/>
      <c r="N246" s="4"/>
      <c r="O246" s="31"/>
    </row>
    <row r="247" spans="1:15" ht="36" hidden="1" customHeight="1" x14ac:dyDescent="0.25">
      <c r="A247" s="4"/>
      <c r="B247" s="56"/>
      <c r="C247" s="72"/>
      <c r="D247" s="56"/>
      <c r="E247" s="89"/>
      <c r="F247" s="65" t="s">
        <v>18</v>
      </c>
      <c r="G247" s="88" t="s">
        <v>147</v>
      </c>
      <c r="H247" s="65" t="s">
        <v>20</v>
      </c>
      <c r="I247" s="66"/>
      <c r="J247" s="66"/>
      <c r="K247" s="68" t="e">
        <f>IF(J247/I247*100&gt;100,100,J247/I247*100)</f>
        <v>#DIV/0!</v>
      </c>
      <c r="L247" s="73"/>
      <c r="M247" s="74"/>
      <c r="N247" s="4"/>
      <c r="O247" s="31"/>
    </row>
    <row r="248" spans="1:15" ht="30.75" hidden="1" customHeight="1" x14ac:dyDescent="0.25">
      <c r="A248" s="4"/>
      <c r="B248" s="56"/>
      <c r="C248" s="76"/>
      <c r="D248" s="57"/>
      <c r="E248" s="90"/>
      <c r="F248" s="65" t="s">
        <v>24</v>
      </c>
      <c r="G248" s="91" t="s">
        <v>25</v>
      </c>
      <c r="H248" s="65" t="s">
        <v>26</v>
      </c>
      <c r="I248" s="81"/>
      <c r="J248" s="78"/>
      <c r="K248" s="68" t="e">
        <f>IF(J248/I248*100&gt;100,100,J248/I248*100)</f>
        <v>#DIV/0!</v>
      </c>
      <c r="L248" s="79" t="e">
        <f>K248</f>
        <v>#DIV/0!</v>
      </c>
      <c r="M248" s="74"/>
      <c r="N248" s="4"/>
      <c r="O248" s="31"/>
    </row>
    <row r="249" spans="1:15" ht="42" hidden="1" customHeight="1" x14ac:dyDescent="0.25">
      <c r="A249" s="4"/>
      <c r="B249" s="56"/>
      <c r="C249" s="60" t="s">
        <v>155</v>
      </c>
      <c r="D249" s="61" t="s">
        <v>156</v>
      </c>
      <c r="E249" s="87" t="s">
        <v>117</v>
      </c>
      <c r="F249" s="65" t="s">
        <v>18</v>
      </c>
      <c r="G249" s="88" t="s">
        <v>145</v>
      </c>
      <c r="H249" s="65" t="s">
        <v>20</v>
      </c>
      <c r="I249" s="66"/>
      <c r="J249" s="67"/>
      <c r="K249" s="68" t="e">
        <f>IF(I249/J249*100&gt;100,100,I249/J249*100)</f>
        <v>#DIV/0!</v>
      </c>
      <c r="L249" s="69" t="e">
        <f>(K249+K250+K251)/3</f>
        <v>#DIV/0!</v>
      </c>
      <c r="M249" s="70" t="e">
        <f>(L249+L252)/2</f>
        <v>#DIV/0!</v>
      </c>
      <c r="N249" s="4"/>
      <c r="O249" s="31"/>
    </row>
    <row r="250" spans="1:15" ht="42" hidden="1" customHeight="1" x14ac:dyDescent="0.25">
      <c r="A250" s="4"/>
      <c r="B250" s="56"/>
      <c r="C250" s="72"/>
      <c r="D250" s="56"/>
      <c r="E250" s="89"/>
      <c r="F250" s="65" t="s">
        <v>18</v>
      </c>
      <c r="G250" s="88" t="s">
        <v>146</v>
      </c>
      <c r="H250" s="65" t="s">
        <v>20</v>
      </c>
      <c r="I250" s="66"/>
      <c r="J250" s="67"/>
      <c r="K250" s="68" t="e">
        <f>IF(J250/I250*100&gt;100,100,J250/I250*100)</f>
        <v>#DIV/0!</v>
      </c>
      <c r="L250" s="73"/>
      <c r="M250" s="74"/>
      <c r="N250" s="4"/>
      <c r="O250" s="31"/>
    </row>
    <row r="251" spans="1:15" ht="36" hidden="1" customHeight="1" x14ac:dyDescent="0.25">
      <c r="A251" s="4"/>
      <c r="B251" s="56"/>
      <c r="C251" s="72"/>
      <c r="D251" s="56"/>
      <c r="E251" s="89"/>
      <c r="F251" s="65" t="s">
        <v>18</v>
      </c>
      <c r="G251" s="88" t="s">
        <v>147</v>
      </c>
      <c r="H251" s="65" t="s">
        <v>20</v>
      </c>
      <c r="I251" s="66"/>
      <c r="J251" s="66"/>
      <c r="K251" s="68" t="e">
        <f>IF(J251/I251*100&gt;100,100,J251/I251*100)</f>
        <v>#DIV/0!</v>
      </c>
      <c r="L251" s="73"/>
      <c r="M251" s="74"/>
      <c r="N251" s="4"/>
      <c r="O251" s="31"/>
    </row>
    <row r="252" spans="1:15" ht="30.75" hidden="1" customHeight="1" x14ac:dyDescent="0.25">
      <c r="A252" s="4"/>
      <c r="B252" s="56"/>
      <c r="C252" s="76"/>
      <c r="D252" s="57"/>
      <c r="E252" s="90"/>
      <c r="F252" s="65" t="s">
        <v>24</v>
      </c>
      <c r="G252" s="91" t="s">
        <v>25</v>
      </c>
      <c r="H252" s="65" t="s">
        <v>26</v>
      </c>
      <c r="I252" s="81"/>
      <c r="J252" s="78"/>
      <c r="K252" s="68" t="e">
        <f>IF(J252/I252*100&gt;100,100,J252/I252*100)</f>
        <v>#DIV/0!</v>
      </c>
      <c r="L252" s="79" t="e">
        <f>K252</f>
        <v>#DIV/0!</v>
      </c>
      <c r="M252" s="74"/>
      <c r="N252" s="4"/>
      <c r="O252" s="31"/>
    </row>
    <row r="253" spans="1:15" ht="42" hidden="1" customHeight="1" x14ac:dyDescent="0.25">
      <c r="A253" s="4"/>
      <c r="B253" s="56"/>
      <c r="C253" s="60" t="s">
        <v>157</v>
      </c>
      <c r="D253" s="61" t="s">
        <v>158</v>
      </c>
      <c r="E253" s="87" t="s">
        <v>117</v>
      </c>
      <c r="F253" s="65" t="s">
        <v>18</v>
      </c>
      <c r="G253" s="88" t="s">
        <v>145</v>
      </c>
      <c r="H253" s="65" t="s">
        <v>20</v>
      </c>
      <c r="I253" s="66"/>
      <c r="J253" s="67"/>
      <c r="K253" s="68" t="e">
        <f>IF(I253/J253*100&gt;100,100,I253/J253*100)</f>
        <v>#DIV/0!</v>
      </c>
      <c r="L253" s="69" t="e">
        <f>(K253+K254+K255)/3</f>
        <v>#DIV/0!</v>
      </c>
      <c r="M253" s="70" t="e">
        <f>(L253+L256)/2</f>
        <v>#DIV/0!</v>
      </c>
      <c r="N253" s="4"/>
      <c r="O253" s="31"/>
    </row>
    <row r="254" spans="1:15" ht="42" hidden="1" customHeight="1" x14ac:dyDescent="0.25">
      <c r="A254" s="4"/>
      <c r="B254" s="56"/>
      <c r="C254" s="72"/>
      <c r="D254" s="56"/>
      <c r="E254" s="89"/>
      <c r="F254" s="65" t="s">
        <v>18</v>
      </c>
      <c r="G254" s="88" t="s">
        <v>146</v>
      </c>
      <c r="H254" s="65" t="s">
        <v>20</v>
      </c>
      <c r="I254" s="66"/>
      <c r="J254" s="67"/>
      <c r="K254" s="68" t="e">
        <f>IF(J254/I254*100&gt;100,100,J254/I254*100)</f>
        <v>#DIV/0!</v>
      </c>
      <c r="L254" s="73"/>
      <c r="M254" s="74"/>
      <c r="N254" s="4"/>
      <c r="O254" s="31"/>
    </row>
    <row r="255" spans="1:15" ht="36" hidden="1" customHeight="1" x14ac:dyDescent="0.25">
      <c r="A255" s="4"/>
      <c r="B255" s="56"/>
      <c r="C255" s="72"/>
      <c r="D255" s="56"/>
      <c r="E255" s="89"/>
      <c r="F255" s="65" t="s">
        <v>18</v>
      </c>
      <c r="G255" s="88" t="s">
        <v>147</v>
      </c>
      <c r="H255" s="65" t="s">
        <v>20</v>
      </c>
      <c r="I255" s="66"/>
      <c r="J255" s="66"/>
      <c r="K255" s="68" t="e">
        <f>IF(J255/I255*100&gt;100,100,J255/I255*100)</f>
        <v>#DIV/0!</v>
      </c>
      <c r="L255" s="73"/>
      <c r="M255" s="74"/>
      <c r="N255" s="4"/>
      <c r="O255" s="31"/>
    </row>
    <row r="256" spans="1:15" ht="30.75" hidden="1" customHeight="1" x14ac:dyDescent="0.25">
      <c r="A256" s="4"/>
      <c r="B256" s="56"/>
      <c r="C256" s="76"/>
      <c r="D256" s="57"/>
      <c r="E256" s="90"/>
      <c r="F256" s="65" t="s">
        <v>24</v>
      </c>
      <c r="G256" s="91" t="s">
        <v>25</v>
      </c>
      <c r="H256" s="65" t="s">
        <v>26</v>
      </c>
      <c r="I256" s="81"/>
      <c r="J256" s="78"/>
      <c r="K256" s="68" t="e">
        <f>IF(J256/I256*100&gt;100,100,J256/I256*100)</f>
        <v>#DIV/0!</v>
      </c>
      <c r="L256" s="79" t="e">
        <f>K256</f>
        <v>#DIV/0!</v>
      </c>
      <c r="M256" s="74"/>
      <c r="N256" s="4"/>
      <c r="O256" s="31"/>
    </row>
    <row r="257" spans="1:15" ht="42" hidden="1" customHeight="1" x14ac:dyDescent="0.25">
      <c r="A257" s="4"/>
      <c r="B257" s="56"/>
      <c r="C257" s="60" t="s">
        <v>159</v>
      </c>
      <c r="D257" s="61" t="s">
        <v>160</v>
      </c>
      <c r="E257" s="87" t="s">
        <v>117</v>
      </c>
      <c r="F257" s="65" t="s">
        <v>18</v>
      </c>
      <c r="G257" s="88" t="s">
        <v>145</v>
      </c>
      <c r="H257" s="65" t="s">
        <v>20</v>
      </c>
      <c r="I257" s="66"/>
      <c r="J257" s="67"/>
      <c r="K257" s="68" t="e">
        <f>IF(I257/J257*100&gt;100,100,I257/J257*100)</f>
        <v>#DIV/0!</v>
      </c>
      <c r="L257" s="69" t="e">
        <f>(K257+K258+K259)/3</f>
        <v>#DIV/0!</v>
      </c>
      <c r="M257" s="70" t="e">
        <f>(L257+L260)/2</f>
        <v>#DIV/0!</v>
      </c>
      <c r="N257" s="4"/>
      <c r="O257" s="31"/>
    </row>
    <row r="258" spans="1:15" ht="42" hidden="1" customHeight="1" x14ac:dyDescent="0.25">
      <c r="A258" s="4"/>
      <c r="B258" s="56"/>
      <c r="C258" s="72"/>
      <c r="D258" s="56"/>
      <c r="E258" s="89"/>
      <c r="F258" s="65" t="s">
        <v>18</v>
      </c>
      <c r="G258" s="88" t="s">
        <v>146</v>
      </c>
      <c r="H258" s="65" t="s">
        <v>20</v>
      </c>
      <c r="I258" s="66"/>
      <c r="J258" s="67"/>
      <c r="K258" s="68" t="e">
        <f>IF(J258/I258*100&gt;100,100,J258/I258*100)</f>
        <v>#DIV/0!</v>
      </c>
      <c r="L258" s="73"/>
      <c r="M258" s="74"/>
      <c r="N258" s="4"/>
      <c r="O258" s="31"/>
    </row>
    <row r="259" spans="1:15" ht="36" hidden="1" customHeight="1" x14ac:dyDescent="0.25">
      <c r="A259" s="4"/>
      <c r="B259" s="56"/>
      <c r="C259" s="72"/>
      <c r="D259" s="56"/>
      <c r="E259" s="89"/>
      <c r="F259" s="65" t="s">
        <v>18</v>
      </c>
      <c r="G259" s="88" t="s">
        <v>147</v>
      </c>
      <c r="H259" s="65" t="s">
        <v>20</v>
      </c>
      <c r="I259" s="66"/>
      <c r="J259" s="66"/>
      <c r="K259" s="68" t="e">
        <f>IF(J259/I259*100&gt;100,100,J259/I259*100)</f>
        <v>#DIV/0!</v>
      </c>
      <c r="L259" s="73"/>
      <c r="M259" s="74"/>
      <c r="N259" s="4"/>
      <c r="O259" s="31"/>
    </row>
    <row r="260" spans="1:15" ht="30.75" hidden="1" customHeight="1" x14ac:dyDescent="0.25">
      <c r="A260" s="4"/>
      <c r="B260" s="56"/>
      <c r="C260" s="76"/>
      <c r="D260" s="57"/>
      <c r="E260" s="90"/>
      <c r="F260" s="65" t="s">
        <v>24</v>
      </c>
      <c r="G260" s="91" t="s">
        <v>25</v>
      </c>
      <c r="H260" s="65" t="s">
        <v>26</v>
      </c>
      <c r="I260" s="81"/>
      <c r="J260" s="78"/>
      <c r="K260" s="68" t="e">
        <f>IF(J260/I260*100&gt;100,100,J260/I260*100)</f>
        <v>#DIV/0!</v>
      </c>
      <c r="L260" s="79" t="e">
        <f>K260</f>
        <v>#DIV/0!</v>
      </c>
      <c r="M260" s="74"/>
      <c r="N260" s="4"/>
      <c r="O260" s="31"/>
    </row>
    <row r="261" spans="1:15" ht="42" hidden="1" customHeight="1" x14ac:dyDescent="0.25">
      <c r="A261" s="4"/>
      <c r="B261" s="56"/>
      <c r="C261" s="60" t="s">
        <v>161</v>
      </c>
      <c r="D261" s="61" t="s">
        <v>162</v>
      </c>
      <c r="E261" s="87" t="s">
        <v>117</v>
      </c>
      <c r="F261" s="65" t="s">
        <v>18</v>
      </c>
      <c r="G261" s="88" t="s">
        <v>145</v>
      </c>
      <c r="H261" s="65" t="s">
        <v>20</v>
      </c>
      <c r="I261" s="66"/>
      <c r="J261" s="67"/>
      <c r="K261" s="68" t="e">
        <f>IF(I261/J261*100&gt;100,100,I261/J261*100)</f>
        <v>#DIV/0!</v>
      </c>
      <c r="L261" s="69" t="e">
        <f>(K261+K262+K263)/3</f>
        <v>#DIV/0!</v>
      </c>
      <c r="M261" s="70" t="e">
        <f>(L261+L264)/2</f>
        <v>#DIV/0!</v>
      </c>
      <c r="N261" s="92"/>
      <c r="O261" s="31"/>
    </row>
    <row r="262" spans="1:15" ht="42" hidden="1" customHeight="1" x14ac:dyDescent="0.25">
      <c r="A262" s="4"/>
      <c r="B262" s="56"/>
      <c r="C262" s="72"/>
      <c r="D262" s="56"/>
      <c r="E262" s="89"/>
      <c r="F262" s="65" t="s">
        <v>18</v>
      </c>
      <c r="G262" s="88" t="s">
        <v>146</v>
      </c>
      <c r="H262" s="65" t="s">
        <v>20</v>
      </c>
      <c r="I262" s="66"/>
      <c r="J262" s="67"/>
      <c r="K262" s="68" t="e">
        <f>IF(I262/J262*100&gt;100,100,I262/J262*100)</f>
        <v>#DIV/0!</v>
      </c>
      <c r="L262" s="73"/>
      <c r="M262" s="74"/>
      <c r="N262" s="92"/>
      <c r="O262" s="31"/>
    </row>
    <row r="263" spans="1:15" ht="36" hidden="1" customHeight="1" x14ac:dyDescent="0.25">
      <c r="A263" s="4"/>
      <c r="B263" s="56"/>
      <c r="C263" s="72"/>
      <c r="D263" s="56"/>
      <c r="E263" s="89"/>
      <c r="F263" s="65" t="s">
        <v>18</v>
      </c>
      <c r="G263" s="88" t="s">
        <v>147</v>
      </c>
      <c r="H263" s="65" t="s">
        <v>20</v>
      </c>
      <c r="I263" s="66"/>
      <c r="J263" s="66"/>
      <c r="K263" s="68" t="e">
        <f>IF(J263/I263*100&gt;100,100,J263/I263*100)</f>
        <v>#DIV/0!</v>
      </c>
      <c r="L263" s="73"/>
      <c r="M263" s="74"/>
      <c r="N263" s="92"/>
      <c r="O263" s="31"/>
    </row>
    <row r="264" spans="1:15" ht="30.75" hidden="1" customHeight="1" x14ac:dyDescent="0.25">
      <c r="A264" s="4"/>
      <c r="B264" s="57"/>
      <c r="C264" s="76"/>
      <c r="D264" s="57"/>
      <c r="E264" s="90"/>
      <c r="F264" s="65" t="s">
        <v>24</v>
      </c>
      <c r="G264" s="91" t="s">
        <v>25</v>
      </c>
      <c r="H264" s="65" t="s">
        <v>26</v>
      </c>
      <c r="I264" s="78"/>
      <c r="J264" s="78"/>
      <c r="K264" s="68" t="e">
        <f>IF(J264/I264*100&gt;100,100,J264/I264*100)</f>
        <v>#DIV/0!</v>
      </c>
      <c r="L264" s="79" t="e">
        <f>K264</f>
        <v>#DIV/0!</v>
      </c>
      <c r="M264" s="74"/>
      <c r="N264" s="92"/>
      <c r="O264" s="31"/>
    </row>
    <row r="265" spans="1:15" ht="15" x14ac:dyDescent="0.25">
      <c r="A265" s="4"/>
      <c r="B265" s="4"/>
      <c r="C265" s="4"/>
      <c r="D265" s="4"/>
      <c r="E265" s="4"/>
      <c r="F265" s="93"/>
      <c r="G265" s="4"/>
      <c r="H265" s="4"/>
      <c r="I265" s="4"/>
      <c r="J265" s="4"/>
      <c r="K265" s="4"/>
      <c r="L265" s="4"/>
      <c r="M265" s="4"/>
      <c r="N265" s="4"/>
      <c r="O265" s="31"/>
    </row>
    <row r="266" spans="1:15" ht="15" x14ac:dyDescent="0.25">
      <c r="A266" s="4"/>
      <c r="B266" s="4"/>
      <c r="C266" s="4"/>
      <c r="D266" s="4"/>
      <c r="E266" s="4"/>
      <c r="F266" s="93"/>
      <c r="G266" s="4"/>
      <c r="H266" s="4"/>
      <c r="I266" s="94">
        <f>I184+I188+I192+I196+I200+I204+I208+I212+I216+I220+I224+I228</f>
        <v>0</v>
      </c>
      <c r="J266" s="94">
        <f>J184+J188+J192+J196+J200+J204+J208+J212+J216+J220+J224+J228</f>
        <v>0</v>
      </c>
      <c r="K266" s="94">
        <f>(I266*8+L266*4)/12</f>
        <v>91.666666666666671</v>
      </c>
      <c r="L266" s="4">
        <v>275</v>
      </c>
      <c r="M266" s="4"/>
      <c r="N266" s="4"/>
      <c r="O266" s="31"/>
    </row>
    <row r="267" spans="1:15" ht="15" x14ac:dyDescent="0.25">
      <c r="A267" s="4"/>
      <c r="B267" s="4"/>
      <c r="C267" s="4"/>
      <c r="D267" s="4"/>
      <c r="E267" s="4"/>
      <c r="F267" s="93"/>
      <c r="G267" s="4"/>
      <c r="H267" s="4"/>
      <c r="I267" s="95">
        <f>I232+I236+I240+I244+I248+I252+I256+I260+I264</f>
        <v>0</v>
      </c>
      <c r="J267" s="4">
        <f>J232+J236+J240+J244+J248+J252+J256+J260+J264</f>
        <v>0</v>
      </c>
      <c r="K267" s="94">
        <f>(I267*8+L267*4)/12</f>
        <v>100</v>
      </c>
      <c r="L267" s="4">
        <v>300</v>
      </c>
      <c r="M267" s="4"/>
      <c r="N267" s="4"/>
      <c r="O267" s="31"/>
    </row>
    <row r="268" spans="1:15" x14ac:dyDescent="0.25">
      <c r="O268" s="31"/>
    </row>
    <row r="270" spans="1:15" x14ac:dyDescent="0.25">
      <c r="H270" s="97" t="s">
        <v>163</v>
      </c>
      <c r="I270" s="98">
        <f>I8+I12+I16+I20+I24+I32+I36</f>
        <v>390.1</v>
      </c>
      <c r="J270" s="98">
        <f>J8+J12+J16+J20+J24+J32+J36</f>
        <v>389.05</v>
      </c>
      <c r="K270" s="99">
        <f>(387*5+394*4)/9</f>
        <v>390.11111111111109</v>
      </c>
      <c r="L270" s="1">
        <v>389</v>
      </c>
    </row>
    <row r="271" spans="1:15" x14ac:dyDescent="0.25">
      <c r="H271" s="97" t="s">
        <v>164</v>
      </c>
      <c r="I271" s="98">
        <f>I44+I48+I52+I56+I60+I64+I68+I72+I76</f>
        <v>448.11111111111109</v>
      </c>
      <c r="J271" s="98">
        <f>J44+J48+J52+J56+J60+J64+J68+J72+J76</f>
        <v>448</v>
      </c>
      <c r="K271" s="99">
        <f>(449*5+447*4)/9</f>
        <v>448.11111111111109</v>
      </c>
      <c r="L271" s="1">
        <v>448</v>
      </c>
    </row>
    <row r="272" spans="1:15" x14ac:dyDescent="0.25">
      <c r="H272" s="97" t="s">
        <v>165</v>
      </c>
      <c r="I272" s="98">
        <f>I80+I84+I88+I92+I96+I100+I104+I108+I112</f>
        <v>117</v>
      </c>
      <c r="J272" s="98">
        <f>J80+J84+J88+J92+J96+J100+J104+J108+J112</f>
        <v>115</v>
      </c>
      <c r="K272" s="99">
        <f>(100*5+139*4)/9</f>
        <v>117.33333333333333</v>
      </c>
      <c r="L272" s="1">
        <v>115</v>
      </c>
    </row>
    <row r="273" spans="8:10" x14ac:dyDescent="0.25">
      <c r="H273" s="97" t="s">
        <v>166</v>
      </c>
      <c r="I273" s="1">
        <f>I180+I176+I172+I168+I164+I160+I156+I152+I148+I144+I140+I136+I132+I128+I124+I120+I116</f>
        <v>63781.333333333328</v>
      </c>
      <c r="J273" s="1">
        <f>J180+J176+J172+J168+J164+J160+J156+J152+J148+J144+J140+J136+J132+J128+J124+J120+J116</f>
        <v>63723</v>
      </c>
    </row>
  </sheetData>
  <autoFilter ref="A3:N131"/>
  <mergeCells count="325">
    <mergeCell ref="C261:C264"/>
    <mergeCell ref="D261:D264"/>
    <mergeCell ref="E261:E264"/>
    <mergeCell ref="L261:L263"/>
    <mergeCell ref="M261:M264"/>
    <mergeCell ref="N261:N264"/>
    <mergeCell ref="C253:C256"/>
    <mergeCell ref="D253:D256"/>
    <mergeCell ref="E253:E256"/>
    <mergeCell ref="L253:L255"/>
    <mergeCell ref="M253:M256"/>
    <mergeCell ref="C257:C260"/>
    <mergeCell ref="D257:D260"/>
    <mergeCell ref="E257:E260"/>
    <mergeCell ref="L257:L259"/>
    <mergeCell ref="M257:M260"/>
    <mergeCell ref="C245:C248"/>
    <mergeCell ref="D245:D248"/>
    <mergeCell ref="E245:E248"/>
    <mergeCell ref="L245:L247"/>
    <mergeCell ref="M245:M248"/>
    <mergeCell ref="C249:C252"/>
    <mergeCell ref="D249:D252"/>
    <mergeCell ref="E249:E252"/>
    <mergeCell ref="L249:L251"/>
    <mergeCell ref="M249:M252"/>
    <mergeCell ref="C241:C244"/>
    <mergeCell ref="D241:D244"/>
    <mergeCell ref="E241:E244"/>
    <mergeCell ref="L241:L243"/>
    <mergeCell ref="M241:M244"/>
    <mergeCell ref="N241:N244"/>
    <mergeCell ref="C233:C236"/>
    <mergeCell ref="D233:D236"/>
    <mergeCell ref="E233:E236"/>
    <mergeCell ref="L233:L235"/>
    <mergeCell ref="M233:M236"/>
    <mergeCell ref="C237:C240"/>
    <mergeCell ref="D237:D240"/>
    <mergeCell ref="E237:E240"/>
    <mergeCell ref="L237:L239"/>
    <mergeCell ref="M237:M240"/>
    <mergeCell ref="D225:D228"/>
    <mergeCell ref="E225:E228"/>
    <mergeCell ref="L225:L227"/>
    <mergeCell ref="M225:M228"/>
    <mergeCell ref="C229:C232"/>
    <mergeCell ref="D229:D232"/>
    <mergeCell ref="E229:E232"/>
    <mergeCell ref="L229:L231"/>
    <mergeCell ref="M229:M232"/>
    <mergeCell ref="C217:C220"/>
    <mergeCell ref="D217:D220"/>
    <mergeCell ref="E217:E220"/>
    <mergeCell ref="L217:L219"/>
    <mergeCell ref="M217:M220"/>
    <mergeCell ref="D221:D224"/>
    <mergeCell ref="E221:E224"/>
    <mergeCell ref="L221:L223"/>
    <mergeCell ref="M221:M224"/>
    <mergeCell ref="C209:C212"/>
    <mergeCell ref="D209:D212"/>
    <mergeCell ref="E209:E212"/>
    <mergeCell ref="L209:L211"/>
    <mergeCell ref="M209:M212"/>
    <mergeCell ref="C213:C216"/>
    <mergeCell ref="D213:D216"/>
    <mergeCell ref="E213:E216"/>
    <mergeCell ref="L213:L215"/>
    <mergeCell ref="M213:M216"/>
    <mergeCell ref="C201:C204"/>
    <mergeCell ref="D201:D204"/>
    <mergeCell ref="E201:E204"/>
    <mergeCell ref="L201:L203"/>
    <mergeCell ref="M201:M204"/>
    <mergeCell ref="C205:C208"/>
    <mergeCell ref="D205:D208"/>
    <mergeCell ref="E205:E208"/>
    <mergeCell ref="L205:L207"/>
    <mergeCell ref="M205:M208"/>
    <mergeCell ref="L193:L195"/>
    <mergeCell ref="M193:M196"/>
    <mergeCell ref="C197:C200"/>
    <mergeCell ref="D197:D200"/>
    <mergeCell ref="E197:E200"/>
    <mergeCell ref="L197:L199"/>
    <mergeCell ref="M197:M200"/>
    <mergeCell ref="N181:N236"/>
    <mergeCell ref="C185:C188"/>
    <mergeCell ref="D185:D188"/>
    <mergeCell ref="E185:E188"/>
    <mergeCell ref="L185:L187"/>
    <mergeCell ref="M185:M188"/>
    <mergeCell ref="C189:C192"/>
    <mergeCell ref="D189:D192"/>
    <mergeCell ref="E189:E192"/>
    <mergeCell ref="L189:L191"/>
    <mergeCell ref="B181:B264"/>
    <mergeCell ref="C181:C184"/>
    <mergeCell ref="D181:D184"/>
    <mergeCell ref="E181:E184"/>
    <mergeCell ref="L181:L183"/>
    <mergeCell ref="M181:M184"/>
    <mergeCell ref="M189:M192"/>
    <mergeCell ref="C193:C196"/>
    <mergeCell ref="D193:D196"/>
    <mergeCell ref="E193:E196"/>
    <mergeCell ref="C173:C176"/>
    <mergeCell ref="D173:D176"/>
    <mergeCell ref="E173:E176"/>
    <mergeCell ref="L173:L175"/>
    <mergeCell ref="M173:M176"/>
    <mergeCell ref="C177:C180"/>
    <mergeCell ref="D177:D180"/>
    <mergeCell ref="E177:E180"/>
    <mergeCell ref="L177:L179"/>
    <mergeCell ref="M177:M180"/>
    <mergeCell ref="C165:C168"/>
    <mergeCell ref="D165:D168"/>
    <mergeCell ref="E165:E168"/>
    <mergeCell ref="L165:L167"/>
    <mergeCell ref="M165:M168"/>
    <mergeCell ref="C169:C172"/>
    <mergeCell ref="D169:D172"/>
    <mergeCell ref="E169:E172"/>
    <mergeCell ref="L169:L171"/>
    <mergeCell ref="M169:M172"/>
    <mergeCell ref="C157:C160"/>
    <mergeCell ref="D157:D160"/>
    <mergeCell ref="E157:E160"/>
    <mergeCell ref="L157:L159"/>
    <mergeCell ref="M157:M160"/>
    <mergeCell ref="C161:C164"/>
    <mergeCell ref="D161:D164"/>
    <mergeCell ref="E161:E164"/>
    <mergeCell ref="L161:L163"/>
    <mergeCell ref="M161:M164"/>
    <mergeCell ref="C149:C152"/>
    <mergeCell ref="D149:D152"/>
    <mergeCell ref="E149:E152"/>
    <mergeCell ref="L149:L151"/>
    <mergeCell ref="M149:M152"/>
    <mergeCell ref="D153:D156"/>
    <mergeCell ref="E153:E156"/>
    <mergeCell ref="L153:L155"/>
    <mergeCell ref="M153:M156"/>
    <mergeCell ref="C141:C144"/>
    <mergeCell ref="D141:D144"/>
    <mergeCell ref="E141:E144"/>
    <mergeCell ref="L141:L143"/>
    <mergeCell ref="M141:M144"/>
    <mergeCell ref="C145:C148"/>
    <mergeCell ref="D145:D148"/>
    <mergeCell ref="E145:E148"/>
    <mergeCell ref="L145:L147"/>
    <mergeCell ref="M145:M148"/>
    <mergeCell ref="C133:C136"/>
    <mergeCell ref="D133:D136"/>
    <mergeCell ref="E133:E136"/>
    <mergeCell ref="L133:L135"/>
    <mergeCell ref="M133:M136"/>
    <mergeCell ref="C137:C140"/>
    <mergeCell ref="D137:D140"/>
    <mergeCell ref="E137:E140"/>
    <mergeCell ref="L137:L139"/>
    <mergeCell ref="M137:M140"/>
    <mergeCell ref="C125:C128"/>
    <mergeCell ref="D125:D128"/>
    <mergeCell ref="E125:E128"/>
    <mergeCell ref="L125:L127"/>
    <mergeCell ref="M125:M128"/>
    <mergeCell ref="C129:C132"/>
    <mergeCell ref="D129:D132"/>
    <mergeCell ref="E129:E132"/>
    <mergeCell ref="L129:L131"/>
    <mergeCell ref="M129:M132"/>
    <mergeCell ref="C117:C120"/>
    <mergeCell ref="D117:D120"/>
    <mergeCell ref="E117:E120"/>
    <mergeCell ref="L117:L119"/>
    <mergeCell ref="M117:M120"/>
    <mergeCell ref="C121:C124"/>
    <mergeCell ref="D121:D124"/>
    <mergeCell ref="E121:E124"/>
    <mergeCell ref="L121:L123"/>
    <mergeCell ref="M121:M124"/>
    <mergeCell ref="C109:C112"/>
    <mergeCell ref="D109:D112"/>
    <mergeCell ref="E109:E112"/>
    <mergeCell ref="L109:L111"/>
    <mergeCell ref="M109:M112"/>
    <mergeCell ref="C113:C116"/>
    <mergeCell ref="D113:D116"/>
    <mergeCell ref="E113:E116"/>
    <mergeCell ref="L113:L115"/>
    <mergeCell ref="M113:M116"/>
    <mergeCell ref="C101:C104"/>
    <mergeCell ref="D101:D104"/>
    <mergeCell ref="E101:E104"/>
    <mergeCell ref="L101:L103"/>
    <mergeCell ref="M101:M104"/>
    <mergeCell ref="C105:C108"/>
    <mergeCell ref="D105:D108"/>
    <mergeCell ref="E105:E108"/>
    <mergeCell ref="L105:L107"/>
    <mergeCell ref="M105:M108"/>
    <mergeCell ref="C93:C96"/>
    <mergeCell ref="D93:D96"/>
    <mergeCell ref="E93:E96"/>
    <mergeCell ref="L93:L95"/>
    <mergeCell ref="M93:M96"/>
    <mergeCell ref="C97:C100"/>
    <mergeCell ref="D97:D100"/>
    <mergeCell ref="E97:E100"/>
    <mergeCell ref="L97:L99"/>
    <mergeCell ref="M97:M100"/>
    <mergeCell ref="C85:C88"/>
    <mergeCell ref="D85:D88"/>
    <mergeCell ref="E85:E88"/>
    <mergeCell ref="L85:L87"/>
    <mergeCell ref="M85:M88"/>
    <mergeCell ref="C89:C92"/>
    <mergeCell ref="D89:D92"/>
    <mergeCell ref="E89:E92"/>
    <mergeCell ref="L89:L91"/>
    <mergeCell ref="M89:M92"/>
    <mergeCell ref="C77:C80"/>
    <mergeCell ref="D77:D80"/>
    <mergeCell ref="E77:E80"/>
    <mergeCell ref="L77:L79"/>
    <mergeCell ref="M77:M80"/>
    <mergeCell ref="C81:C84"/>
    <mergeCell ref="D81:D84"/>
    <mergeCell ref="E81:E84"/>
    <mergeCell ref="L81:L83"/>
    <mergeCell ref="M81:M84"/>
    <mergeCell ref="C69:C72"/>
    <mergeCell ref="D69:D72"/>
    <mergeCell ref="E69:E72"/>
    <mergeCell ref="L69:L71"/>
    <mergeCell ref="M69:M72"/>
    <mergeCell ref="C73:C76"/>
    <mergeCell ref="D73:D76"/>
    <mergeCell ref="E73:E76"/>
    <mergeCell ref="L73:L75"/>
    <mergeCell ref="M73:M76"/>
    <mergeCell ref="C61:C64"/>
    <mergeCell ref="D61:D64"/>
    <mergeCell ref="E61:E64"/>
    <mergeCell ref="L61:L63"/>
    <mergeCell ref="M61:M64"/>
    <mergeCell ref="C65:C68"/>
    <mergeCell ref="D65:D68"/>
    <mergeCell ref="E65:E68"/>
    <mergeCell ref="L65:L67"/>
    <mergeCell ref="M65:M68"/>
    <mergeCell ref="C53:C56"/>
    <mergeCell ref="D53:D56"/>
    <mergeCell ref="E53:E56"/>
    <mergeCell ref="L53:L55"/>
    <mergeCell ref="M53:M56"/>
    <mergeCell ref="C57:C60"/>
    <mergeCell ref="D57:D60"/>
    <mergeCell ref="E57:E60"/>
    <mergeCell ref="L57:L59"/>
    <mergeCell ref="M57:M60"/>
    <mergeCell ref="C45:C48"/>
    <mergeCell ref="D45:D48"/>
    <mergeCell ref="E45:E48"/>
    <mergeCell ref="L45:L47"/>
    <mergeCell ref="M45:M48"/>
    <mergeCell ref="C49:C52"/>
    <mergeCell ref="D49:D52"/>
    <mergeCell ref="E49:E52"/>
    <mergeCell ref="L49:L51"/>
    <mergeCell ref="M49:M52"/>
    <mergeCell ref="C33:C36"/>
    <mergeCell ref="D33:D36"/>
    <mergeCell ref="E33:E36"/>
    <mergeCell ref="L33:L35"/>
    <mergeCell ref="M33:M36"/>
    <mergeCell ref="C41:C44"/>
    <mergeCell ref="D41:D44"/>
    <mergeCell ref="E41:E44"/>
    <mergeCell ref="L41:L43"/>
    <mergeCell ref="M41:M44"/>
    <mergeCell ref="C25:C28"/>
    <mergeCell ref="D25:D28"/>
    <mergeCell ref="E25:E28"/>
    <mergeCell ref="L25:L27"/>
    <mergeCell ref="M25:M28"/>
    <mergeCell ref="C29:C32"/>
    <mergeCell ref="D29:D32"/>
    <mergeCell ref="E29:E32"/>
    <mergeCell ref="L29:L31"/>
    <mergeCell ref="M29:M32"/>
    <mergeCell ref="C17:C20"/>
    <mergeCell ref="D17:D20"/>
    <mergeCell ref="E17:E20"/>
    <mergeCell ref="L17:L19"/>
    <mergeCell ref="M17:M20"/>
    <mergeCell ref="C21:C24"/>
    <mergeCell ref="D21:D24"/>
    <mergeCell ref="E21:E24"/>
    <mergeCell ref="L21:L23"/>
    <mergeCell ref="M21:M24"/>
    <mergeCell ref="D9:D12"/>
    <mergeCell ref="E9:E12"/>
    <mergeCell ref="L9:L11"/>
    <mergeCell ref="M9:M12"/>
    <mergeCell ref="C13:C16"/>
    <mergeCell ref="D13:D16"/>
    <mergeCell ref="E13:E16"/>
    <mergeCell ref="L13:L15"/>
    <mergeCell ref="M13:M16"/>
    <mergeCell ref="B2:O2"/>
    <mergeCell ref="B5:B180"/>
    <mergeCell ref="C5:C8"/>
    <mergeCell ref="D5:D8"/>
    <mergeCell ref="E5:E8"/>
    <mergeCell ref="L5:L7"/>
    <mergeCell ref="M5:M8"/>
    <mergeCell ref="N5:N180"/>
    <mergeCell ref="O5:O268"/>
    <mergeCell ref="C9:C1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"/>
  <sheetViews>
    <sheetView tabSelected="1" zoomScale="70" zoomScaleNormal="70" zoomScaleSheetLayoutView="70" workbookViewId="0">
      <selection activeCell="C10" sqref="C10:C12"/>
    </sheetView>
  </sheetViews>
  <sheetFormatPr defaultRowHeight="15" x14ac:dyDescent="0.25"/>
  <cols>
    <col min="1" max="1" width="16.42578125" customWidth="1"/>
    <col min="2" max="2" width="16.42578125" style="4" customWidth="1"/>
    <col min="3" max="3" width="16.42578125" style="331" customWidth="1"/>
    <col min="4" max="5" width="16.42578125" customWidth="1"/>
    <col min="6" max="6" width="16.42578125" style="206" customWidth="1"/>
    <col min="7" max="7" width="16.42578125" style="332" customWidth="1"/>
    <col min="8" max="10" width="16.42578125" customWidth="1"/>
    <col min="11" max="12" width="16.42578125" style="206" customWidth="1"/>
    <col min="13" max="14" width="16.42578125" customWidth="1"/>
    <col min="15" max="15" width="16.42578125" style="211" customWidth="1"/>
  </cols>
  <sheetData>
    <row r="1" spans="1:15" ht="18.75" x14ac:dyDescent="0.25">
      <c r="B1" s="308" t="s">
        <v>329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15" s="257" customFormat="1" ht="123" customHeight="1" x14ac:dyDescent="0.25">
      <c r="B2" s="188" t="s">
        <v>210</v>
      </c>
      <c r="C2" s="309" t="s">
        <v>2</v>
      </c>
      <c r="D2" s="188" t="s">
        <v>3</v>
      </c>
      <c r="E2" s="188" t="s">
        <v>4</v>
      </c>
      <c r="F2" s="188" t="s">
        <v>5</v>
      </c>
      <c r="G2" s="188" t="s">
        <v>6</v>
      </c>
      <c r="H2" s="188" t="s">
        <v>7</v>
      </c>
      <c r="I2" s="188" t="s">
        <v>330</v>
      </c>
      <c r="J2" s="188" t="s">
        <v>331</v>
      </c>
      <c r="K2" s="188" t="s">
        <v>10</v>
      </c>
      <c r="L2" s="188" t="s">
        <v>11</v>
      </c>
      <c r="M2" s="310" t="s">
        <v>12</v>
      </c>
      <c r="N2" s="188" t="s">
        <v>13</v>
      </c>
      <c r="O2" s="188" t="s">
        <v>211</v>
      </c>
    </row>
    <row r="3" spans="1:15" s="311" customFormat="1" ht="20.25" customHeight="1" x14ac:dyDescent="0.2">
      <c r="B3" s="312">
        <v>1</v>
      </c>
      <c r="C3" s="313">
        <v>2</v>
      </c>
      <c r="D3" s="312">
        <v>2</v>
      </c>
      <c r="E3" s="312">
        <v>3</v>
      </c>
      <c r="F3" s="314">
        <v>4</v>
      </c>
      <c r="G3" s="315">
        <v>5</v>
      </c>
      <c r="H3" s="315">
        <v>6</v>
      </c>
      <c r="I3" s="315">
        <v>7</v>
      </c>
      <c r="J3" s="315">
        <v>8</v>
      </c>
      <c r="K3" s="315">
        <v>9</v>
      </c>
      <c r="L3" s="312">
        <v>10</v>
      </c>
      <c r="M3" s="315">
        <v>11</v>
      </c>
      <c r="N3" s="312">
        <v>12</v>
      </c>
      <c r="O3" s="312">
        <v>13</v>
      </c>
    </row>
    <row r="4" spans="1:15" ht="120" customHeight="1" x14ac:dyDescent="0.25">
      <c r="B4" s="316" t="s">
        <v>332</v>
      </c>
      <c r="C4" s="317" t="s">
        <v>333</v>
      </c>
      <c r="D4" s="318" t="s">
        <v>334</v>
      </c>
      <c r="E4" s="319" t="s">
        <v>117</v>
      </c>
      <c r="F4" s="65" t="s">
        <v>18</v>
      </c>
      <c r="G4" s="320" t="s">
        <v>335</v>
      </c>
      <c r="H4" s="66" t="s">
        <v>336</v>
      </c>
      <c r="I4" s="66">
        <v>99.5</v>
      </c>
      <c r="J4" s="68">
        <v>100</v>
      </c>
      <c r="K4" s="68">
        <f t="shared" ref="K4:K12" si="0">IF(J4/I4*100&gt;100,100,J4/I4*100)</f>
        <v>100</v>
      </c>
      <c r="L4" s="321">
        <f>(K4+K5)/2</f>
        <v>100</v>
      </c>
      <c r="M4" s="322">
        <f>(L4+L6)/2</f>
        <v>100</v>
      </c>
      <c r="N4" s="323" t="s">
        <v>337</v>
      </c>
      <c r="O4" s="324"/>
    </row>
    <row r="5" spans="1:15" ht="120" customHeight="1" x14ac:dyDescent="0.25">
      <c r="B5" s="143"/>
      <c r="C5" s="325"/>
      <c r="D5" s="326"/>
      <c r="E5" s="143"/>
      <c r="F5" s="65" t="s">
        <v>18</v>
      </c>
      <c r="G5" s="320" t="s">
        <v>338</v>
      </c>
      <c r="H5" s="66" t="s">
        <v>336</v>
      </c>
      <c r="I5" s="66">
        <v>99.5</v>
      </c>
      <c r="J5" s="68">
        <v>100</v>
      </c>
      <c r="K5" s="68">
        <f t="shared" si="0"/>
        <v>100</v>
      </c>
      <c r="L5" s="299"/>
      <c r="M5" s="322"/>
      <c r="N5" s="161"/>
      <c r="O5" s="327"/>
    </row>
    <row r="6" spans="1:15" x14ac:dyDescent="0.25">
      <c r="B6" s="143"/>
      <c r="C6" s="325"/>
      <c r="D6" s="326"/>
      <c r="E6" s="146"/>
      <c r="F6" s="65" t="s">
        <v>24</v>
      </c>
      <c r="G6" s="320" t="s">
        <v>339</v>
      </c>
      <c r="H6" s="66" t="s">
        <v>26</v>
      </c>
      <c r="I6" s="66">
        <v>900</v>
      </c>
      <c r="J6" s="66">
        <v>900</v>
      </c>
      <c r="K6" s="68">
        <f t="shared" si="0"/>
        <v>100</v>
      </c>
      <c r="L6" s="328">
        <f>K6</f>
        <v>100</v>
      </c>
      <c r="M6" s="322"/>
      <c r="N6" s="161"/>
      <c r="O6" s="327"/>
    </row>
    <row r="7" spans="1:15" ht="129.75" customHeight="1" x14ac:dyDescent="0.25">
      <c r="B7" s="143"/>
      <c r="C7" s="317" t="s">
        <v>340</v>
      </c>
      <c r="D7" s="318" t="s">
        <v>341</v>
      </c>
      <c r="E7" s="319" t="s">
        <v>117</v>
      </c>
      <c r="F7" s="65" t="s">
        <v>18</v>
      </c>
      <c r="G7" s="320" t="s">
        <v>342</v>
      </c>
      <c r="H7" s="66" t="s">
        <v>336</v>
      </c>
      <c r="I7" s="66">
        <v>100</v>
      </c>
      <c r="J7" s="68">
        <v>100</v>
      </c>
      <c r="K7" s="68">
        <f t="shared" si="0"/>
        <v>100</v>
      </c>
      <c r="L7" s="321">
        <f>(K7+K8)/2</f>
        <v>100</v>
      </c>
      <c r="M7" s="322">
        <f t="shared" ref="M7" si="1">(L7+L9)/2</f>
        <v>100</v>
      </c>
      <c r="N7" s="161"/>
      <c r="O7" s="143"/>
    </row>
    <row r="8" spans="1:15" ht="129.75" customHeight="1" x14ac:dyDescent="0.25">
      <c r="B8" s="143"/>
      <c r="C8" s="325"/>
      <c r="D8" s="326"/>
      <c r="E8" s="143"/>
      <c r="F8" s="65" t="s">
        <v>18</v>
      </c>
      <c r="G8" s="320" t="s">
        <v>343</v>
      </c>
      <c r="H8" s="66" t="s">
        <v>336</v>
      </c>
      <c r="I8" s="66">
        <v>100</v>
      </c>
      <c r="J8" s="68">
        <v>100</v>
      </c>
      <c r="K8" s="68">
        <f t="shared" si="0"/>
        <v>100</v>
      </c>
      <c r="L8" s="299"/>
      <c r="M8" s="322"/>
      <c r="N8" s="161"/>
      <c r="O8" s="143"/>
    </row>
    <row r="9" spans="1:15" x14ac:dyDescent="0.25">
      <c r="B9" s="143"/>
      <c r="C9" s="325"/>
      <c r="D9" s="326"/>
      <c r="E9" s="146"/>
      <c r="F9" s="65" t="s">
        <v>24</v>
      </c>
      <c r="G9" s="320" t="s">
        <v>339</v>
      </c>
      <c r="H9" s="66" t="s">
        <v>26</v>
      </c>
      <c r="I9" s="66">
        <v>7000</v>
      </c>
      <c r="J9" s="66">
        <v>7000</v>
      </c>
      <c r="K9" s="68">
        <f t="shared" si="0"/>
        <v>100</v>
      </c>
      <c r="L9" s="328">
        <f>K9</f>
        <v>100</v>
      </c>
      <c r="M9" s="322"/>
      <c r="N9" s="161"/>
      <c r="O9" s="143"/>
    </row>
    <row r="10" spans="1:15" ht="144.75" customHeight="1" x14ac:dyDescent="0.25">
      <c r="B10" s="143"/>
      <c r="C10" s="317" t="s">
        <v>344</v>
      </c>
      <c r="D10" s="318" t="s">
        <v>345</v>
      </c>
      <c r="E10" s="319" t="s">
        <v>117</v>
      </c>
      <c r="F10" s="65" t="s">
        <v>18</v>
      </c>
      <c r="G10" s="320" t="s">
        <v>342</v>
      </c>
      <c r="H10" s="66" t="s">
        <v>336</v>
      </c>
      <c r="I10" s="66">
        <v>100</v>
      </c>
      <c r="J10" s="68">
        <v>100</v>
      </c>
      <c r="K10" s="68">
        <f t="shared" si="0"/>
        <v>100</v>
      </c>
      <c r="L10" s="321">
        <f>(K10+K11)/2</f>
        <v>100</v>
      </c>
      <c r="M10" s="322">
        <f t="shared" ref="M10" si="2">(L10+L12)/2</f>
        <v>100</v>
      </c>
      <c r="N10" s="161"/>
      <c r="O10" s="143"/>
    </row>
    <row r="11" spans="1:15" ht="168" x14ac:dyDescent="0.25">
      <c r="B11" s="143"/>
      <c r="C11" s="325"/>
      <c r="D11" s="326"/>
      <c r="E11" s="143"/>
      <c r="F11" s="65" t="s">
        <v>18</v>
      </c>
      <c r="G11" s="320" t="s">
        <v>346</v>
      </c>
      <c r="H11" s="66" t="s">
        <v>336</v>
      </c>
      <c r="I11" s="66">
        <v>98</v>
      </c>
      <c r="J11" s="68">
        <v>100</v>
      </c>
      <c r="K11" s="68">
        <f t="shared" si="0"/>
        <v>100</v>
      </c>
      <c r="L11" s="299"/>
      <c r="M11" s="322"/>
      <c r="N11" s="161"/>
      <c r="O11" s="143"/>
    </row>
    <row r="12" spans="1:15" x14ac:dyDescent="0.25">
      <c r="B12" s="146"/>
      <c r="C12" s="329"/>
      <c r="D12" s="330"/>
      <c r="E12" s="146"/>
      <c r="F12" s="65" t="s">
        <v>24</v>
      </c>
      <c r="G12" s="320" t="s">
        <v>339</v>
      </c>
      <c r="H12" s="66" t="s">
        <v>26</v>
      </c>
      <c r="I12" s="66">
        <v>520</v>
      </c>
      <c r="J12" s="66">
        <v>520</v>
      </c>
      <c r="K12" s="68">
        <f t="shared" si="0"/>
        <v>100</v>
      </c>
      <c r="L12" s="328">
        <f>K12</f>
        <v>100</v>
      </c>
      <c r="M12" s="322"/>
      <c r="N12" s="163"/>
      <c r="O12" s="146"/>
    </row>
    <row r="13" spans="1:15" x14ac:dyDescent="0.25">
      <c r="N13" s="333"/>
    </row>
    <row r="14" spans="1:15" ht="39" customHeight="1" x14ac:dyDescent="0.25">
      <c r="B14" s="1" t="s">
        <v>318</v>
      </c>
      <c r="G14" s="332" t="s">
        <v>216</v>
      </c>
      <c r="N14" s="333"/>
    </row>
    <row r="16" spans="1:15" x14ac:dyDescent="0.25">
      <c r="A16" t="s">
        <v>217</v>
      </c>
    </row>
  </sheetData>
  <mergeCells count="19">
    <mergeCell ref="D7:D9"/>
    <mergeCell ref="E7:E9"/>
    <mergeCell ref="L7:L8"/>
    <mergeCell ref="M7:M9"/>
    <mergeCell ref="C10:C12"/>
    <mergeCell ref="D10:D12"/>
    <mergeCell ref="E10:E12"/>
    <mergeCell ref="L10:L11"/>
    <mergeCell ref="M10:M12"/>
    <mergeCell ref="B1:O1"/>
    <mergeCell ref="B4:B12"/>
    <mergeCell ref="C4:C6"/>
    <mergeCell ref="D4:D6"/>
    <mergeCell ref="E4:E6"/>
    <mergeCell ref="L4:L5"/>
    <mergeCell ref="M4:M6"/>
    <mergeCell ref="N4:N12"/>
    <mergeCell ref="O4:O12"/>
    <mergeCell ref="C7:C9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Q273"/>
  <sheetViews>
    <sheetView view="pageBreakPreview" zoomScale="70" zoomScaleNormal="70" zoomScaleSheetLayoutView="70" workbookViewId="0">
      <selection activeCell="B3" sqref="B3"/>
    </sheetView>
  </sheetViews>
  <sheetFormatPr defaultColWidth="9.140625" defaultRowHeight="15.75" x14ac:dyDescent="0.25"/>
  <cols>
    <col min="1" max="1" width="2.7109375" style="1" customWidth="1"/>
    <col min="2" max="2" width="21" style="1" customWidth="1"/>
    <col min="3" max="4" width="23.85546875" style="1" customWidth="1"/>
    <col min="5" max="5" width="14.140625" style="1" customWidth="1"/>
    <col min="6" max="6" width="23.85546875" style="96" customWidth="1"/>
    <col min="7" max="7" width="23.85546875" style="1" customWidth="1"/>
    <col min="8" max="8" width="14.85546875" style="1" customWidth="1"/>
    <col min="9" max="9" width="19.85546875" style="1" customWidth="1"/>
    <col min="10" max="10" width="17.85546875" style="1" customWidth="1"/>
    <col min="11" max="12" width="23.85546875" style="1" customWidth="1"/>
    <col min="13" max="13" width="14.85546875" style="1" customWidth="1"/>
    <col min="14" max="14" width="16.5703125" style="1" customWidth="1"/>
    <col min="15" max="15" width="12.140625" style="1" customWidth="1"/>
    <col min="16" max="16384" width="9.140625" style="4"/>
  </cols>
  <sheetData>
    <row r="2" spans="1:1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3" customHeight="1" x14ac:dyDescent="0.25">
      <c r="B3" s="5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5" t="s">
        <v>6</v>
      </c>
      <c r="H3" s="5" t="s">
        <v>7</v>
      </c>
      <c r="I3" s="5" t="s">
        <v>8</v>
      </c>
      <c r="J3" s="8" t="s">
        <v>9</v>
      </c>
      <c r="K3" s="5" t="s">
        <v>10</v>
      </c>
      <c r="L3" s="5" t="s">
        <v>11</v>
      </c>
      <c r="M3" s="9" t="s">
        <v>12</v>
      </c>
      <c r="N3" s="5" t="s">
        <v>13</v>
      </c>
      <c r="O3" s="5"/>
    </row>
    <row r="4" spans="1:15" s="14" customFormat="1" ht="20.25" customHeight="1" x14ac:dyDescent="0.25">
      <c r="A4" s="10"/>
      <c r="B4" s="11">
        <v>1</v>
      </c>
      <c r="C4" s="11">
        <v>2</v>
      </c>
      <c r="D4" s="11">
        <v>2</v>
      </c>
      <c r="E4" s="12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13">
        <v>11</v>
      </c>
      <c r="N4" s="11">
        <v>12</v>
      </c>
      <c r="O4" s="8">
        <v>13</v>
      </c>
    </row>
    <row r="5" spans="1:15" ht="58.5" customHeight="1" x14ac:dyDescent="0.25">
      <c r="B5" s="15" t="s">
        <v>173</v>
      </c>
      <c r="C5" s="16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5" t="s">
        <v>20</v>
      </c>
      <c r="I5" s="20">
        <v>100</v>
      </c>
      <c r="J5" s="21">
        <v>100</v>
      </c>
      <c r="K5" s="22">
        <f>IF(J5/I5*100&gt;100,100,J5/I5*100)</f>
        <v>100</v>
      </c>
      <c r="L5" s="23">
        <f>(K5+K6+K7)/3</f>
        <v>100</v>
      </c>
      <c r="M5" s="24">
        <f>(L5+L8)/2</f>
        <v>100</v>
      </c>
      <c r="N5" s="25" t="s">
        <v>21</v>
      </c>
      <c r="O5" s="26"/>
    </row>
    <row r="6" spans="1:15" ht="58.5" customHeight="1" x14ac:dyDescent="0.25">
      <c r="B6" s="27"/>
      <c r="C6" s="27"/>
      <c r="D6" s="27"/>
      <c r="E6" s="28"/>
      <c r="F6" s="18" t="s">
        <v>18</v>
      </c>
      <c r="G6" s="19" t="s">
        <v>22</v>
      </c>
      <c r="H6" s="5" t="s">
        <v>20</v>
      </c>
      <c r="I6" s="20">
        <v>80</v>
      </c>
      <c r="J6" s="21">
        <v>100</v>
      </c>
      <c r="K6" s="22">
        <f t="shared" ref="K6:K121" si="0">IF(J6/I6*100&gt;100,100,J6/I6*100)</f>
        <v>100</v>
      </c>
      <c r="L6" s="29"/>
      <c r="M6" s="30"/>
      <c r="N6" s="27"/>
      <c r="O6" s="31"/>
    </row>
    <row r="7" spans="1:15" ht="58.5" customHeight="1" x14ac:dyDescent="0.25">
      <c r="B7" s="27"/>
      <c r="C7" s="27"/>
      <c r="D7" s="27"/>
      <c r="E7" s="28"/>
      <c r="F7" s="18" t="s">
        <v>18</v>
      </c>
      <c r="G7" s="19" t="s">
        <v>23</v>
      </c>
      <c r="H7" s="5" t="s">
        <v>20</v>
      </c>
      <c r="I7" s="20">
        <v>100</v>
      </c>
      <c r="J7" s="20">
        <v>100</v>
      </c>
      <c r="K7" s="22">
        <f t="shared" si="0"/>
        <v>100</v>
      </c>
      <c r="L7" s="29"/>
      <c r="M7" s="30"/>
      <c r="N7" s="27"/>
      <c r="O7" s="31"/>
    </row>
    <row r="8" spans="1:15" ht="30.75" customHeight="1" x14ac:dyDescent="0.25">
      <c r="B8" s="27"/>
      <c r="C8" s="32"/>
      <c r="D8" s="32"/>
      <c r="E8" s="33"/>
      <c r="F8" s="18" t="s">
        <v>24</v>
      </c>
      <c r="G8" s="34" t="s">
        <v>25</v>
      </c>
      <c r="H8" s="5" t="s">
        <v>26</v>
      </c>
      <c r="I8" s="35">
        <v>18</v>
      </c>
      <c r="J8" s="35">
        <v>18</v>
      </c>
      <c r="K8" s="22">
        <f t="shared" si="0"/>
        <v>100</v>
      </c>
      <c r="L8" s="36">
        <f>K8</f>
        <v>100</v>
      </c>
      <c r="M8" s="30"/>
      <c r="N8" s="27"/>
      <c r="O8" s="31"/>
    </row>
    <row r="9" spans="1:15" ht="30.75" customHeight="1" x14ac:dyDescent="0.25">
      <c r="B9" s="27"/>
      <c r="C9" s="16" t="s">
        <v>27</v>
      </c>
      <c r="D9" s="16" t="s">
        <v>28</v>
      </c>
      <c r="E9" s="17" t="s">
        <v>17</v>
      </c>
      <c r="F9" s="18" t="s">
        <v>18</v>
      </c>
      <c r="G9" s="19" t="s">
        <v>19</v>
      </c>
      <c r="H9" s="5" t="s">
        <v>20</v>
      </c>
      <c r="I9" s="20">
        <v>100</v>
      </c>
      <c r="J9" s="21">
        <v>100</v>
      </c>
      <c r="K9" s="22">
        <f t="shared" si="0"/>
        <v>100</v>
      </c>
      <c r="L9" s="23">
        <f>(K9+K10+K11)/3</f>
        <v>100</v>
      </c>
      <c r="M9" s="24">
        <f>(L9+L12)/2</f>
        <v>97.368421052631575</v>
      </c>
      <c r="N9" s="27"/>
      <c r="O9" s="31"/>
    </row>
    <row r="10" spans="1:15" ht="30.75" customHeight="1" x14ac:dyDescent="0.25">
      <c r="B10" s="27"/>
      <c r="C10" s="27"/>
      <c r="D10" s="27"/>
      <c r="E10" s="28"/>
      <c r="F10" s="18" t="s">
        <v>18</v>
      </c>
      <c r="G10" s="19" t="s">
        <v>22</v>
      </c>
      <c r="H10" s="5" t="s">
        <v>20</v>
      </c>
      <c r="I10" s="20">
        <v>80</v>
      </c>
      <c r="J10" s="21">
        <v>100</v>
      </c>
      <c r="K10" s="22">
        <f t="shared" si="0"/>
        <v>100</v>
      </c>
      <c r="L10" s="29"/>
      <c r="M10" s="30"/>
      <c r="N10" s="27"/>
      <c r="O10" s="31"/>
    </row>
    <row r="11" spans="1:15" ht="30.75" customHeight="1" x14ac:dyDescent="0.25">
      <c r="B11" s="27"/>
      <c r="C11" s="27"/>
      <c r="D11" s="27"/>
      <c r="E11" s="28"/>
      <c r="F11" s="18" t="s">
        <v>18</v>
      </c>
      <c r="G11" s="19" t="s">
        <v>23</v>
      </c>
      <c r="H11" s="5" t="s">
        <v>20</v>
      </c>
      <c r="I11" s="20">
        <v>100</v>
      </c>
      <c r="J11" s="20">
        <v>100</v>
      </c>
      <c r="K11" s="22">
        <f t="shared" si="0"/>
        <v>100</v>
      </c>
      <c r="L11" s="29"/>
      <c r="M11" s="30"/>
      <c r="N11" s="27"/>
      <c r="O11" s="31"/>
    </row>
    <row r="12" spans="1:15" ht="102.75" customHeight="1" x14ac:dyDescent="0.25">
      <c r="B12" s="27"/>
      <c r="C12" s="32"/>
      <c r="D12" s="32"/>
      <c r="E12" s="33"/>
      <c r="F12" s="18" t="s">
        <v>24</v>
      </c>
      <c r="G12" s="34" t="s">
        <v>25</v>
      </c>
      <c r="H12" s="5" t="s">
        <v>26</v>
      </c>
      <c r="I12" s="35">
        <v>2.1111111111111112</v>
      </c>
      <c r="J12" s="35">
        <v>2</v>
      </c>
      <c r="K12" s="22">
        <f t="shared" si="0"/>
        <v>94.73684210526315</v>
      </c>
      <c r="L12" s="36">
        <f>K12</f>
        <v>94.73684210526315</v>
      </c>
      <c r="M12" s="30"/>
      <c r="N12" s="27"/>
      <c r="O12" s="31"/>
    </row>
    <row r="13" spans="1:15" ht="30.75" hidden="1" customHeight="1" x14ac:dyDescent="0.25">
      <c r="B13" s="27"/>
      <c r="C13" s="16" t="s">
        <v>29</v>
      </c>
      <c r="D13" s="16" t="s">
        <v>30</v>
      </c>
      <c r="E13" s="17" t="s">
        <v>17</v>
      </c>
      <c r="F13" s="18" t="s">
        <v>18</v>
      </c>
      <c r="G13" s="19" t="s">
        <v>19</v>
      </c>
      <c r="H13" s="5" t="s">
        <v>20</v>
      </c>
      <c r="I13" s="20"/>
      <c r="J13" s="21"/>
      <c r="K13" s="22" t="e">
        <f t="shared" si="0"/>
        <v>#DIV/0!</v>
      </c>
      <c r="L13" s="23" t="e">
        <f>(K13+K14+K15)/2</f>
        <v>#DIV/0!</v>
      </c>
      <c r="M13" s="24" t="e">
        <f>(L13+L16)/2</f>
        <v>#DIV/0!</v>
      </c>
      <c r="N13" s="27"/>
      <c r="O13" s="31"/>
    </row>
    <row r="14" spans="1:15" ht="30.75" hidden="1" customHeight="1" x14ac:dyDescent="0.25">
      <c r="B14" s="27"/>
      <c r="C14" s="27"/>
      <c r="D14" s="27"/>
      <c r="E14" s="28"/>
      <c r="F14" s="18" t="s">
        <v>18</v>
      </c>
      <c r="G14" s="19" t="s">
        <v>22</v>
      </c>
      <c r="H14" s="5" t="s">
        <v>20</v>
      </c>
      <c r="I14" s="20"/>
      <c r="J14" s="21"/>
      <c r="K14" s="22" t="e">
        <f t="shared" si="0"/>
        <v>#DIV/0!</v>
      </c>
      <c r="L14" s="29"/>
      <c r="M14" s="30"/>
      <c r="N14" s="27"/>
      <c r="O14" s="31"/>
    </row>
    <row r="15" spans="1:15" ht="30.75" hidden="1" customHeight="1" x14ac:dyDescent="0.25">
      <c r="B15" s="27"/>
      <c r="C15" s="27"/>
      <c r="D15" s="27"/>
      <c r="E15" s="28"/>
      <c r="F15" s="18" t="s">
        <v>18</v>
      </c>
      <c r="G15" s="19" t="s">
        <v>23</v>
      </c>
      <c r="H15" s="5" t="s">
        <v>20</v>
      </c>
      <c r="I15" s="20"/>
      <c r="J15" s="20"/>
      <c r="K15" s="22"/>
      <c r="L15" s="29"/>
      <c r="M15" s="30"/>
      <c r="N15" s="27"/>
      <c r="O15" s="31"/>
    </row>
    <row r="16" spans="1:15" ht="104.25" hidden="1" customHeight="1" x14ac:dyDescent="0.25">
      <c r="B16" s="27"/>
      <c r="C16" s="32"/>
      <c r="D16" s="32"/>
      <c r="E16" s="33"/>
      <c r="F16" s="18" t="s">
        <v>24</v>
      </c>
      <c r="G16" s="34" t="s">
        <v>25</v>
      </c>
      <c r="H16" s="5" t="s">
        <v>26</v>
      </c>
      <c r="I16" s="37"/>
      <c r="J16" s="38"/>
      <c r="K16" s="22" t="e">
        <f>IF(J16/I16*100&gt;100,100,J16/I16*100)</f>
        <v>#DIV/0!</v>
      </c>
      <c r="L16" s="36" t="e">
        <f>K16</f>
        <v>#DIV/0!</v>
      </c>
      <c r="M16" s="30"/>
      <c r="N16" s="27"/>
      <c r="O16" s="31"/>
    </row>
    <row r="17" spans="2:15" ht="30.75" hidden="1" customHeight="1" x14ac:dyDescent="0.25">
      <c r="B17" s="27"/>
      <c r="C17" s="16" t="s">
        <v>31</v>
      </c>
      <c r="D17" s="16" t="s">
        <v>32</v>
      </c>
      <c r="E17" s="17" t="s">
        <v>17</v>
      </c>
      <c r="F17" s="18" t="s">
        <v>18</v>
      </c>
      <c r="G17" s="19" t="s">
        <v>19</v>
      </c>
      <c r="H17" s="5" t="s">
        <v>20</v>
      </c>
      <c r="I17" s="20"/>
      <c r="J17" s="21"/>
      <c r="K17" s="22" t="e">
        <f>IF(J17/I17*100&gt;100,100,J17/I17*100)</f>
        <v>#DIV/0!</v>
      </c>
      <c r="L17" s="23" t="e">
        <f>(K17+K18+K19)/2</f>
        <v>#DIV/0!</v>
      </c>
      <c r="M17" s="24" t="e">
        <f>(L17+L20)/2</f>
        <v>#DIV/0!</v>
      </c>
      <c r="N17" s="27"/>
      <c r="O17" s="31"/>
    </row>
    <row r="18" spans="2:15" ht="30.75" hidden="1" customHeight="1" x14ac:dyDescent="0.25">
      <c r="B18" s="27"/>
      <c r="C18" s="27"/>
      <c r="D18" s="27"/>
      <c r="E18" s="28"/>
      <c r="F18" s="18" t="s">
        <v>18</v>
      </c>
      <c r="G18" s="19" t="s">
        <v>22</v>
      </c>
      <c r="H18" s="5" t="s">
        <v>20</v>
      </c>
      <c r="I18" s="20"/>
      <c r="J18" s="21"/>
      <c r="K18" s="22" t="e">
        <f>IF(J18/I18*100&gt;100,100,J18/I18*100)</f>
        <v>#DIV/0!</v>
      </c>
      <c r="L18" s="29"/>
      <c r="M18" s="30"/>
      <c r="N18" s="27"/>
      <c r="O18" s="31"/>
    </row>
    <row r="19" spans="2:15" ht="30.75" hidden="1" customHeight="1" x14ac:dyDescent="0.25">
      <c r="B19" s="27"/>
      <c r="C19" s="27"/>
      <c r="D19" s="27"/>
      <c r="E19" s="28"/>
      <c r="F19" s="18" t="s">
        <v>18</v>
      </c>
      <c r="G19" s="19" t="s">
        <v>23</v>
      </c>
      <c r="H19" s="5" t="s">
        <v>20</v>
      </c>
      <c r="I19" s="20"/>
      <c r="J19" s="20"/>
      <c r="K19" s="22"/>
      <c r="L19" s="29"/>
      <c r="M19" s="30"/>
      <c r="N19" s="27"/>
      <c r="O19" s="31"/>
    </row>
    <row r="20" spans="2:15" ht="93" hidden="1" customHeight="1" x14ac:dyDescent="0.25">
      <c r="B20" s="27"/>
      <c r="C20" s="32"/>
      <c r="D20" s="32"/>
      <c r="E20" s="33"/>
      <c r="F20" s="18" t="s">
        <v>24</v>
      </c>
      <c r="G20" s="34" t="s">
        <v>25</v>
      </c>
      <c r="H20" s="5" t="s">
        <v>26</v>
      </c>
      <c r="I20" s="37"/>
      <c r="J20" s="38"/>
      <c r="K20" s="22" t="e">
        <f>IF(J20/I20*100&gt;100,100,J20/I20*100)</f>
        <v>#DIV/0!</v>
      </c>
      <c r="L20" s="36" t="e">
        <f>K20</f>
        <v>#DIV/0!</v>
      </c>
      <c r="M20" s="30"/>
      <c r="N20" s="27"/>
      <c r="O20" s="31"/>
    </row>
    <row r="21" spans="2:15" ht="58.5" hidden="1" customHeight="1" x14ac:dyDescent="0.25">
      <c r="B21" s="27"/>
      <c r="C21" s="16" t="s">
        <v>33</v>
      </c>
      <c r="D21" s="16" t="s">
        <v>34</v>
      </c>
      <c r="E21" s="17" t="s">
        <v>17</v>
      </c>
      <c r="F21" s="18" t="s">
        <v>18</v>
      </c>
      <c r="G21" s="19" t="s">
        <v>19</v>
      </c>
      <c r="H21" s="5" t="s">
        <v>20</v>
      </c>
      <c r="I21" s="20"/>
      <c r="J21" s="21"/>
      <c r="K21" s="22" t="e">
        <f t="shared" si="0"/>
        <v>#DIV/0!</v>
      </c>
      <c r="L21" s="23" t="e">
        <f>(K21+K22+K23)/3</f>
        <v>#DIV/0!</v>
      </c>
      <c r="M21" s="24" t="e">
        <f>(L21+L24)/2</f>
        <v>#DIV/0!</v>
      </c>
      <c r="N21" s="27"/>
      <c r="O21" s="31"/>
    </row>
    <row r="22" spans="2:15" ht="58.5" hidden="1" customHeight="1" x14ac:dyDescent="0.25">
      <c r="B22" s="27"/>
      <c r="C22" s="27"/>
      <c r="D22" s="27"/>
      <c r="E22" s="28"/>
      <c r="F22" s="18" t="s">
        <v>18</v>
      </c>
      <c r="G22" s="19" t="s">
        <v>22</v>
      </c>
      <c r="H22" s="5" t="s">
        <v>20</v>
      </c>
      <c r="I22" s="20"/>
      <c r="J22" s="21"/>
      <c r="K22" s="22" t="e">
        <f t="shared" si="0"/>
        <v>#DIV/0!</v>
      </c>
      <c r="L22" s="29"/>
      <c r="M22" s="30"/>
      <c r="N22" s="27"/>
      <c r="O22" s="31"/>
    </row>
    <row r="23" spans="2:15" ht="58.5" hidden="1" customHeight="1" x14ac:dyDescent="0.25">
      <c r="B23" s="27"/>
      <c r="C23" s="27"/>
      <c r="D23" s="27"/>
      <c r="E23" s="28"/>
      <c r="F23" s="18" t="s">
        <v>18</v>
      </c>
      <c r="G23" s="19" t="s">
        <v>23</v>
      </c>
      <c r="H23" s="5" t="s">
        <v>20</v>
      </c>
      <c r="I23" s="20"/>
      <c r="J23" s="20"/>
      <c r="K23" s="22" t="e">
        <f t="shared" si="0"/>
        <v>#DIV/0!</v>
      </c>
      <c r="L23" s="29"/>
      <c r="M23" s="30"/>
      <c r="N23" s="27"/>
      <c r="O23" s="31"/>
    </row>
    <row r="24" spans="2:15" ht="31.5" hidden="1" customHeight="1" x14ac:dyDescent="0.25">
      <c r="B24" s="27"/>
      <c r="C24" s="32"/>
      <c r="D24" s="32"/>
      <c r="E24" s="33"/>
      <c r="F24" s="18" t="s">
        <v>24</v>
      </c>
      <c r="G24" s="34" t="s">
        <v>25</v>
      </c>
      <c r="H24" s="5" t="s">
        <v>26</v>
      </c>
      <c r="I24" s="37"/>
      <c r="J24" s="38"/>
      <c r="K24" s="22" t="e">
        <f t="shared" si="0"/>
        <v>#DIV/0!</v>
      </c>
      <c r="L24" s="36" t="e">
        <f>K24</f>
        <v>#DIV/0!</v>
      </c>
      <c r="M24" s="30"/>
      <c r="N24" s="27"/>
      <c r="O24" s="31"/>
    </row>
    <row r="25" spans="2:15" ht="58.5" hidden="1" customHeight="1" x14ac:dyDescent="0.25">
      <c r="B25" s="27"/>
      <c r="C25" s="16"/>
      <c r="D25" s="16" t="s">
        <v>35</v>
      </c>
      <c r="E25" s="17" t="s">
        <v>17</v>
      </c>
      <c r="F25" s="18" t="s">
        <v>18</v>
      </c>
      <c r="G25" s="19" t="s">
        <v>19</v>
      </c>
      <c r="H25" s="5" t="s">
        <v>20</v>
      </c>
      <c r="I25" s="20"/>
      <c r="J25" s="21"/>
      <c r="K25" s="22" t="e">
        <f t="shared" si="0"/>
        <v>#DIV/0!</v>
      </c>
      <c r="L25" s="23" t="e">
        <f>(K25+K26+K27)/3</f>
        <v>#DIV/0!</v>
      </c>
      <c r="M25" s="24" t="e">
        <f>(L25+L28)/2</f>
        <v>#DIV/0!</v>
      </c>
      <c r="N25" s="27"/>
      <c r="O25" s="31"/>
    </row>
    <row r="26" spans="2:15" ht="58.5" hidden="1" customHeight="1" x14ac:dyDescent="0.25">
      <c r="B26" s="27"/>
      <c r="C26" s="27"/>
      <c r="D26" s="27"/>
      <c r="E26" s="28"/>
      <c r="F26" s="18" t="s">
        <v>18</v>
      </c>
      <c r="G26" s="19" t="s">
        <v>22</v>
      </c>
      <c r="H26" s="5" t="s">
        <v>20</v>
      </c>
      <c r="I26" s="20"/>
      <c r="J26" s="21"/>
      <c r="K26" s="22" t="e">
        <f t="shared" si="0"/>
        <v>#DIV/0!</v>
      </c>
      <c r="L26" s="29"/>
      <c r="M26" s="30"/>
      <c r="N26" s="27"/>
      <c r="O26" s="31"/>
    </row>
    <row r="27" spans="2:15" ht="58.5" hidden="1" customHeight="1" x14ac:dyDescent="0.25">
      <c r="B27" s="27"/>
      <c r="C27" s="27"/>
      <c r="D27" s="27"/>
      <c r="E27" s="28"/>
      <c r="F27" s="18" t="s">
        <v>18</v>
      </c>
      <c r="G27" s="19" t="s">
        <v>23</v>
      </c>
      <c r="H27" s="5" t="s">
        <v>20</v>
      </c>
      <c r="I27" s="20"/>
      <c r="J27" s="20"/>
      <c r="K27" s="22" t="e">
        <f t="shared" si="0"/>
        <v>#DIV/0!</v>
      </c>
      <c r="L27" s="29"/>
      <c r="M27" s="30"/>
      <c r="N27" s="27"/>
      <c r="O27" s="31"/>
    </row>
    <row r="28" spans="2:15" ht="31.5" hidden="1" customHeight="1" x14ac:dyDescent="0.25">
      <c r="B28" s="27"/>
      <c r="C28" s="32"/>
      <c r="D28" s="32"/>
      <c r="E28" s="33"/>
      <c r="F28" s="18" t="s">
        <v>24</v>
      </c>
      <c r="G28" s="34" t="s">
        <v>25</v>
      </c>
      <c r="H28" s="5" t="s">
        <v>26</v>
      </c>
      <c r="I28" s="37"/>
      <c r="J28" s="38"/>
      <c r="K28" s="22" t="e">
        <f t="shared" si="0"/>
        <v>#DIV/0!</v>
      </c>
      <c r="L28" s="36" t="e">
        <f>K28</f>
        <v>#DIV/0!</v>
      </c>
      <c r="M28" s="30"/>
      <c r="N28" s="27"/>
      <c r="O28" s="31"/>
    </row>
    <row r="29" spans="2:15" ht="58.5" customHeight="1" x14ac:dyDescent="0.25">
      <c r="B29" s="27"/>
      <c r="C29" s="16" t="s">
        <v>36</v>
      </c>
      <c r="D29" s="16" t="s">
        <v>37</v>
      </c>
      <c r="E29" s="39" t="s">
        <v>17</v>
      </c>
      <c r="F29" s="5" t="s">
        <v>18</v>
      </c>
      <c r="G29" s="19" t="s">
        <v>19</v>
      </c>
      <c r="H29" s="5" t="s">
        <v>20</v>
      </c>
      <c r="I29" s="20">
        <v>100</v>
      </c>
      <c r="J29" s="21">
        <v>100</v>
      </c>
      <c r="K29" s="22">
        <f t="shared" si="0"/>
        <v>100</v>
      </c>
      <c r="L29" s="23">
        <f>(K29+K30+K31)/3</f>
        <v>100</v>
      </c>
      <c r="M29" s="24">
        <f>(L29+L32)/2</f>
        <v>99.990081333068844</v>
      </c>
      <c r="N29" s="27"/>
      <c r="O29" s="31"/>
    </row>
    <row r="30" spans="2:15" ht="58.5" customHeight="1" x14ac:dyDescent="0.25">
      <c r="B30" s="27"/>
      <c r="C30" s="27"/>
      <c r="D30" s="27"/>
      <c r="E30" s="40"/>
      <c r="F30" s="5" t="s">
        <v>18</v>
      </c>
      <c r="G30" s="19" t="s">
        <v>22</v>
      </c>
      <c r="H30" s="5" t="s">
        <v>20</v>
      </c>
      <c r="I30" s="20">
        <v>80</v>
      </c>
      <c r="J30" s="21">
        <v>85.2</v>
      </c>
      <c r="K30" s="22">
        <f t="shared" si="0"/>
        <v>100</v>
      </c>
      <c r="L30" s="29"/>
      <c r="M30" s="30"/>
      <c r="N30" s="27"/>
      <c r="O30" s="31"/>
    </row>
    <row r="31" spans="2:15" ht="58.5" customHeight="1" x14ac:dyDescent="0.25">
      <c r="B31" s="27"/>
      <c r="C31" s="27"/>
      <c r="D31" s="27"/>
      <c r="E31" s="40"/>
      <c r="F31" s="5" t="s">
        <v>18</v>
      </c>
      <c r="G31" s="19" t="s">
        <v>23</v>
      </c>
      <c r="H31" s="5" t="s">
        <v>20</v>
      </c>
      <c r="I31" s="20">
        <v>100</v>
      </c>
      <c r="J31" s="20">
        <v>100</v>
      </c>
      <c r="K31" s="22">
        <f t="shared" si="0"/>
        <v>100</v>
      </c>
      <c r="L31" s="29"/>
      <c r="M31" s="30"/>
      <c r="N31" s="27"/>
      <c r="O31" s="31"/>
    </row>
    <row r="32" spans="2:15" ht="31.5" customHeight="1" x14ac:dyDescent="0.25">
      <c r="B32" s="27"/>
      <c r="C32" s="32"/>
      <c r="D32" s="32"/>
      <c r="E32" s="41"/>
      <c r="F32" s="5" t="s">
        <v>24</v>
      </c>
      <c r="G32" s="34" t="s">
        <v>25</v>
      </c>
      <c r="H32" s="5" t="s">
        <v>26</v>
      </c>
      <c r="I32" s="35">
        <v>560.11111111111109</v>
      </c>
      <c r="J32" s="35">
        <v>560</v>
      </c>
      <c r="K32" s="22">
        <f t="shared" si="0"/>
        <v>99.980162666137673</v>
      </c>
      <c r="L32" s="36">
        <f>K32</f>
        <v>99.980162666137673</v>
      </c>
      <c r="M32" s="30"/>
      <c r="N32" s="27"/>
      <c r="O32" s="31"/>
    </row>
    <row r="33" spans="2:15" ht="58.5" hidden="1" customHeight="1" x14ac:dyDescent="0.25">
      <c r="B33" s="27"/>
      <c r="C33" s="16" t="s">
        <v>38</v>
      </c>
      <c r="D33" s="16" t="s">
        <v>39</v>
      </c>
      <c r="E33" s="39" t="s">
        <v>17</v>
      </c>
      <c r="F33" s="5" t="s">
        <v>18</v>
      </c>
      <c r="G33" s="19" t="s">
        <v>19</v>
      </c>
      <c r="H33" s="5" t="s">
        <v>20</v>
      </c>
      <c r="I33" s="20"/>
      <c r="J33" s="21"/>
      <c r="K33" s="22" t="e">
        <f t="shared" si="0"/>
        <v>#DIV/0!</v>
      </c>
      <c r="L33" s="23" t="e">
        <f>(K33+K34+K35)/3</f>
        <v>#DIV/0!</v>
      </c>
      <c r="M33" s="24" t="e">
        <f>(L33+L36)/2</f>
        <v>#DIV/0!</v>
      </c>
      <c r="N33" s="42"/>
      <c r="O33" s="31"/>
    </row>
    <row r="34" spans="2:15" ht="58.5" hidden="1" customHeight="1" x14ac:dyDescent="0.25">
      <c r="B34" s="27"/>
      <c r="C34" s="27"/>
      <c r="D34" s="27"/>
      <c r="E34" s="40"/>
      <c r="F34" s="5" t="s">
        <v>18</v>
      </c>
      <c r="G34" s="19" t="s">
        <v>22</v>
      </c>
      <c r="H34" s="5" t="s">
        <v>20</v>
      </c>
      <c r="I34" s="20"/>
      <c r="J34" s="21"/>
      <c r="K34" s="22" t="e">
        <f t="shared" si="0"/>
        <v>#DIV/0!</v>
      </c>
      <c r="L34" s="29"/>
      <c r="M34" s="30"/>
      <c r="N34" s="42"/>
      <c r="O34" s="31"/>
    </row>
    <row r="35" spans="2:15" ht="58.5" hidden="1" customHeight="1" x14ac:dyDescent="0.25">
      <c r="B35" s="27"/>
      <c r="C35" s="27"/>
      <c r="D35" s="27"/>
      <c r="E35" s="40"/>
      <c r="F35" s="5" t="s">
        <v>18</v>
      </c>
      <c r="G35" s="19" t="s">
        <v>23</v>
      </c>
      <c r="H35" s="5" t="s">
        <v>20</v>
      </c>
      <c r="I35" s="20"/>
      <c r="J35" s="20"/>
      <c r="K35" s="22" t="e">
        <f t="shared" si="0"/>
        <v>#DIV/0!</v>
      </c>
      <c r="L35" s="29"/>
      <c r="M35" s="30"/>
      <c r="N35" s="42"/>
      <c r="O35" s="31"/>
    </row>
    <row r="36" spans="2:15" ht="33.75" hidden="1" customHeight="1" x14ac:dyDescent="0.25">
      <c r="B36" s="27"/>
      <c r="C36" s="32"/>
      <c r="D36" s="32"/>
      <c r="E36" s="41"/>
      <c r="F36" s="5" t="s">
        <v>24</v>
      </c>
      <c r="G36" s="34" t="s">
        <v>25</v>
      </c>
      <c r="H36" s="5" t="s">
        <v>26</v>
      </c>
      <c r="I36" s="43"/>
      <c r="J36" s="38"/>
      <c r="K36" s="22" t="e">
        <f t="shared" si="0"/>
        <v>#DIV/0!</v>
      </c>
      <c r="L36" s="36" t="e">
        <f>K36</f>
        <v>#DIV/0!</v>
      </c>
      <c r="M36" s="30"/>
      <c r="N36" s="42"/>
      <c r="O36" s="31"/>
    </row>
    <row r="37" spans="2:15" ht="33.75" hidden="1" customHeight="1" x14ac:dyDescent="0.25">
      <c r="B37" s="27"/>
      <c r="C37" s="44" t="s">
        <v>40</v>
      </c>
      <c r="D37" s="44"/>
      <c r="E37" s="45"/>
      <c r="F37" s="5"/>
      <c r="G37" s="34"/>
      <c r="H37" s="5"/>
      <c r="I37" s="43"/>
      <c r="J37" s="38"/>
      <c r="K37" s="22"/>
      <c r="L37" s="36"/>
      <c r="M37" s="46"/>
      <c r="N37" s="42"/>
      <c r="O37" s="31"/>
    </row>
    <row r="38" spans="2:15" ht="33.75" hidden="1" customHeight="1" x14ac:dyDescent="0.25">
      <c r="B38" s="27"/>
      <c r="C38" s="44"/>
      <c r="D38" s="44"/>
      <c r="E38" s="45"/>
      <c r="F38" s="5"/>
      <c r="G38" s="34"/>
      <c r="H38" s="5"/>
      <c r="I38" s="43"/>
      <c r="J38" s="38"/>
      <c r="K38" s="22"/>
      <c r="L38" s="36"/>
      <c r="M38" s="46"/>
      <c r="N38" s="42"/>
      <c r="O38" s="31"/>
    </row>
    <row r="39" spans="2:15" ht="33.75" hidden="1" customHeight="1" x14ac:dyDescent="0.25">
      <c r="B39" s="27"/>
      <c r="C39" s="44"/>
      <c r="D39" s="44"/>
      <c r="E39" s="45"/>
      <c r="F39" s="5"/>
      <c r="G39" s="34"/>
      <c r="H39" s="5"/>
      <c r="I39" s="43"/>
      <c r="J39" s="38"/>
      <c r="K39" s="22"/>
      <c r="L39" s="36"/>
      <c r="M39" s="46"/>
      <c r="N39" s="42"/>
      <c r="O39" s="31"/>
    </row>
    <row r="40" spans="2:15" ht="33.75" hidden="1" customHeight="1" x14ac:dyDescent="0.25">
      <c r="B40" s="27"/>
      <c r="C40" s="44"/>
      <c r="D40" s="44"/>
      <c r="E40" s="45"/>
      <c r="F40" s="5"/>
      <c r="G40" s="34"/>
      <c r="H40" s="5"/>
      <c r="I40" s="43"/>
      <c r="J40" s="38"/>
      <c r="K40" s="22"/>
      <c r="L40" s="36"/>
      <c r="M40" s="46"/>
      <c r="N40" s="42"/>
      <c r="O40" s="31"/>
    </row>
    <row r="41" spans="2:15" ht="58.5" customHeight="1" x14ac:dyDescent="0.25">
      <c r="B41" s="47"/>
      <c r="C41" s="16" t="s">
        <v>41</v>
      </c>
      <c r="D41" s="16" t="s">
        <v>42</v>
      </c>
      <c r="E41" s="39" t="s">
        <v>17</v>
      </c>
      <c r="F41" s="5" t="s">
        <v>18</v>
      </c>
      <c r="G41" s="19" t="s">
        <v>19</v>
      </c>
      <c r="H41" s="5" t="s">
        <v>20</v>
      </c>
      <c r="I41" s="20">
        <v>100</v>
      </c>
      <c r="J41" s="21">
        <v>100</v>
      </c>
      <c r="K41" s="22">
        <f t="shared" si="0"/>
        <v>100</v>
      </c>
      <c r="L41" s="23">
        <f>(K41+K42+K43)/3</f>
        <v>100</v>
      </c>
      <c r="M41" s="24">
        <f>(L41+L44)/2</f>
        <v>100</v>
      </c>
      <c r="N41" s="27"/>
      <c r="O41" s="31"/>
    </row>
    <row r="42" spans="2:15" ht="58.5" customHeight="1" x14ac:dyDescent="0.25">
      <c r="B42" s="47"/>
      <c r="C42" s="27"/>
      <c r="D42" s="27"/>
      <c r="E42" s="48"/>
      <c r="F42" s="5" t="s">
        <v>18</v>
      </c>
      <c r="G42" s="19" t="s">
        <v>22</v>
      </c>
      <c r="H42" s="5" t="s">
        <v>20</v>
      </c>
      <c r="I42" s="20">
        <v>85</v>
      </c>
      <c r="J42" s="21">
        <v>100</v>
      </c>
      <c r="K42" s="22">
        <f t="shared" si="0"/>
        <v>100</v>
      </c>
      <c r="L42" s="29"/>
      <c r="M42" s="30"/>
      <c r="N42" s="27"/>
      <c r="O42" s="31"/>
    </row>
    <row r="43" spans="2:15" ht="58.5" customHeight="1" x14ac:dyDescent="0.25">
      <c r="B43" s="47"/>
      <c r="C43" s="27"/>
      <c r="D43" s="27"/>
      <c r="E43" s="48"/>
      <c r="F43" s="5" t="s">
        <v>18</v>
      </c>
      <c r="G43" s="19" t="s">
        <v>23</v>
      </c>
      <c r="H43" s="5" t="s">
        <v>20</v>
      </c>
      <c r="I43" s="20">
        <v>98</v>
      </c>
      <c r="J43" s="20">
        <v>100</v>
      </c>
      <c r="K43" s="22">
        <f t="shared" si="0"/>
        <v>100</v>
      </c>
      <c r="L43" s="29"/>
      <c r="M43" s="30"/>
      <c r="N43" s="27"/>
      <c r="O43" s="31"/>
    </row>
    <row r="44" spans="2:15" ht="33" customHeight="1" x14ac:dyDescent="0.25">
      <c r="B44" s="47"/>
      <c r="C44" s="32"/>
      <c r="D44" s="32"/>
      <c r="E44" s="49"/>
      <c r="F44" s="5" t="s">
        <v>24</v>
      </c>
      <c r="G44" s="34" t="s">
        <v>25</v>
      </c>
      <c r="H44" s="5" t="s">
        <v>26</v>
      </c>
      <c r="I44" s="35">
        <v>12.555555555555555</v>
      </c>
      <c r="J44" s="35">
        <v>13</v>
      </c>
      <c r="K44" s="22">
        <f t="shared" si="0"/>
        <v>100</v>
      </c>
      <c r="L44" s="36">
        <f>K44</f>
        <v>100</v>
      </c>
      <c r="M44" s="30"/>
      <c r="N44" s="27"/>
      <c r="O44" s="31"/>
    </row>
    <row r="45" spans="2:15" ht="57" customHeight="1" x14ac:dyDescent="0.25">
      <c r="B45" s="47"/>
      <c r="C45" s="16" t="s">
        <v>43</v>
      </c>
      <c r="D45" s="16" t="s">
        <v>44</v>
      </c>
      <c r="E45" s="39" t="s">
        <v>17</v>
      </c>
      <c r="F45" s="5" t="s">
        <v>18</v>
      </c>
      <c r="G45" s="19" t="s">
        <v>19</v>
      </c>
      <c r="H45" s="5" t="s">
        <v>20</v>
      </c>
      <c r="I45" s="20">
        <v>100</v>
      </c>
      <c r="J45" s="21">
        <v>100</v>
      </c>
      <c r="K45" s="22">
        <f t="shared" si="0"/>
        <v>100</v>
      </c>
      <c r="L45" s="23">
        <f>(K45+K46+K47)/3</f>
        <v>100</v>
      </c>
      <c r="M45" s="24">
        <f>(L45+L48)/2</f>
        <v>95</v>
      </c>
      <c r="N45" s="27"/>
      <c r="O45" s="31"/>
    </row>
    <row r="46" spans="2:15" ht="57" customHeight="1" x14ac:dyDescent="0.25">
      <c r="B46" s="47"/>
      <c r="C46" s="27"/>
      <c r="D46" s="27"/>
      <c r="E46" s="48"/>
      <c r="F46" s="5" t="s">
        <v>18</v>
      </c>
      <c r="G46" s="19" t="s">
        <v>22</v>
      </c>
      <c r="H46" s="5" t="s">
        <v>20</v>
      </c>
      <c r="I46" s="20">
        <v>85</v>
      </c>
      <c r="J46" s="21">
        <v>100</v>
      </c>
      <c r="K46" s="22">
        <f t="shared" si="0"/>
        <v>100</v>
      </c>
      <c r="L46" s="29"/>
      <c r="M46" s="30"/>
      <c r="N46" s="27"/>
      <c r="O46" s="31"/>
    </row>
    <row r="47" spans="2:15" ht="57" customHeight="1" x14ac:dyDescent="0.25">
      <c r="B47" s="47"/>
      <c r="C47" s="27"/>
      <c r="D47" s="27"/>
      <c r="E47" s="48"/>
      <c r="F47" s="5" t="s">
        <v>18</v>
      </c>
      <c r="G47" s="19" t="s">
        <v>23</v>
      </c>
      <c r="H47" s="5" t="s">
        <v>20</v>
      </c>
      <c r="I47" s="20">
        <v>98</v>
      </c>
      <c r="J47" s="20">
        <v>100</v>
      </c>
      <c r="K47" s="22">
        <f t="shared" si="0"/>
        <v>100</v>
      </c>
      <c r="L47" s="29"/>
      <c r="M47" s="30"/>
      <c r="N47" s="27"/>
      <c r="O47" s="31"/>
    </row>
    <row r="48" spans="2:15" ht="57" customHeight="1" x14ac:dyDescent="0.25">
      <c r="B48" s="47"/>
      <c r="C48" s="32"/>
      <c r="D48" s="32"/>
      <c r="E48" s="49"/>
      <c r="F48" s="5" t="s">
        <v>24</v>
      </c>
      <c r="G48" s="34" t="s">
        <v>25</v>
      </c>
      <c r="H48" s="5" t="s">
        <v>26</v>
      </c>
      <c r="I48" s="35">
        <v>3.3333333333333335</v>
      </c>
      <c r="J48" s="35">
        <v>3</v>
      </c>
      <c r="K48" s="22">
        <f t="shared" si="0"/>
        <v>89.999999999999986</v>
      </c>
      <c r="L48" s="36">
        <f>K48</f>
        <v>89.999999999999986</v>
      </c>
      <c r="M48" s="30"/>
      <c r="N48" s="27"/>
      <c r="O48" s="31"/>
    </row>
    <row r="49" spans="2:15" ht="33" hidden="1" customHeight="1" x14ac:dyDescent="0.25">
      <c r="B49" s="47"/>
      <c r="C49" s="16" t="s">
        <v>43</v>
      </c>
      <c r="D49" s="16" t="s">
        <v>45</v>
      </c>
      <c r="E49" s="39" t="s">
        <v>17</v>
      </c>
      <c r="F49" s="5" t="s">
        <v>18</v>
      </c>
      <c r="G49" s="19" t="s">
        <v>19</v>
      </c>
      <c r="H49" s="5" t="s">
        <v>20</v>
      </c>
      <c r="I49" s="20"/>
      <c r="J49" s="21"/>
      <c r="K49" s="22" t="e">
        <f t="shared" si="0"/>
        <v>#DIV/0!</v>
      </c>
      <c r="L49" s="23" t="e">
        <f>(K49+K50+K51)/3</f>
        <v>#DIV/0!</v>
      </c>
      <c r="M49" s="24" t="e">
        <f>(L49+L52)/2</f>
        <v>#DIV/0!</v>
      </c>
      <c r="N49" s="27"/>
      <c r="O49" s="31"/>
    </row>
    <row r="50" spans="2:15" ht="33" hidden="1" customHeight="1" x14ac:dyDescent="0.25">
      <c r="B50" s="47"/>
      <c r="C50" s="27"/>
      <c r="D50" s="27"/>
      <c r="E50" s="48"/>
      <c r="F50" s="5" t="s">
        <v>18</v>
      </c>
      <c r="G50" s="19" t="s">
        <v>22</v>
      </c>
      <c r="H50" s="5" t="s">
        <v>20</v>
      </c>
      <c r="I50" s="20"/>
      <c r="J50" s="21"/>
      <c r="K50" s="22" t="e">
        <f t="shared" si="0"/>
        <v>#DIV/0!</v>
      </c>
      <c r="L50" s="29"/>
      <c r="M50" s="30"/>
      <c r="N50" s="27"/>
      <c r="O50" s="31"/>
    </row>
    <row r="51" spans="2:15" ht="33" hidden="1" customHeight="1" x14ac:dyDescent="0.25">
      <c r="B51" s="47"/>
      <c r="C51" s="27"/>
      <c r="D51" s="27"/>
      <c r="E51" s="48"/>
      <c r="F51" s="5" t="s">
        <v>18</v>
      </c>
      <c r="G51" s="19" t="s">
        <v>23</v>
      </c>
      <c r="H51" s="5" t="s">
        <v>20</v>
      </c>
      <c r="I51" s="20"/>
      <c r="J51" s="20"/>
      <c r="K51" s="22" t="e">
        <f t="shared" si="0"/>
        <v>#DIV/0!</v>
      </c>
      <c r="L51" s="29"/>
      <c r="M51" s="30"/>
      <c r="N51" s="27"/>
      <c r="O51" s="31"/>
    </row>
    <row r="52" spans="2:15" ht="33" hidden="1" customHeight="1" x14ac:dyDescent="0.25">
      <c r="B52" s="47"/>
      <c r="C52" s="32"/>
      <c r="D52" s="32"/>
      <c r="E52" s="49"/>
      <c r="F52" s="5" t="s">
        <v>24</v>
      </c>
      <c r="G52" s="34" t="s">
        <v>25</v>
      </c>
      <c r="H52" s="5" t="s">
        <v>26</v>
      </c>
      <c r="I52" s="43"/>
      <c r="J52" s="38"/>
      <c r="K52" s="22" t="e">
        <f t="shared" si="0"/>
        <v>#DIV/0!</v>
      </c>
      <c r="L52" s="36" t="e">
        <f>K52</f>
        <v>#DIV/0!</v>
      </c>
      <c r="M52" s="30"/>
      <c r="N52" s="27"/>
      <c r="O52" s="31"/>
    </row>
    <row r="53" spans="2:15" ht="33" customHeight="1" x14ac:dyDescent="0.25">
      <c r="B53" s="47"/>
      <c r="C53" s="16" t="s">
        <v>46</v>
      </c>
      <c r="D53" s="16" t="s">
        <v>47</v>
      </c>
      <c r="E53" s="39" t="s">
        <v>17</v>
      </c>
      <c r="F53" s="5" t="s">
        <v>18</v>
      </c>
      <c r="G53" s="19" t="s">
        <v>19</v>
      </c>
      <c r="H53" s="5" t="s">
        <v>20</v>
      </c>
      <c r="I53" s="20">
        <v>100</v>
      </c>
      <c r="J53" s="21">
        <v>100</v>
      </c>
      <c r="K53" s="22">
        <f t="shared" si="0"/>
        <v>100</v>
      </c>
      <c r="L53" s="23">
        <f>(K53+K54+K55)/3</f>
        <v>100</v>
      </c>
      <c r="M53" s="24">
        <f>(L53+L56)/2</f>
        <v>100</v>
      </c>
      <c r="N53" s="27"/>
      <c r="O53" s="31"/>
    </row>
    <row r="54" spans="2:15" ht="33" customHeight="1" x14ac:dyDescent="0.25">
      <c r="B54" s="47"/>
      <c r="C54" s="27"/>
      <c r="D54" s="27"/>
      <c r="E54" s="48"/>
      <c r="F54" s="5" t="s">
        <v>18</v>
      </c>
      <c r="G54" s="19" t="s">
        <v>22</v>
      </c>
      <c r="H54" s="5" t="s">
        <v>20</v>
      </c>
      <c r="I54" s="20">
        <v>85</v>
      </c>
      <c r="J54" s="21">
        <v>100</v>
      </c>
      <c r="K54" s="22">
        <f t="shared" si="0"/>
        <v>100</v>
      </c>
      <c r="L54" s="29"/>
      <c r="M54" s="30"/>
      <c r="N54" s="27"/>
      <c r="O54" s="31"/>
    </row>
    <row r="55" spans="2:15" ht="33" customHeight="1" x14ac:dyDescent="0.25">
      <c r="B55" s="47"/>
      <c r="C55" s="27"/>
      <c r="D55" s="27"/>
      <c r="E55" s="48"/>
      <c r="F55" s="5" t="s">
        <v>18</v>
      </c>
      <c r="G55" s="19" t="s">
        <v>23</v>
      </c>
      <c r="H55" s="5" t="s">
        <v>20</v>
      </c>
      <c r="I55" s="20">
        <v>98</v>
      </c>
      <c r="J55" s="20">
        <v>100</v>
      </c>
      <c r="K55" s="22">
        <f t="shared" si="0"/>
        <v>100</v>
      </c>
      <c r="L55" s="29"/>
      <c r="M55" s="30"/>
      <c r="N55" s="27"/>
      <c r="O55" s="31"/>
    </row>
    <row r="56" spans="2:15" ht="81.75" customHeight="1" x14ac:dyDescent="0.25">
      <c r="B56" s="47"/>
      <c r="C56" s="32"/>
      <c r="D56" s="32"/>
      <c r="E56" s="49"/>
      <c r="F56" s="5" t="s">
        <v>24</v>
      </c>
      <c r="G56" s="34" t="s">
        <v>25</v>
      </c>
      <c r="H56" s="5" t="s">
        <v>26</v>
      </c>
      <c r="I56" s="37">
        <v>1.7777777777777777</v>
      </c>
      <c r="J56" s="37">
        <v>1.7777777777777777</v>
      </c>
      <c r="K56" s="22">
        <f t="shared" si="0"/>
        <v>100</v>
      </c>
      <c r="L56" s="36">
        <f>K56</f>
        <v>100</v>
      </c>
      <c r="M56" s="30"/>
      <c r="N56" s="27"/>
      <c r="O56" s="31"/>
    </row>
    <row r="57" spans="2:15" ht="58.5" customHeight="1" x14ac:dyDescent="0.25">
      <c r="B57" s="47"/>
      <c r="C57" s="16" t="s">
        <v>48</v>
      </c>
      <c r="D57" s="16" t="s">
        <v>49</v>
      </c>
      <c r="E57" s="39" t="s">
        <v>17</v>
      </c>
      <c r="F57" s="5" t="s">
        <v>18</v>
      </c>
      <c r="G57" s="19" t="s">
        <v>19</v>
      </c>
      <c r="H57" s="5" t="s">
        <v>20</v>
      </c>
      <c r="I57" s="20">
        <v>100</v>
      </c>
      <c r="J57" s="21">
        <v>100</v>
      </c>
      <c r="K57" s="22">
        <f t="shared" si="0"/>
        <v>100</v>
      </c>
      <c r="L57" s="23">
        <f>(K57+K58+K59)/3</f>
        <v>98.979591836734699</v>
      </c>
      <c r="M57" s="24">
        <f>(L57+L60)/2</f>
        <v>99.466459879406301</v>
      </c>
      <c r="N57" s="27"/>
      <c r="O57" s="31"/>
    </row>
    <row r="58" spans="2:15" ht="58.5" customHeight="1" x14ac:dyDescent="0.25">
      <c r="B58" s="47"/>
      <c r="C58" s="27"/>
      <c r="D58" s="27"/>
      <c r="E58" s="48"/>
      <c r="F58" s="5" t="s">
        <v>18</v>
      </c>
      <c r="G58" s="19" t="s">
        <v>50</v>
      </c>
      <c r="H58" s="5" t="s">
        <v>20</v>
      </c>
      <c r="I58" s="20">
        <v>85</v>
      </c>
      <c r="J58" s="21">
        <v>100</v>
      </c>
      <c r="K58" s="22">
        <f t="shared" si="0"/>
        <v>100</v>
      </c>
      <c r="L58" s="29"/>
      <c r="M58" s="30"/>
      <c r="N58" s="27"/>
      <c r="O58" s="31"/>
    </row>
    <row r="59" spans="2:15" ht="58.5" customHeight="1" x14ac:dyDescent="0.25">
      <c r="B59" s="47"/>
      <c r="C59" s="27"/>
      <c r="D59" s="27"/>
      <c r="E59" s="48"/>
      <c r="F59" s="5" t="s">
        <v>18</v>
      </c>
      <c r="G59" s="19" t="s">
        <v>51</v>
      </c>
      <c r="H59" s="5" t="s">
        <v>20</v>
      </c>
      <c r="I59" s="20">
        <v>98</v>
      </c>
      <c r="J59" s="20">
        <v>95</v>
      </c>
      <c r="K59" s="22">
        <f t="shared" si="0"/>
        <v>96.938775510204081</v>
      </c>
      <c r="L59" s="29"/>
      <c r="M59" s="30"/>
      <c r="N59" s="27"/>
      <c r="O59" s="31"/>
    </row>
    <row r="60" spans="2:15" ht="81" customHeight="1" x14ac:dyDescent="0.25">
      <c r="B60" s="47"/>
      <c r="C60" s="32"/>
      <c r="D60" s="32"/>
      <c r="E60" s="49"/>
      <c r="F60" s="5" t="s">
        <v>24</v>
      </c>
      <c r="G60" s="34" t="s">
        <v>25</v>
      </c>
      <c r="H60" s="5" t="s">
        <v>26</v>
      </c>
      <c r="I60" s="35">
        <v>547.55555555555554</v>
      </c>
      <c r="J60" s="35">
        <v>547.29999999999995</v>
      </c>
      <c r="K60" s="22">
        <f t="shared" si="0"/>
        <v>99.953327922077918</v>
      </c>
      <c r="L60" s="36">
        <f>K60</f>
        <v>99.953327922077918</v>
      </c>
      <c r="M60" s="30"/>
      <c r="N60" s="27"/>
      <c r="O60" s="31"/>
    </row>
    <row r="61" spans="2:15" ht="58.5" hidden="1" customHeight="1" x14ac:dyDescent="0.25">
      <c r="B61" s="47"/>
      <c r="C61" s="16" t="s">
        <v>52</v>
      </c>
      <c r="D61" s="16" t="s">
        <v>53</v>
      </c>
      <c r="E61" s="39" t="s">
        <v>17</v>
      </c>
      <c r="F61" s="5" t="s">
        <v>18</v>
      </c>
      <c r="G61" s="19" t="s">
        <v>19</v>
      </c>
      <c r="H61" s="5" t="s">
        <v>20</v>
      </c>
      <c r="I61" s="50"/>
      <c r="J61" s="21"/>
      <c r="K61" s="22" t="e">
        <f t="shared" si="0"/>
        <v>#DIV/0!</v>
      </c>
      <c r="L61" s="23" t="e">
        <f>(K61+K62+K63)/3</f>
        <v>#DIV/0!</v>
      </c>
      <c r="M61" s="24" t="e">
        <f>(L61+L64)/2</f>
        <v>#DIV/0!</v>
      </c>
      <c r="N61" s="27"/>
      <c r="O61" s="31"/>
    </row>
    <row r="62" spans="2:15" ht="58.5" hidden="1" customHeight="1" x14ac:dyDescent="0.25">
      <c r="B62" s="47"/>
      <c r="C62" s="27"/>
      <c r="D62" s="27"/>
      <c r="E62" s="48"/>
      <c r="F62" s="5" t="s">
        <v>18</v>
      </c>
      <c r="G62" s="19" t="s">
        <v>50</v>
      </c>
      <c r="H62" s="5" t="s">
        <v>20</v>
      </c>
      <c r="I62" s="50"/>
      <c r="J62" s="21"/>
      <c r="K62" s="22" t="e">
        <f t="shared" si="0"/>
        <v>#DIV/0!</v>
      </c>
      <c r="L62" s="29"/>
      <c r="M62" s="30"/>
      <c r="N62" s="27"/>
      <c r="O62" s="31"/>
    </row>
    <row r="63" spans="2:15" ht="58.5" hidden="1" customHeight="1" x14ac:dyDescent="0.25">
      <c r="B63" s="47"/>
      <c r="C63" s="27"/>
      <c r="D63" s="27"/>
      <c r="E63" s="48"/>
      <c r="F63" s="5" t="s">
        <v>18</v>
      </c>
      <c r="G63" s="19" t="s">
        <v>51</v>
      </c>
      <c r="H63" s="5" t="s">
        <v>20</v>
      </c>
      <c r="I63" s="50"/>
      <c r="J63" s="20"/>
      <c r="K63" s="22" t="e">
        <f t="shared" si="0"/>
        <v>#DIV/0!</v>
      </c>
      <c r="L63" s="29"/>
      <c r="M63" s="30"/>
      <c r="N63" s="27"/>
      <c r="O63" s="31"/>
    </row>
    <row r="64" spans="2:15" ht="41.25" hidden="1" customHeight="1" x14ac:dyDescent="0.25">
      <c r="B64" s="47"/>
      <c r="C64" s="32"/>
      <c r="D64" s="32"/>
      <c r="E64" s="49"/>
      <c r="F64" s="5" t="s">
        <v>24</v>
      </c>
      <c r="G64" s="34" t="s">
        <v>25</v>
      </c>
      <c r="H64" s="5" t="s">
        <v>26</v>
      </c>
      <c r="I64" s="43"/>
      <c r="J64" s="38"/>
      <c r="K64" s="22" t="e">
        <f t="shared" si="0"/>
        <v>#DIV/0!</v>
      </c>
      <c r="L64" s="36" t="e">
        <f>K64</f>
        <v>#DIV/0!</v>
      </c>
      <c r="M64" s="30"/>
      <c r="N64" s="27"/>
      <c r="O64" s="31"/>
    </row>
    <row r="65" spans="2:15" ht="58.5" hidden="1" customHeight="1" x14ac:dyDescent="0.25">
      <c r="B65" s="47"/>
      <c r="C65" s="16" t="s">
        <v>54</v>
      </c>
      <c r="D65" s="16" t="s">
        <v>55</v>
      </c>
      <c r="E65" s="39" t="s">
        <v>17</v>
      </c>
      <c r="F65" s="5" t="s">
        <v>18</v>
      </c>
      <c r="G65" s="19" t="s">
        <v>19</v>
      </c>
      <c r="H65" s="5" t="s">
        <v>20</v>
      </c>
      <c r="I65" s="50"/>
      <c r="J65" s="21"/>
      <c r="K65" s="22" t="e">
        <f t="shared" si="0"/>
        <v>#DIV/0!</v>
      </c>
      <c r="L65" s="23" t="e">
        <f>(K65+K66+K67)/3</f>
        <v>#DIV/0!</v>
      </c>
      <c r="M65" s="24" t="e">
        <f>(L65+L68)/2</f>
        <v>#DIV/0!</v>
      </c>
      <c r="N65" s="27"/>
      <c r="O65" s="31"/>
    </row>
    <row r="66" spans="2:15" ht="58.5" hidden="1" customHeight="1" x14ac:dyDescent="0.25">
      <c r="B66" s="47"/>
      <c r="C66" s="27"/>
      <c r="D66" s="27"/>
      <c r="E66" s="48"/>
      <c r="F66" s="5" t="s">
        <v>18</v>
      </c>
      <c r="G66" s="19" t="s">
        <v>50</v>
      </c>
      <c r="H66" s="5" t="s">
        <v>20</v>
      </c>
      <c r="I66" s="50"/>
      <c r="J66" s="21"/>
      <c r="K66" s="22" t="e">
        <f t="shared" si="0"/>
        <v>#DIV/0!</v>
      </c>
      <c r="L66" s="29"/>
      <c r="M66" s="30"/>
      <c r="N66" s="27"/>
      <c r="O66" s="31"/>
    </row>
    <row r="67" spans="2:15" ht="58.5" hidden="1" customHeight="1" x14ac:dyDescent="0.25">
      <c r="B67" s="47"/>
      <c r="C67" s="27"/>
      <c r="D67" s="27"/>
      <c r="E67" s="48"/>
      <c r="F67" s="5" t="s">
        <v>18</v>
      </c>
      <c r="G67" s="19" t="s">
        <v>51</v>
      </c>
      <c r="H67" s="5" t="s">
        <v>20</v>
      </c>
      <c r="I67" s="50"/>
      <c r="J67" s="20"/>
      <c r="K67" s="22" t="e">
        <f t="shared" si="0"/>
        <v>#DIV/0!</v>
      </c>
      <c r="L67" s="29"/>
      <c r="M67" s="30"/>
      <c r="N67" s="27"/>
      <c r="O67" s="31"/>
    </row>
    <row r="68" spans="2:15" ht="41.25" hidden="1" customHeight="1" x14ac:dyDescent="0.25">
      <c r="B68" s="47"/>
      <c r="C68" s="32"/>
      <c r="D68" s="32"/>
      <c r="E68" s="49"/>
      <c r="F68" s="5" t="s">
        <v>24</v>
      </c>
      <c r="G68" s="34" t="s">
        <v>25</v>
      </c>
      <c r="H68" s="5" t="s">
        <v>26</v>
      </c>
      <c r="I68" s="43"/>
      <c r="J68" s="38"/>
      <c r="K68" s="22" t="e">
        <f t="shared" si="0"/>
        <v>#DIV/0!</v>
      </c>
      <c r="L68" s="36" t="e">
        <f>K68</f>
        <v>#DIV/0!</v>
      </c>
      <c r="M68" s="30"/>
      <c r="N68" s="27"/>
      <c r="O68" s="31"/>
    </row>
    <row r="69" spans="2:15" ht="58.5" customHeight="1" x14ac:dyDescent="0.25">
      <c r="B69" s="47"/>
      <c r="C69" s="16" t="s">
        <v>56</v>
      </c>
      <c r="D69" s="16" t="s">
        <v>57</v>
      </c>
      <c r="E69" s="39" t="s">
        <v>17</v>
      </c>
      <c r="F69" s="5" t="s">
        <v>18</v>
      </c>
      <c r="G69" s="19" t="s">
        <v>19</v>
      </c>
      <c r="H69" s="5" t="s">
        <v>20</v>
      </c>
      <c r="I69" s="20">
        <v>100</v>
      </c>
      <c r="J69" s="21">
        <v>100</v>
      </c>
      <c r="K69" s="22">
        <f t="shared" si="0"/>
        <v>100</v>
      </c>
      <c r="L69" s="23">
        <f>(K69+K70+K71)/3</f>
        <v>98.979591836734699</v>
      </c>
      <c r="M69" s="24">
        <f>(L69+L72)/2</f>
        <v>99.002330737308853</v>
      </c>
      <c r="N69" s="27"/>
      <c r="O69" s="31"/>
    </row>
    <row r="70" spans="2:15" ht="58.5" customHeight="1" x14ac:dyDescent="0.25">
      <c r="B70" s="47"/>
      <c r="C70" s="27"/>
      <c r="D70" s="27"/>
      <c r="E70" s="48"/>
      <c r="F70" s="5" t="s">
        <v>18</v>
      </c>
      <c r="G70" s="19" t="s">
        <v>50</v>
      </c>
      <c r="H70" s="5" t="s">
        <v>20</v>
      </c>
      <c r="I70" s="20">
        <v>85</v>
      </c>
      <c r="J70" s="21">
        <v>89.3</v>
      </c>
      <c r="K70" s="22">
        <f t="shared" si="0"/>
        <v>100</v>
      </c>
      <c r="L70" s="29"/>
      <c r="M70" s="30"/>
      <c r="N70" s="27"/>
      <c r="O70" s="31"/>
    </row>
    <row r="71" spans="2:15" ht="58.5" customHeight="1" x14ac:dyDescent="0.25">
      <c r="B71" s="47"/>
      <c r="C71" s="27"/>
      <c r="D71" s="27"/>
      <c r="E71" s="48"/>
      <c r="F71" s="5" t="s">
        <v>18</v>
      </c>
      <c r="G71" s="19" t="s">
        <v>51</v>
      </c>
      <c r="H71" s="5" t="s">
        <v>20</v>
      </c>
      <c r="I71" s="20">
        <v>98</v>
      </c>
      <c r="J71" s="20">
        <v>95</v>
      </c>
      <c r="K71" s="22">
        <f t="shared" si="0"/>
        <v>96.938775510204081</v>
      </c>
      <c r="L71" s="29"/>
      <c r="M71" s="30"/>
      <c r="N71" s="27"/>
      <c r="O71" s="31"/>
    </row>
    <row r="72" spans="2:15" ht="31.5" customHeight="1" x14ac:dyDescent="0.25">
      <c r="B72" s="47"/>
      <c r="C72" s="32"/>
      <c r="D72" s="32"/>
      <c r="E72" s="49"/>
      <c r="F72" s="5" t="s">
        <v>24</v>
      </c>
      <c r="G72" s="34" t="s">
        <v>25</v>
      </c>
      <c r="H72" s="5" t="s">
        <v>26</v>
      </c>
      <c r="I72" s="35">
        <v>79.777777777777771</v>
      </c>
      <c r="J72" s="35">
        <v>79</v>
      </c>
      <c r="K72" s="22">
        <f t="shared" si="0"/>
        <v>99.025069637883007</v>
      </c>
      <c r="L72" s="36">
        <f>K72</f>
        <v>99.025069637883007</v>
      </c>
      <c r="M72" s="30"/>
      <c r="N72" s="27"/>
      <c r="O72" s="31"/>
    </row>
    <row r="73" spans="2:15" ht="58.5" hidden="1" customHeight="1" x14ac:dyDescent="0.25">
      <c r="B73" s="47"/>
      <c r="C73" s="16" t="s">
        <v>58</v>
      </c>
      <c r="D73" s="16" t="s">
        <v>59</v>
      </c>
      <c r="E73" s="39" t="s">
        <v>17</v>
      </c>
      <c r="F73" s="5" t="s">
        <v>18</v>
      </c>
      <c r="G73" s="19" t="s">
        <v>19</v>
      </c>
      <c r="H73" s="5" t="s">
        <v>20</v>
      </c>
      <c r="I73" s="50"/>
      <c r="J73" s="21"/>
      <c r="K73" s="22" t="e">
        <f t="shared" si="0"/>
        <v>#DIV/0!</v>
      </c>
      <c r="L73" s="23" t="e">
        <f>(K73+K74+K75)/2</f>
        <v>#DIV/0!</v>
      </c>
      <c r="M73" s="24" t="e">
        <f>(L73+L76)/2</f>
        <v>#DIV/0!</v>
      </c>
      <c r="N73" s="27"/>
      <c r="O73" s="31"/>
    </row>
    <row r="74" spans="2:15" ht="58.5" hidden="1" customHeight="1" x14ac:dyDescent="0.25">
      <c r="B74" s="47"/>
      <c r="C74" s="27"/>
      <c r="D74" s="27"/>
      <c r="E74" s="48"/>
      <c r="F74" s="5" t="s">
        <v>18</v>
      </c>
      <c r="G74" s="19" t="s">
        <v>50</v>
      </c>
      <c r="H74" s="5" t="s">
        <v>20</v>
      </c>
      <c r="I74" s="50"/>
      <c r="J74" s="21"/>
      <c r="K74" s="22" t="e">
        <f t="shared" si="0"/>
        <v>#DIV/0!</v>
      </c>
      <c r="L74" s="29"/>
      <c r="M74" s="30"/>
      <c r="N74" s="27"/>
      <c r="O74" s="31"/>
    </row>
    <row r="75" spans="2:15" ht="58.5" hidden="1" customHeight="1" x14ac:dyDescent="0.25">
      <c r="B75" s="47"/>
      <c r="C75" s="27"/>
      <c r="D75" s="27"/>
      <c r="E75" s="48"/>
      <c r="F75" s="5" t="s">
        <v>18</v>
      </c>
      <c r="G75" s="19" t="s">
        <v>51</v>
      </c>
      <c r="H75" s="5" t="s">
        <v>20</v>
      </c>
      <c r="I75" s="50"/>
      <c r="J75" s="20"/>
      <c r="K75" s="22"/>
      <c r="L75" s="29"/>
      <c r="M75" s="30"/>
      <c r="N75" s="27"/>
      <c r="O75" s="31"/>
    </row>
    <row r="76" spans="2:15" ht="31.5" hidden="1" customHeight="1" x14ac:dyDescent="0.25">
      <c r="B76" s="47"/>
      <c r="C76" s="32"/>
      <c r="D76" s="32"/>
      <c r="E76" s="49"/>
      <c r="F76" s="5" t="s">
        <v>24</v>
      </c>
      <c r="G76" s="34" t="s">
        <v>25</v>
      </c>
      <c r="H76" s="5" t="s">
        <v>26</v>
      </c>
      <c r="I76" s="38"/>
      <c r="J76" s="43"/>
      <c r="K76" s="22" t="e">
        <f t="shared" si="0"/>
        <v>#DIV/0!</v>
      </c>
      <c r="L76" s="36" t="e">
        <f>K76</f>
        <v>#DIV/0!</v>
      </c>
      <c r="M76" s="30"/>
      <c r="N76" s="27"/>
      <c r="O76" s="31"/>
    </row>
    <row r="77" spans="2:15" ht="58.5" customHeight="1" x14ac:dyDescent="0.25">
      <c r="B77" s="47"/>
      <c r="C77" s="16" t="s">
        <v>60</v>
      </c>
      <c r="D77" s="16" t="s">
        <v>61</v>
      </c>
      <c r="E77" s="39" t="s">
        <v>17</v>
      </c>
      <c r="F77" s="5" t="s">
        <v>18</v>
      </c>
      <c r="G77" s="19" t="s">
        <v>19</v>
      </c>
      <c r="H77" s="5" t="s">
        <v>20</v>
      </c>
      <c r="I77" s="20">
        <v>100</v>
      </c>
      <c r="J77" s="21">
        <v>100</v>
      </c>
      <c r="K77" s="22">
        <f t="shared" si="0"/>
        <v>100</v>
      </c>
      <c r="L77" s="23">
        <f>(K77+K78+K79)/2</f>
        <v>100</v>
      </c>
      <c r="M77" s="24">
        <f>(L77+L80)/2</f>
        <v>100</v>
      </c>
      <c r="N77" s="42"/>
      <c r="O77" s="31"/>
    </row>
    <row r="78" spans="2:15" ht="58.5" customHeight="1" x14ac:dyDescent="0.25">
      <c r="B78" s="47"/>
      <c r="C78" s="27"/>
      <c r="D78" s="27"/>
      <c r="E78" s="48"/>
      <c r="F78" s="5" t="s">
        <v>18</v>
      </c>
      <c r="G78" s="19" t="s">
        <v>22</v>
      </c>
      <c r="H78" s="5" t="s">
        <v>20</v>
      </c>
      <c r="I78" s="20">
        <v>98</v>
      </c>
      <c r="J78" s="21">
        <v>100</v>
      </c>
      <c r="K78" s="22">
        <f t="shared" si="0"/>
        <v>100</v>
      </c>
      <c r="L78" s="29"/>
      <c r="M78" s="30"/>
      <c r="N78" s="42"/>
      <c r="O78" s="31"/>
    </row>
    <row r="79" spans="2:15" ht="58.5" customHeight="1" x14ac:dyDescent="0.25">
      <c r="B79" s="47"/>
      <c r="C79" s="27"/>
      <c r="D79" s="27"/>
      <c r="E79" s="48"/>
      <c r="F79" s="5" t="s">
        <v>18</v>
      </c>
      <c r="G79" s="19" t="s">
        <v>62</v>
      </c>
      <c r="H79" s="5" t="s">
        <v>20</v>
      </c>
      <c r="I79" s="20"/>
      <c r="J79" s="20"/>
      <c r="K79" s="22"/>
      <c r="L79" s="29"/>
      <c r="M79" s="30"/>
      <c r="N79" s="42"/>
      <c r="O79" s="31"/>
    </row>
    <row r="80" spans="2:15" ht="40.5" customHeight="1" x14ac:dyDescent="0.25">
      <c r="B80" s="47"/>
      <c r="C80" s="32"/>
      <c r="D80" s="32"/>
      <c r="E80" s="49"/>
      <c r="F80" s="5" t="s">
        <v>24</v>
      </c>
      <c r="G80" s="34" t="s">
        <v>25</v>
      </c>
      <c r="H80" s="5" t="s">
        <v>26</v>
      </c>
      <c r="I80" s="43">
        <v>1</v>
      </c>
      <c r="J80" s="35">
        <v>1</v>
      </c>
      <c r="K80" s="22">
        <f t="shared" si="0"/>
        <v>100</v>
      </c>
      <c r="L80" s="36">
        <f>K80</f>
        <v>100</v>
      </c>
      <c r="M80" s="30"/>
      <c r="N80" s="42"/>
      <c r="O80" s="31"/>
    </row>
    <row r="81" spans="2:15" ht="58.5" customHeight="1" x14ac:dyDescent="0.25">
      <c r="B81" s="47"/>
      <c r="C81" s="16" t="s">
        <v>63</v>
      </c>
      <c r="D81" s="16" t="s">
        <v>64</v>
      </c>
      <c r="E81" s="39" t="s">
        <v>17</v>
      </c>
      <c r="F81" s="5" t="s">
        <v>18</v>
      </c>
      <c r="G81" s="19" t="s">
        <v>19</v>
      </c>
      <c r="H81" s="5" t="s">
        <v>20</v>
      </c>
      <c r="I81" s="20">
        <v>100</v>
      </c>
      <c r="J81" s="21">
        <v>100</v>
      </c>
      <c r="K81" s="22">
        <f t="shared" si="0"/>
        <v>100</v>
      </c>
      <c r="L81" s="23">
        <f>(K81+K82+K83)/2</f>
        <v>100</v>
      </c>
      <c r="M81" s="24">
        <f>(L81+L84)/2</f>
        <v>95</v>
      </c>
      <c r="N81" s="42"/>
      <c r="O81" s="31"/>
    </row>
    <row r="82" spans="2:15" ht="58.5" customHeight="1" x14ac:dyDescent="0.25">
      <c r="B82" s="47"/>
      <c r="C82" s="27"/>
      <c r="D82" s="27"/>
      <c r="E82" s="48"/>
      <c r="F82" s="5" t="s">
        <v>18</v>
      </c>
      <c r="G82" s="19" t="s">
        <v>22</v>
      </c>
      <c r="H82" s="5" t="s">
        <v>20</v>
      </c>
      <c r="I82" s="20">
        <v>98</v>
      </c>
      <c r="J82" s="21">
        <v>100</v>
      </c>
      <c r="K82" s="22">
        <f t="shared" si="0"/>
        <v>100</v>
      </c>
      <c r="L82" s="29"/>
      <c r="M82" s="30"/>
      <c r="N82" s="42"/>
      <c r="O82" s="31"/>
    </row>
    <row r="83" spans="2:15" ht="58.5" customHeight="1" x14ac:dyDescent="0.25">
      <c r="B83" s="47"/>
      <c r="C83" s="27"/>
      <c r="D83" s="27"/>
      <c r="E83" s="48"/>
      <c r="F83" s="5" t="s">
        <v>18</v>
      </c>
      <c r="G83" s="19" t="s">
        <v>62</v>
      </c>
      <c r="H83" s="5" t="s">
        <v>20</v>
      </c>
      <c r="I83" s="20"/>
      <c r="J83" s="20"/>
      <c r="K83" s="22"/>
      <c r="L83" s="29"/>
      <c r="M83" s="30"/>
      <c r="N83" s="42"/>
      <c r="O83" s="31"/>
    </row>
    <row r="84" spans="2:15" ht="40.5" customHeight="1" x14ac:dyDescent="0.25">
      <c r="B84" s="47"/>
      <c r="C84" s="32"/>
      <c r="D84" s="32"/>
      <c r="E84" s="49"/>
      <c r="F84" s="5" t="s">
        <v>24</v>
      </c>
      <c r="G84" s="34" t="s">
        <v>25</v>
      </c>
      <c r="H84" s="5" t="s">
        <v>26</v>
      </c>
      <c r="I84" s="35">
        <v>1.1111111111111112</v>
      </c>
      <c r="J84" s="35">
        <v>1</v>
      </c>
      <c r="K84" s="22">
        <f t="shared" si="0"/>
        <v>89.999999999999986</v>
      </c>
      <c r="L84" s="36">
        <f>K84</f>
        <v>89.999999999999986</v>
      </c>
      <c r="M84" s="30"/>
      <c r="N84" s="42"/>
      <c r="O84" s="31"/>
    </row>
    <row r="85" spans="2:15" ht="58.5" customHeight="1" x14ac:dyDescent="0.25">
      <c r="B85" s="47"/>
      <c r="C85" s="16" t="s">
        <v>65</v>
      </c>
      <c r="D85" s="16" t="s">
        <v>66</v>
      </c>
      <c r="E85" s="39" t="s">
        <v>17</v>
      </c>
      <c r="F85" s="5" t="s">
        <v>18</v>
      </c>
      <c r="G85" s="19" t="s">
        <v>19</v>
      </c>
      <c r="H85" s="5" t="s">
        <v>20</v>
      </c>
      <c r="I85" s="20">
        <v>100</v>
      </c>
      <c r="J85" s="21">
        <v>100</v>
      </c>
      <c r="K85" s="22">
        <f t="shared" si="0"/>
        <v>100</v>
      </c>
      <c r="L85" s="23">
        <f>(K85+K86+K87)/3</f>
        <v>100</v>
      </c>
      <c r="M85" s="24">
        <f>(L85+L88)/2</f>
        <v>100</v>
      </c>
      <c r="N85" s="42"/>
      <c r="O85" s="31"/>
    </row>
    <row r="86" spans="2:15" ht="58.5" customHeight="1" x14ac:dyDescent="0.25">
      <c r="B86" s="47"/>
      <c r="C86" s="27"/>
      <c r="D86" s="27"/>
      <c r="E86" s="48"/>
      <c r="F86" s="5" t="s">
        <v>18</v>
      </c>
      <c r="G86" s="19" t="s">
        <v>22</v>
      </c>
      <c r="H86" s="5" t="s">
        <v>20</v>
      </c>
      <c r="I86" s="20">
        <v>98</v>
      </c>
      <c r="J86" s="21">
        <v>100</v>
      </c>
      <c r="K86" s="22">
        <f t="shared" si="0"/>
        <v>100</v>
      </c>
      <c r="L86" s="29"/>
      <c r="M86" s="30"/>
      <c r="N86" s="42"/>
      <c r="O86" s="31"/>
    </row>
    <row r="87" spans="2:15" ht="58.5" customHeight="1" x14ac:dyDescent="0.25">
      <c r="B87" s="47"/>
      <c r="C87" s="27"/>
      <c r="D87" s="27"/>
      <c r="E87" s="48"/>
      <c r="F87" s="5" t="s">
        <v>18</v>
      </c>
      <c r="G87" s="19" t="s">
        <v>62</v>
      </c>
      <c r="H87" s="5" t="s">
        <v>20</v>
      </c>
      <c r="I87" s="20">
        <v>98</v>
      </c>
      <c r="J87" s="21">
        <v>100</v>
      </c>
      <c r="K87" s="22">
        <f t="shared" si="0"/>
        <v>100</v>
      </c>
      <c r="L87" s="29"/>
      <c r="M87" s="30"/>
      <c r="N87" s="42"/>
      <c r="O87" s="31"/>
    </row>
    <row r="88" spans="2:15" ht="40.5" customHeight="1" x14ac:dyDescent="0.25">
      <c r="B88" s="47"/>
      <c r="C88" s="32"/>
      <c r="D88" s="32"/>
      <c r="E88" s="49"/>
      <c r="F88" s="5" t="s">
        <v>24</v>
      </c>
      <c r="G88" s="34" t="s">
        <v>25</v>
      </c>
      <c r="H88" s="5" t="s">
        <v>26</v>
      </c>
      <c r="I88" s="35">
        <v>1.3333333333333333</v>
      </c>
      <c r="J88" s="35">
        <v>1.3333333333333333</v>
      </c>
      <c r="K88" s="22">
        <f t="shared" si="0"/>
        <v>100</v>
      </c>
      <c r="L88" s="36">
        <f>K88</f>
        <v>100</v>
      </c>
      <c r="M88" s="30"/>
      <c r="N88" s="42"/>
      <c r="O88" s="31"/>
    </row>
    <row r="89" spans="2:15" ht="40.5" customHeight="1" x14ac:dyDescent="0.25">
      <c r="B89" s="47"/>
      <c r="C89" s="16" t="s">
        <v>67</v>
      </c>
      <c r="D89" s="16" t="s">
        <v>68</v>
      </c>
      <c r="E89" s="39" t="s">
        <v>17</v>
      </c>
      <c r="F89" s="5" t="s">
        <v>18</v>
      </c>
      <c r="G89" s="19" t="s">
        <v>19</v>
      </c>
      <c r="H89" s="5" t="s">
        <v>20</v>
      </c>
      <c r="I89" s="20">
        <v>100</v>
      </c>
      <c r="J89" s="21">
        <v>100</v>
      </c>
      <c r="K89" s="22">
        <f t="shared" si="0"/>
        <v>100</v>
      </c>
      <c r="L89" s="23">
        <f>(K89+K90+K91)/2</f>
        <v>100</v>
      </c>
      <c r="M89" s="24">
        <f>(L89+L92)/2</f>
        <v>100</v>
      </c>
      <c r="N89" s="42"/>
      <c r="O89" s="31"/>
    </row>
    <row r="90" spans="2:15" ht="40.5" customHeight="1" x14ac:dyDescent="0.25">
      <c r="B90" s="47"/>
      <c r="C90" s="27"/>
      <c r="D90" s="27"/>
      <c r="E90" s="48"/>
      <c r="F90" s="5" t="s">
        <v>18</v>
      </c>
      <c r="G90" s="19" t="s">
        <v>22</v>
      </c>
      <c r="H90" s="5" t="s">
        <v>20</v>
      </c>
      <c r="I90" s="20">
        <v>98</v>
      </c>
      <c r="J90" s="21">
        <v>100</v>
      </c>
      <c r="K90" s="22">
        <f t="shared" si="0"/>
        <v>100</v>
      </c>
      <c r="L90" s="29"/>
      <c r="M90" s="30"/>
      <c r="N90" s="42"/>
      <c r="O90" s="31"/>
    </row>
    <row r="91" spans="2:15" ht="40.5" customHeight="1" x14ac:dyDescent="0.25">
      <c r="B91" s="47"/>
      <c r="C91" s="27"/>
      <c r="D91" s="27"/>
      <c r="E91" s="48"/>
      <c r="F91" s="5" t="s">
        <v>18</v>
      </c>
      <c r="G91" s="19" t="s">
        <v>62</v>
      </c>
      <c r="H91" s="5" t="s">
        <v>20</v>
      </c>
      <c r="I91" s="20">
        <v>0</v>
      </c>
      <c r="J91" s="20">
        <v>0</v>
      </c>
      <c r="K91" s="22"/>
      <c r="L91" s="29"/>
      <c r="M91" s="30"/>
      <c r="N91" s="42"/>
      <c r="O91" s="31"/>
    </row>
    <row r="92" spans="2:15" ht="126" customHeight="1" x14ac:dyDescent="0.25">
      <c r="B92" s="47"/>
      <c r="C92" s="32"/>
      <c r="D92" s="32"/>
      <c r="E92" s="49"/>
      <c r="F92" s="5" t="s">
        <v>24</v>
      </c>
      <c r="G92" s="34" t="s">
        <v>25</v>
      </c>
      <c r="H92" s="5" t="s">
        <v>26</v>
      </c>
      <c r="I92" s="35">
        <v>1.3333333333333333</v>
      </c>
      <c r="J92" s="35">
        <v>1.3333333333333333</v>
      </c>
      <c r="K92" s="22">
        <f>IF(J92/I92*100&gt;100,100,J92/I92*100)</f>
        <v>100</v>
      </c>
      <c r="L92" s="36">
        <f>K92</f>
        <v>100</v>
      </c>
      <c r="M92" s="30"/>
      <c r="N92" s="42"/>
      <c r="O92" s="31"/>
    </row>
    <row r="93" spans="2:15" ht="58.5" customHeight="1" x14ac:dyDescent="0.25">
      <c r="B93" s="47"/>
      <c r="C93" s="16" t="s">
        <v>69</v>
      </c>
      <c r="D93" s="16" t="s">
        <v>70</v>
      </c>
      <c r="E93" s="39" t="s">
        <v>17</v>
      </c>
      <c r="F93" s="5" t="s">
        <v>18</v>
      </c>
      <c r="G93" s="19" t="s">
        <v>19</v>
      </c>
      <c r="H93" s="5" t="s">
        <v>20</v>
      </c>
      <c r="I93" s="20">
        <v>100</v>
      </c>
      <c r="J93" s="21">
        <v>100</v>
      </c>
      <c r="K93" s="22">
        <f t="shared" si="0"/>
        <v>100</v>
      </c>
      <c r="L93" s="23">
        <f>(K93+K94+K95)/2</f>
        <v>100</v>
      </c>
      <c r="M93" s="24">
        <f>(L93+L96)/2</f>
        <v>100</v>
      </c>
      <c r="N93" s="27"/>
      <c r="O93" s="31"/>
    </row>
    <row r="94" spans="2:15" ht="58.5" customHeight="1" x14ac:dyDescent="0.25">
      <c r="B94" s="47"/>
      <c r="C94" s="27"/>
      <c r="D94" s="27"/>
      <c r="E94" s="48"/>
      <c r="F94" s="5" t="s">
        <v>18</v>
      </c>
      <c r="G94" s="19" t="s">
        <v>22</v>
      </c>
      <c r="H94" s="5" t="s">
        <v>20</v>
      </c>
      <c r="I94" s="20">
        <v>98</v>
      </c>
      <c r="J94" s="21">
        <v>100</v>
      </c>
      <c r="K94" s="22">
        <f t="shared" si="0"/>
        <v>100</v>
      </c>
      <c r="L94" s="29"/>
      <c r="M94" s="30"/>
      <c r="N94" s="27"/>
      <c r="O94" s="31"/>
    </row>
    <row r="95" spans="2:15" ht="58.5" customHeight="1" x14ac:dyDescent="0.25">
      <c r="B95" s="47"/>
      <c r="C95" s="27"/>
      <c r="D95" s="27"/>
      <c r="E95" s="48"/>
      <c r="F95" s="5" t="s">
        <v>18</v>
      </c>
      <c r="G95" s="19" t="s">
        <v>62</v>
      </c>
      <c r="H95" s="5" t="s">
        <v>20</v>
      </c>
      <c r="I95" s="20"/>
      <c r="J95" s="20"/>
      <c r="K95" s="22"/>
      <c r="L95" s="29"/>
      <c r="M95" s="30"/>
      <c r="N95" s="27"/>
      <c r="O95" s="31"/>
    </row>
    <row r="96" spans="2:15" ht="64.5" customHeight="1" x14ac:dyDescent="0.25">
      <c r="B96" s="47"/>
      <c r="C96" s="32"/>
      <c r="D96" s="32"/>
      <c r="E96" s="49"/>
      <c r="F96" s="5" t="s">
        <v>24</v>
      </c>
      <c r="G96" s="34" t="s">
        <v>25</v>
      </c>
      <c r="H96" s="5" t="s">
        <v>26</v>
      </c>
      <c r="I96" s="35">
        <v>88.888888888888886</v>
      </c>
      <c r="J96" s="35">
        <v>91</v>
      </c>
      <c r="K96" s="22">
        <f t="shared" si="0"/>
        <v>100</v>
      </c>
      <c r="L96" s="36">
        <f>K96</f>
        <v>100</v>
      </c>
      <c r="M96" s="30"/>
      <c r="N96" s="27"/>
      <c r="O96" s="31"/>
    </row>
    <row r="97" spans="2:15" ht="58.5" hidden="1" customHeight="1" x14ac:dyDescent="0.25">
      <c r="B97" s="47"/>
      <c r="C97" s="16" t="s">
        <v>71</v>
      </c>
      <c r="D97" s="16" t="s">
        <v>72</v>
      </c>
      <c r="E97" s="39" t="s">
        <v>17</v>
      </c>
      <c r="F97" s="5" t="s">
        <v>18</v>
      </c>
      <c r="G97" s="19" t="s">
        <v>19</v>
      </c>
      <c r="H97" s="5" t="s">
        <v>20</v>
      </c>
      <c r="I97" s="20"/>
      <c r="J97" s="21"/>
      <c r="K97" s="22" t="e">
        <f t="shared" si="0"/>
        <v>#DIV/0!</v>
      </c>
      <c r="L97" s="23" t="e">
        <f>(K97+K98+K99)/3</f>
        <v>#DIV/0!</v>
      </c>
      <c r="M97" s="24" t="e">
        <f>(L97+L100)/2</f>
        <v>#DIV/0!</v>
      </c>
      <c r="N97" s="42"/>
      <c r="O97" s="31"/>
    </row>
    <row r="98" spans="2:15" ht="58.5" hidden="1" customHeight="1" x14ac:dyDescent="0.25">
      <c r="B98" s="47"/>
      <c r="C98" s="27"/>
      <c r="D98" s="27"/>
      <c r="E98" s="40"/>
      <c r="F98" s="5" t="s">
        <v>18</v>
      </c>
      <c r="G98" s="19" t="s">
        <v>22</v>
      </c>
      <c r="H98" s="5" t="s">
        <v>20</v>
      </c>
      <c r="I98" s="20"/>
      <c r="J98" s="21"/>
      <c r="K98" s="22" t="e">
        <f t="shared" si="0"/>
        <v>#DIV/0!</v>
      </c>
      <c r="L98" s="29"/>
      <c r="M98" s="30"/>
      <c r="N98" s="42"/>
      <c r="O98" s="31"/>
    </row>
    <row r="99" spans="2:15" ht="58.5" hidden="1" customHeight="1" x14ac:dyDescent="0.25">
      <c r="B99" s="47"/>
      <c r="C99" s="27"/>
      <c r="D99" s="27"/>
      <c r="E99" s="40"/>
      <c r="F99" s="5" t="s">
        <v>18</v>
      </c>
      <c r="G99" s="19" t="s">
        <v>62</v>
      </c>
      <c r="H99" s="5" t="s">
        <v>20</v>
      </c>
      <c r="I99" s="20"/>
      <c r="J99" s="20"/>
      <c r="K99" s="22" t="e">
        <f t="shared" si="0"/>
        <v>#DIV/0!</v>
      </c>
      <c r="L99" s="29"/>
      <c r="M99" s="30"/>
      <c r="N99" s="42"/>
      <c r="O99" s="31"/>
    </row>
    <row r="100" spans="2:15" ht="43.5" hidden="1" customHeight="1" x14ac:dyDescent="0.25">
      <c r="B100" s="47"/>
      <c r="C100" s="32"/>
      <c r="D100" s="32"/>
      <c r="E100" s="41"/>
      <c r="F100" s="5" t="s">
        <v>24</v>
      </c>
      <c r="G100" s="34" t="s">
        <v>25</v>
      </c>
      <c r="H100" s="5" t="s">
        <v>26</v>
      </c>
      <c r="I100" s="43"/>
      <c r="J100" s="38"/>
      <c r="K100" s="22" t="e">
        <f t="shared" si="0"/>
        <v>#DIV/0!</v>
      </c>
      <c r="L100" s="36" t="e">
        <f>K100</f>
        <v>#DIV/0!</v>
      </c>
      <c r="M100" s="30"/>
      <c r="N100" s="42"/>
      <c r="O100" s="31"/>
    </row>
    <row r="101" spans="2:15" ht="58.5" customHeight="1" x14ac:dyDescent="0.25">
      <c r="B101" s="47"/>
      <c r="C101" s="16" t="s">
        <v>73</v>
      </c>
      <c r="D101" s="16" t="s">
        <v>74</v>
      </c>
      <c r="E101" s="39" t="s">
        <v>17</v>
      </c>
      <c r="F101" s="5" t="s">
        <v>18</v>
      </c>
      <c r="G101" s="19" t="s">
        <v>19</v>
      </c>
      <c r="H101" s="5" t="s">
        <v>20</v>
      </c>
      <c r="I101" s="20">
        <v>100</v>
      </c>
      <c r="J101" s="20">
        <v>100</v>
      </c>
      <c r="K101" s="22">
        <f t="shared" si="0"/>
        <v>100</v>
      </c>
      <c r="L101" s="23">
        <f>(K101+K102+K103)/3</f>
        <v>100</v>
      </c>
      <c r="M101" s="24">
        <f>(L101+L104)/2</f>
        <v>100</v>
      </c>
      <c r="N101" s="27"/>
      <c r="O101" s="31"/>
    </row>
    <row r="102" spans="2:15" ht="58.5" customHeight="1" x14ac:dyDescent="0.25">
      <c r="B102" s="47"/>
      <c r="C102" s="27"/>
      <c r="D102" s="27"/>
      <c r="E102" s="40"/>
      <c r="F102" s="5" t="s">
        <v>18</v>
      </c>
      <c r="G102" s="19" t="s">
        <v>22</v>
      </c>
      <c r="H102" s="5" t="s">
        <v>20</v>
      </c>
      <c r="I102" s="20">
        <v>98</v>
      </c>
      <c r="J102" s="20">
        <v>100</v>
      </c>
      <c r="K102" s="22">
        <f t="shared" si="0"/>
        <v>100</v>
      </c>
      <c r="L102" s="29"/>
      <c r="M102" s="30"/>
      <c r="N102" s="27"/>
      <c r="O102" s="31"/>
    </row>
    <row r="103" spans="2:15" ht="58.5" customHeight="1" x14ac:dyDescent="0.25">
      <c r="B103" s="47"/>
      <c r="C103" s="27"/>
      <c r="D103" s="27"/>
      <c r="E103" s="40"/>
      <c r="F103" s="5" t="s">
        <v>18</v>
      </c>
      <c r="G103" s="19" t="s">
        <v>62</v>
      </c>
      <c r="H103" s="5" t="s">
        <v>20</v>
      </c>
      <c r="I103" s="20">
        <v>98</v>
      </c>
      <c r="J103" s="20">
        <v>100</v>
      </c>
      <c r="K103" s="22">
        <f t="shared" si="0"/>
        <v>100</v>
      </c>
      <c r="L103" s="29"/>
      <c r="M103" s="30"/>
      <c r="N103" s="27"/>
      <c r="O103" s="31"/>
    </row>
    <row r="104" spans="2:15" ht="22.5" customHeight="1" x14ac:dyDescent="0.25">
      <c r="B104" s="47"/>
      <c r="C104" s="32"/>
      <c r="D104" s="32"/>
      <c r="E104" s="41"/>
      <c r="F104" s="5" t="s">
        <v>24</v>
      </c>
      <c r="G104" s="34" t="s">
        <v>25</v>
      </c>
      <c r="H104" s="5" t="s">
        <v>26</v>
      </c>
      <c r="I104" s="35">
        <v>32.444444444444443</v>
      </c>
      <c r="J104" s="35">
        <v>32.444444444444443</v>
      </c>
      <c r="K104" s="22">
        <f t="shared" si="0"/>
        <v>100</v>
      </c>
      <c r="L104" s="36">
        <f>K104</f>
        <v>100</v>
      </c>
      <c r="M104" s="30"/>
      <c r="N104" s="27"/>
      <c r="O104" s="31"/>
    </row>
    <row r="105" spans="2:15" ht="58.5" hidden="1" customHeight="1" x14ac:dyDescent="0.25">
      <c r="B105" s="47"/>
      <c r="C105" s="16" t="s">
        <v>75</v>
      </c>
      <c r="D105" s="16" t="s">
        <v>76</v>
      </c>
      <c r="E105" s="39" t="s">
        <v>17</v>
      </c>
      <c r="F105" s="5" t="s">
        <v>18</v>
      </c>
      <c r="G105" s="19" t="s">
        <v>19</v>
      </c>
      <c r="H105" s="5" t="s">
        <v>20</v>
      </c>
      <c r="I105" s="20"/>
      <c r="J105" s="21"/>
      <c r="K105" s="22" t="e">
        <f t="shared" si="0"/>
        <v>#DIV/0!</v>
      </c>
      <c r="L105" s="23" t="e">
        <f>(K105+K106+K107)/3</f>
        <v>#DIV/0!</v>
      </c>
      <c r="M105" s="24" t="e">
        <f>(L105+L108)/2</f>
        <v>#DIV/0!</v>
      </c>
      <c r="N105" s="42"/>
      <c r="O105" s="31"/>
    </row>
    <row r="106" spans="2:15" ht="58.5" hidden="1" customHeight="1" x14ac:dyDescent="0.25">
      <c r="B106" s="47"/>
      <c r="C106" s="27"/>
      <c r="D106" s="27"/>
      <c r="E106" s="40"/>
      <c r="F106" s="5" t="s">
        <v>18</v>
      </c>
      <c r="G106" s="19" t="s">
        <v>22</v>
      </c>
      <c r="H106" s="5" t="s">
        <v>20</v>
      </c>
      <c r="I106" s="8"/>
      <c r="J106" s="21"/>
      <c r="K106" s="22" t="e">
        <f t="shared" si="0"/>
        <v>#DIV/0!</v>
      </c>
      <c r="L106" s="29"/>
      <c r="M106" s="30"/>
      <c r="N106" s="42"/>
      <c r="O106" s="31"/>
    </row>
    <row r="107" spans="2:15" ht="58.5" hidden="1" customHeight="1" x14ac:dyDescent="0.25">
      <c r="B107" s="47"/>
      <c r="C107" s="27"/>
      <c r="D107" s="27"/>
      <c r="E107" s="40"/>
      <c r="F107" s="5" t="s">
        <v>18</v>
      </c>
      <c r="G107" s="19" t="s">
        <v>62</v>
      </c>
      <c r="H107" s="5" t="s">
        <v>20</v>
      </c>
      <c r="I107" s="52"/>
      <c r="J107" s="20"/>
      <c r="K107" s="22" t="e">
        <f t="shared" si="0"/>
        <v>#DIV/0!</v>
      </c>
      <c r="L107" s="29"/>
      <c r="M107" s="30"/>
      <c r="N107" s="42"/>
      <c r="O107" s="31"/>
    </row>
    <row r="108" spans="2:15" ht="48.75" hidden="1" customHeight="1" x14ac:dyDescent="0.25">
      <c r="B108" s="47"/>
      <c r="C108" s="32"/>
      <c r="D108" s="32"/>
      <c r="E108" s="41"/>
      <c r="F108" s="5" t="s">
        <v>24</v>
      </c>
      <c r="G108" s="34" t="s">
        <v>25</v>
      </c>
      <c r="H108" s="5" t="s">
        <v>26</v>
      </c>
      <c r="I108" s="43"/>
      <c r="J108" s="38"/>
      <c r="K108" s="22" t="e">
        <f t="shared" si="0"/>
        <v>#DIV/0!</v>
      </c>
      <c r="L108" s="36" t="e">
        <f>K108</f>
        <v>#DIV/0!</v>
      </c>
      <c r="M108" s="30"/>
      <c r="N108" s="42"/>
      <c r="O108" s="31"/>
    </row>
    <row r="109" spans="2:15" ht="58.5" hidden="1" customHeight="1" x14ac:dyDescent="0.25">
      <c r="B109" s="47"/>
      <c r="C109" s="16" t="s">
        <v>77</v>
      </c>
      <c r="D109" s="16" t="s">
        <v>78</v>
      </c>
      <c r="E109" s="39" t="s">
        <v>17</v>
      </c>
      <c r="F109" s="5" t="s">
        <v>18</v>
      </c>
      <c r="G109" s="19" t="s">
        <v>19</v>
      </c>
      <c r="H109" s="5" t="s">
        <v>20</v>
      </c>
      <c r="I109" s="20"/>
      <c r="J109" s="21"/>
      <c r="K109" s="22" t="e">
        <f t="shared" si="0"/>
        <v>#DIV/0!</v>
      </c>
      <c r="L109" s="23" t="e">
        <f>(K109+K110+K111)/3</f>
        <v>#DIV/0!</v>
      </c>
      <c r="M109" s="24" t="e">
        <f>(L109+L112)/2</f>
        <v>#DIV/0!</v>
      </c>
      <c r="N109" s="42"/>
      <c r="O109" s="31"/>
    </row>
    <row r="110" spans="2:15" ht="58.5" hidden="1" customHeight="1" x14ac:dyDescent="0.25">
      <c r="B110" s="47"/>
      <c r="C110" s="27"/>
      <c r="D110" s="27"/>
      <c r="E110" s="40"/>
      <c r="F110" s="5" t="s">
        <v>18</v>
      </c>
      <c r="G110" s="19" t="s">
        <v>22</v>
      </c>
      <c r="H110" s="5" t="s">
        <v>20</v>
      </c>
      <c r="I110" s="20"/>
      <c r="J110" s="21"/>
      <c r="K110" s="22" t="e">
        <f t="shared" si="0"/>
        <v>#DIV/0!</v>
      </c>
      <c r="L110" s="29"/>
      <c r="M110" s="30"/>
      <c r="N110" s="42"/>
      <c r="O110" s="31"/>
    </row>
    <row r="111" spans="2:15" ht="58.5" hidden="1" customHeight="1" x14ac:dyDescent="0.25">
      <c r="B111" s="47"/>
      <c r="C111" s="27"/>
      <c r="D111" s="27"/>
      <c r="E111" s="40"/>
      <c r="F111" s="5" t="s">
        <v>18</v>
      </c>
      <c r="G111" s="19" t="s">
        <v>62</v>
      </c>
      <c r="H111" s="5" t="s">
        <v>20</v>
      </c>
      <c r="I111" s="20"/>
      <c r="J111" s="20"/>
      <c r="K111" s="22" t="e">
        <f t="shared" si="0"/>
        <v>#DIV/0!</v>
      </c>
      <c r="L111" s="29"/>
      <c r="M111" s="30"/>
      <c r="N111" s="42"/>
      <c r="O111" s="31"/>
    </row>
    <row r="112" spans="2:15" ht="44.25" hidden="1" customHeight="1" x14ac:dyDescent="0.25">
      <c r="B112" s="47"/>
      <c r="C112" s="32"/>
      <c r="D112" s="32"/>
      <c r="E112" s="41"/>
      <c r="F112" s="5" t="s">
        <v>24</v>
      </c>
      <c r="G112" s="34" t="s">
        <v>25</v>
      </c>
      <c r="H112" s="5" t="s">
        <v>26</v>
      </c>
      <c r="I112" s="43"/>
      <c r="J112" s="38"/>
      <c r="K112" s="22" t="e">
        <f t="shared" si="0"/>
        <v>#DIV/0!</v>
      </c>
      <c r="L112" s="36" t="e">
        <f>K112</f>
        <v>#DIV/0!</v>
      </c>
      <c r="M112" s="30"/>
      <c r="N112" s="42"/>
      <c r="O112" s="31"/>
    </row>
    <row r="113" spans="2:15" ht="58.5" hidden="1" customHeight="1" x14ac:dyDescent="0.25">
      <c r="B113" s="47"/>
      <c r="C113" s="16" t="s">
        <v>79</v>
      </c>
      <c r="D113" s="16" t="s">
        <v>80</v>
      </c>
      <c r="E113" s="39" t="s">
        <v>17</v>
      </c>
      <c r="F113" s="5" t="s">
        <v>18</v>
      </c>
      <c r="G113" s="19" t="s">
        <v>81</v>
      </c>
      <c r="H113" s="5" t="s">
        <v>20</v>
      </c>
      <c r="I113" s="20"/>
      <c r="J113" s="21"/>
      <c r="K113" s="22" t="e">
        <f t="shared" si="0"/>
        <v>#DIV/0!</v>
      </c>
      <c r="L113" s="23" t="e">
        <f>(K113+K114+K115)/3</f>
        <v>#DIV/0!</v>
      </c>
      <c r="M113" s="24" t="e">
        <f>(L113+L116)/2</f>
        <v>#DIV/0!</v>
      </c>
      <c r="N113" s="42"/>
      <c r="O113" s="31"/>
    </row>
    <row r="114" spans="2:15" ht="58.5" hidden="1" customHeight="1" x14ac:dyDescent="0.25">
      <c r="B114" s="47"/>
      <c r="C114" s="27"/>
      <c r="D114" s="27"/>
      <c r="E114" s="40"/>
      <c r="F114" s="5" t="s">
        <v>18</v>
      </c>
      <c r="G114" s="19" t="s">
        <v>82</v>
      </c>
      <c r="H114" s="5" t="s">
        <v>20</v>
      </c>
      <c r="I114" s="20"/>
      <c r="J114" s="21"/>
      <c r="K114" s="22" t="e">
        <f t="shared" si="0"/>
        <v>#DIV/0!</v>
      </c>
      <c r="L114" s="29"/>
      <c r="M114" s="30"/>
      <c r="N114" s="42"/>
      <c r="O114" s="31"/>
    </row>
    <row r="115" spans="2:15" ht="58.5" hidden="1" customHeight="1" x14ac:dyDescent="0.25">
      <c r="B115" s="47"/>
      <c r="C115" s="27"/>
      <c r="D115" s="27"/>
      <c r="E115" s="40"/>
      <c r="F115" s="5" t="s">
        <v>18</v>
      </c>
      <c r="G115" s="19" t="s">
        <v>50</v>
      </c>
      <c r="H115" s="5" t="s">
        <v>20</v>
      </c>
      <c r="I115" s="20"/>
      <c r="J115" s="20"/>
      <c r="K115" s="22" t="e">
        <f t="shared" si="0"/>
        <v>#DIV/0!</v>
      </c>
      <c r="L115" s="29"/>
      <c r="M115" s="30"/>
      <c r="N115" s="42"/>
      <c r="O115" s="31"/>
    </row>
    <row r="116" spans="2:15" ht="42.75" hidden="1" customHeight="1" x14ac:dyDescent="0.25">
      <c r="B116" s="47"/>
      <c r="C116" s="32"/>
      <c r="D116" s="32"/>
      <c r="E116" s="41"/>
      <c r="F116" s="5" t="s">
        <v>24</v>
      </c>
      <c r="G116" s="34" t="s">
        <v>25</v>
      </c>
      <c r="H116" s="5" t="s">
        <v>83</v>
      </c>
      <c r="I116" s="43"/>
      <c r="J116" s="38"/>
      <c r="K116" s="22" t="e">
        <f t="shared" si="0"/>
        <v>#DIV/0!</v>
      </c>
      <c r="L116" s="36" t="e">
        <f>K116</f>
        <v>#DIV/0!</v>
      </c>
      <c r="M116" s="30"/>
      <c r="N116" s="42"/>
      <c r="O116" s="31"/>
    </row>
    <row r="117" spans="2:15" ht="58.5" hidden="1" customHeight="1" x14ac:dyDescent="0.25">
      <c r="B117" s="47"/>
      <c r="C117" s="16" t="s">
        <v>84</v>
      </c>
      <c r="D117" s="16" t="s">
        <v>85</v>
      </c>
      <c r="E117" s="39" t="s">
        <v>17</v>
      </c>
      <c r="F117" s="5" t="s">
        <v>18</v>
      </c>
      <c r="G117" s="19" t="s">
        <v>81</v>
      </c>
      <c r="H117" s="5" t="s">
        <v>20</v>
      </c>
      <c r="I117" s="20"/>
      <c r="J117" s="21"/>
      <c r="K117" s="22" t="e">
        <f t="shared" si="0"/>
        <v>#DIV/0!</v>
      </c>
      <c r="L117" s="23" t="e">
        <f>(K117+K118+K119)/3</f>
        <v>#DIV/0!</v>
      </c>
      <c r="M117" s="24" t="e">
        <f>(L117+L120)/2</f>
        <v>#DIV/0!</v>
      </c>
      <c r="N117" s="42"/>
      <c r="O117" s="31"/>
    </row>
    <row r="118" spans="2:15" ht="58.5" hidden="1" customHeight="1" x14ac:dyDescent="0.25">
      <c r="B118" s="47"/>
      <c r="C118" s="27"/>
      <c r="D118" s="27"/>
      <c r="E118" s="40"/>
      <c r="F118" s="5" t="s">
        <v>18</v>
      </c>
      <c r="G118" s="19" t="s">
        <v>82</v>
      </c>
      <c r="H118" s="5" t="s">
        <v>20</v>
      </c>
      <c r="I118" s="20"/>
      <c r="J118" s="21"/>
      <c r="K118" s="22" t="e">
        <f t="shared" si="0"/>
        <v>#DIV/0!</v>
      </c>
      <c r="L118" s="29"/>
      <c r="M118" s="30"/>
      <c r="N118" s="42"/>
      <c r="O118" s="31"/>
    </row>
    <row r="119" spans="2:15" ht="58.5" hidden="1" customHeight="1" x14ac:dyDescent="0.25">
      <c r="B119" s="47"/>
      <c r="C119" s="27"/>
      <c r="D119" s="27"/>
      <c r="E119" s="40"/>
      <c r="F119" s="5" t="s">
        <v>18</v>
      </c>
      <c r="G119" s="19" t="s">
        <v>50</v>
      </c>
      <c r="H119" s="5" t="s">
        <v>20</v>
      </c>
      <c r="I119" s="20"/>
      <c r="J119" s="20"/>
      <c r="K119" s="22" t="e">
        <f t="shared" si="0"/>
        <v>#DIV/0!</v>
      </c>
      <c r="L119" s="29"/>
      <c r="M119" s="30"/>
      <c r="N119" s="42"/>
      <c r="O119" s="31"/>
    </row>
    <row r="120" spans="2:15" ht="42.75" hidden="1" customHeight="1" x14ac:dyDescent="0.25">
      <c r="B120" s="47"/>
      <c r="C120" s="32"/>
      <c r="D120" s="32"/>
      <c r="E120" s="41"/>
      <c r="F120" s="5" t="s">
        <v>24</v>
      </c>
      <c r="G120" s="34" t="s">
        <v>25</v>
      </c>
      <c r="H120" s="5" t="s">
        <v>83</v>
      </c>
      <c r="I120" s="43"/>
      <c r="J120" s="38"/>
      <c r="K120" s="22" t="e">
        <f t="shared" si="0"/>
        <v>#DIV/0!</v>
      </c>
      <c r="L120" s="36" t="e">
        <f>K120</f>
        <v>#DIV/0!</v>
      </c>
      <c r="M120" s="30"/>
      <c r="N120" s="42"/>
      <c r="O120" s="31"/>
    </row>
    <row r="121" spans="2:15" ht="58.5" hidden="1" customHeight="1" x14ac:dyDescent="0.25">
      <c r="B121" s="47"/>
      <c r="C121" s="16" t="s">
        <v>86</v>
      </c>
      <c r="D121" s="16" t="s">
        <v>87</v>
      </c>
      <c r="E121" s="39" t="s">
        <v>17</v>
      </c>
      <c r="F121" s="5" t="s">
        <v>18</v>
      </c>
      <c r="G121" s="19" t="s">
        <v>81</v>
      </c>
      <c r="H121" s="5" t="s">
        <v>20</v>
      </c>
      <c r="I121" s="20"/>
      <c r="J121" s="21"/>
      <c r="K121" s="22" t="e">
        <f t="shared" si="0"/>
        <v>#DIV/0!</v>
      </c>
      <c r="L121" s="23" t="e">
        <f>(K121+K122+K123)/3</f>
        <v>#DIV/0!</v>
      </c>
      <c r="M121" s="24" t="e">
        <f>(L121+L124)/2</f>
        <v>#DIV/0!</v>
      </c>
      <c r="N121" s="42"/>
      <c r="O121" s="31"/>
    </row>
    <row r="122" spans="2:15" ht="58.5" hidden="1" customHeight="1" x14ac:dyDescent="0.25">
      <c r="B122" s="47"/>
      <c r="C122" s="27"/>
      <c r="D122" s="27"/>
      <c r="E122" s="40"/>
      <c r="F122" s="5" t="s">
        <v>18</v>
      </c>
      <c r="G122" s="19" t="s">
        <v>82</v>
      </c>
      <c r="H122" s="5" t="s">
        <v>20</v>
      </c>
      <c r="I122" s="20"/>
      <c r="J122" s="21"/>
      <c r="K122" s="22" t="e">
        <f t="shared" ref="K122:K180" si="1">IF(J122/I122*100&gt;100,100,J122/I122*100)</f>
        <v>#DIV/0!</v>
      </c>
      <c r="L122" s="29"/>
      <c r="M122" s="30"/>
      <c r="N122" s="42"/>
      <c r="O122" s="31"/>
    </row>
    <row r="123" spans="2:15" ht="58.5" hidden="1" customHeight="1" x14ac:dyDescent="0.25">
      <c r="B123" s="47"/>
      <c r="C123" s="27"/>
      <c r="D123" s="27"/>
      <c r="E123" s="40"/>
      <c r="F123" s="5" t="s">
        <v>18</v>
      </c>
      <c r="G123" s="19" t="s">
        <v>50</v>
      </c>
      <c r="H123" s="5" t="s">
        <v>20</v>
      </c>
      <c r="I123" s="20"/>
      <c r="J123" s="20"/>
      <c r="K123" s="22" t="e">
        <f t="shared" si="1"/>
        <v>#DIV/0!</v>
      </c>
      <c r="L123" s="29"/>
      <c r="M123" s="30"/>
      <c r="N123" s="42"/>
      <c r="O123" s="31"/>
    </row>
    <row r="124" spans="2:15" ht="40.5" hidden="1" customHeight="1" x14ac:dyDescent="0.25">
      <c r="B124" s="47"/>
      <c r="C124" s="32"/>
      <c r="D124" s="32"/>
      <c r="E124" s="41"/>
      <c r="F124" s="5" t="s">
        <v>24</v>
      </c>
      <c r="G124" s="34" t="s">
        <v>25</v>
      </c>
      <c r="H124" s="5" t="s">
        <v>83</v>
      </c>
      <c r="I124" s="43"/>
      <c r="J124" s="38"/>
      <c r="K124" s="22" t="e">
        <f t="shared" si="1"/>
        <v>#DIV/0!</v>
      </c>
      <c r="L124" s="36" t="e">
        <f>K124</f>
        <v>#DIV/0!</v>
      </c>
      <c r="M124" s="30"/>
      <c r="N124" s="42"/>
      <c r="O124" s="31"/>
    </row>
    <row r="125" spans="2:15" ht="58.5" hidden="1" customHeight="1" x14ac:dyDescent="0.25">
      <c r="B125" s="47"/>
      <c r="C125" s="16" t="s">
        <v>88</v>
      </c>
      <c r="D125" s="16" t="s">
        <v>89</v>
      </c>
      <c r="E125" s="39" t="s">
        <v>17</v>
      </c>
      <c r="F125" s="5" t="s">
        <v>18</v>
      </c>
      <c r="G125" s="19" t="s">
        <v>81</v>
      </c>
      <c r="H125" s="5" t="s">
        <v>20</v>
      </c>
      <c r="I125" s="20"/>
      <c r="J125" s="21"/>
      <c r="K125" s="22" t="e">
        <f t="shared" si="1"/>
        <v>#DIV/0!</v>
      </c>
      <c r="L125" s="23" t="e">
        <f>(K125+K126+K127)/3</f>
        <v>#DIV/0!</v>
      </c>
      <c r="M125" s="24" t="e">
        <f>(L125+L128)/2</f>
        <v>#DIV/0!</v>
      </c>
      <c r="N125" s="42"/>
      <c r="O125" s="31"/>
    </row>
    <row r="126" spans="2:15" ht="58.5" hidden="1" customHeight="1" x14ac:dyDescent="0.25">
      <c r="B126" s="47"/>
      <c r="C126" s="27"/>
      <c r="D126" s="27"/>
      <c r="E126" s="40"/>
      <c r="F126" s="5" t="s">
        <v>18</v>
      </c>
      <c r="G126" s="19" t="s">
        <v>82</v>
      </c>
      <c r="H126" s="5" t="s">
        <v>20</v>
      </c>
      <c r="I126" s="20"/>
      <c r="J126" s="21"/>
      <c r="K126" s="22" t="e">
        <f t="shared" si="1"/>
        <v>#DIV/0!</v>
      </c>
      <c r="L126" s="29"/>
      <c r="M126" s="30"/>
      <c r="N126" s="42"/>
      <c r="O126" s="31"/>
    </row>
    <row r="127" spans="2:15" ht="58.5" hidden="1" customHeight="1" x14ac:dyDescent="0.25">
      <c r="B127" s="47"/>
      <c r="C127" s="27"/>
      <c r="D127" s="27"/>
      <c r="E127" s="40"/>
      <c r="F127" s="5" t="s">
        <v>18</v>
      </c>
      <c r="G127" s="19" t="s">
        <v>50</v>
      </c>
      <c r="H127" s="5" t="s">
        <v>20</v>
      </c>
      <c r="I127" s="20"/>
      <c r="J127" s="20"/>
      <c r="K127" s="22" t="e">
        <f t="shared" si="1"/>
        <v>#DIV/0!</v>
      </c>
      <c r="L127" s="29"/>
      <c r="M127" s="30"/>
      <c r="N127" s="42"/>
      <c r="O127" s="31"/>
    </row>
    <row r="128" spans="2:15" ht="38.25" hidden="1" customHeight="1" x14ac:dyDescent="0.25">
      <c r="B128" s="47"/>
      <c r="C128" s="32"/>
      <c r="D128" s="32"/>
      <c r="E128" s="41"/>
      <c r="F128" s="5" t="s">
        <v>24</v>
      </c>
      <c r="G128" s="34" t="s">
        <v>25</v>
      </c>
      <c r="H128" s="5" t="s">
        <v>83</v>
      </c>
      <c r="I128" s="43"/>
      <c r="J128" s="38"/>
      <c r="K128" s="22" t="e">
        <f t="shared" si="1"/>
        <v>#DIV/0!</v>
      </c>
      <c r="L128" s="36" t="e">
        <f>K128</f>
        <v>#DIV/0!</v>
      </c>
      <c r="M128" s="30"/>
      <c r="N128" s="42"/>
      <c r="O128" s="31"/>
    </row>
    <row r="129" spans="2:15" ht="58.5" hidden="1" customHeight="1" x14ac:dyDescent="0.25">
      <c r="B129" s="47"/>
      <c r="C129" s="16" t="s">
        <v>90</v>
      </c>
      <c r="D129" s="16" t="s">
        <v>91</v>
      </c>
      <c r="E129" s="39" t="s">
        <v>17</v>
      </c>
      <c r="F129" s="5" t="s">
        <v>18</v>
      </c>
      <c r="G129" s="19" t="s">
        <v>81</v>
      </c>
      <c r="H129" s="5" t="s">
        <v>20</v>
      </c>
      <c r="I129" s="20"/>
      <c r="J129" s="21"/>
      <c r="K129" s="22" t="e">
        <f t="shared" si="1"/>
        <v>#DIV/0!</v>
      </c>
      <c r="L129" s="23" t="e">
        <f>(K129+K130+K131)/3</f>
        <v>#DIV/0!</v>
      </c>
      <c r="M129" s="24" t="e">
        <f>(L129+L132)/2</f>
        <v>#DIV/0!</v>
      </c>
      <c r="N129" s="42"/>
      <c r="O129" s="31"/>
    </row>
    <row r="130" spans="2:15" ht="58.5" hidden="1" customHeight="1" x14ac:dyDescent="0.25">
      <c r="B130" s="47"/>
      <c r="C130" s="27"/>
      <c r="D130" s="27"/>
      <c r="E130" s="40"/>
      <c r="F130" s="5" t="s">
        <v>18</v>
      </c>
      <c r="G130" s="19" t="s">
        <v>82</v>
      </c>
      <c r="H130" s="5" t="s">
        <v>20</v>
      </c>
      <c r="I130" s="20"/>
      <c r="J130" s="21"/>
      <c r="K130" s="22" t="e">
        <f t="shared" si="1"/>
        <v>#DIV/0!</v>
      </c>
      <c r="L130" s="29"/>
      <c r="M130" s="30"/>
      <c r="N130" s="42"/>
      <c r="O130" s="31"/>
    </row>
    <row r="131" spans="2:15" ht="58.5" hidden="1" customHeight="1" x14ac:dyDescent="0.25">
      <c r="B131" s="47"/>
      <c r="C131" s="27"/>
      <c r="D131" s="27"/>
      <c r="E131" s="40"/>
      <c r="F131" s="5" t="s">
        <v>18</v>
      </c>
      <c r="G131" s="19" t="s">
        <v>50</v>
      </c>
      <c r="H131" s="5" t="s">
        <v>20</v>
      </c>
      <c r="I131" s="20"/>
      <c r="J131" s="20"/>
      <c r="K131" s="22" t="e">
        <f t="shared" si="1"/>
        <v>#DIV/0!</v>
      </c>
      <c r="L131" s="29"/>
      <c r="M131" s="30"/>
      <c r="N131" s="42"/>
      <c r="O131" s="31"/>
    </row>
    <row r="132" spans="2:15" ht="36.75" hidden="1" customHeight="1" x14ac:dyDescent="0.25">
      <c r="B132" s="47"/>
      <c r="C132" s="32"/>
      <c r="D132" s="32"/>
      <c r="E132" s="41"/>
      <c r="F132" s="5" t="s">
        <v>24</v>
      </c>
      <c r="G132" s="34" t="s">
        <v>25</v>
      </c>
      <c r="H132" s="5" t="s">
        <v>83</v>
      </c>
      <c r="I132" s="43"/>
      <c r="J132" s="38"/>
      <c r="K132" s="22" t="e">
        <f t="shared" si="1"/>
        <v>#DIV/0!</v>
      </c>
      <c r="L132" s="36" t="e">
        <f>K132</f>
        <v>#DIV/0!</v>
      </c>
      <c r="M132" s="30"/>
      <c r="N132" s="42"/>
      <c r="O132" s="31"/>
    </row>
    <row r="133" spans="2:15" ht="58.5" hidden="1" customHeight="1" x14ac:dyDescent="0.25">
      <c r="B133" s="47"/>
      <c r="C133" s="16" t="s">
        <v>92</v>
      </c>
      <c r="D133" s="16" t="s">
        <v>93</v>
      </c>
      <c r="E133" s="39" t="s">
        <v>17</v>
      </c>
      <c r="F133" s="5" t="s">
        <v>18</v>
      </c>
      <c r="G133" s="19" t="s">
        <v>81</v>
      </c>
      <c r="H133" s="5" t="s">
        <v>20</v>
      </c>
      <c r="I133" s="20"/>
      <c r="J133" s="21"/>
      <c r="K133" s="22" t="e">
        <f t="shared" si="1"/>
        <v>#DIV/0!</v>
      </c>
      <c r="L133" s="23" t="e">
        <f>(K133+K134+K135)/3</f>
        <v>#DIV/0!</v>
      </c>
      <c r="M133" s="24" t="e">
        <f>(L133+L136)/2</f>
        <v>#DIV/0!</v>
      </c>
      <c r="N133" s="42"/>
      <c r="O133" s="31"/>
    </row>
    <row r="134" spans="2:15" ht="58.5" hidden="1" customHeight="1" x14ac:dyDescent="0.25">
      <c r="B134" s="47"/>
      <c r="C134" s="27"/>
      <c r="D134" s="27"/>
      <c r="E134" s="40"/>
      <c r="F134" s="5" t="s">
        <v>18</v>
      </c>
      <c r="G134" s="19" t="s">
        <v>82</v>
      </c>
      <c r="H134" s="5" t="s">
        <v>20</v>
      </c>
      <c r="I134" s="20"/>
      <c r="J134" s="21"/>
      <c r="K134" s="22" t="e">
        <f t="shared" si="1"/>
        <v>#DIV/0!</v>
      </c>
      <c r="L134" s="29"/>
      <c r="M134" s="30"/>
      <c r="N134" s="42"/>
      <c r="O134" s="31"/>
    </row>
    <row r="135" spans="2:15" ht="58.5" hidden="1" customHeight="1" x14ac:dyDescent="0.25">
      <c r="B135" s="47"/>
      <c r="C135" s="27"/>
      <c r="D135" s="27"/>
      <c r="E135" s="40"/>
      <c r="F135" s="5" t="s">
        <v>18</v>
      </c>
      <c r="G135" s="19" t="s">
        <v>50</v>
      </c>
      <c r="H135" s="5" t="s">
        <v>20</v>
      </c>
      <c r="I135" s="20"/>
      <c r="J135" s="20"/>
      <c r="K135" s="22" t="e">
        <f t="shared" si="1"/>
        <v>#DIV/0!</v>
      </c>
      <c r="L135" s="29"/>
      <c r="M135" s="30"/>
      <c r="N135" s="42"/>
      <c r="O135" s="31"/>
    </row>
    <row r="136" spans="2:15" ht="36.75" hidden="1" customHeight="1" x14ac:dyDescent="0.25">
      <c r="B136" s="47"/>
      <c r="C136" s="32"/>
      <c r="D136" s="32"/>
      <c r="E136" s="41"/>
      <c r="F136" s="5" t="s">
        <v>24</v>
      </c>
      <c r="G136" s="34" t="s">
        <v>25</v>
      </c>
      <c r="H136" s="5" t="s">
        <v>83</v>
      </c>
      <c r="I136" s="43"/>
      <c r="J136" s="38"/>
      <c r="K136" s="22" t="e">
        <f t="shared" si="1"/>
        <v>#DIV/0!</v>
      </c>
      <c r="L136" s="36" t="e">
        <f>K136</f>
        <v>#DIV/0!</v>
      </c>
      <c r="M136" s="30"/>
      <c r="N136" s="42"/>
      <c r="O136" s="31"/>
    </row>
    <row r="137" spans="2:15" ht="58.5" hidden="1" customHeight="1" x14ac:dyDescent="0.25">
      <c r="B137" s="47"/>
      <c r="C137" s="16" t="s">
        <v>94</v>
      </c>
      <c r="D137" s="16" t="s">
        <v>95</v>
      </c>
      <c r="E137" s="39" t="s">
        <v>17</v>
      </c>
      <c r="F137" s="5" t="s">
        <v>18</v>
      </c>
      <c r="G137" s="19" t="s">
        <v>81</v>
      </c>
      <c r="H137" s="5" t="s">
        <v>20</v>
      </c>
      <c r="I137" s="20"/>
      <c r="J137" s="21"/>
      <c r="K137" s="22" t="e">
        <f t="shared" si="1"/>
        <v>#DIV/0!</v>
      </c>
      <c r="L137" s="23" t="e">
        <f>(K137+K138+K139)/3</f>
        <v>#DIV/0!</v>
      </c>
      <c r="M137" s="24" t="e">
        <f>(L137+L140)/2</f>
        <v>#DIV/0!</v>
      </c>
      <c r="N137" s="42"/>
      <c r="O137" s="31"/>
    </row>
    <row r="138" spans="2:15" ht="58.5" hidden="1" customHeight="1" x14ac:dyDescent="0.25">
      <c r="B138" s="47"/>
      <c r="C138" s="27"/>
      <c r="D138" s="27"/>
      <c r="E138" s="40"/>
      <c r="F138" s="5" t="s">
        <v>18</v>
      </c>
      <c r="G138" s="19" t="s">
        <v>82</v>
      </c>
      <c r="H138" s="5" t="s">
        <v>20</v>
      </c>
      <c r="I138" s="20"/>
      <c r="J138" s="21"/>
      <c r="K138" s="22" t="e">
        <f t="shared" si="1"/>
        <v>#DIV/0!</v>
      </c>
      <c r="L138" s="29"/>
      <c r="M138" s="30"/>
      <c r="N138" s="42"/>
      <c r="O138" s="31"/>
    </row>
    <row r="139" spans="2:15" ht="58.5" hidden="1" customHeight="1" x14ac:dyDescent="0.25">
      <c r="B139" s="47"/>
      <c r="C139" s="27"/>
      <c r="D139" s="27"/>
      <c r="E139" s="40"/>
      <c r="F139" s="5" t="s">
        <v>18</v>
      </c>
      <c r="G139" s="19" t="s">
        <v>50</v>
      </c>
      <c r="H139" s="5" t="s">
        <v>20</v>
      </c>
      <c r="I139" s="20"/>
      <c r="J139" s="20"/>
      <c r="K139" s="22" t="e">
        <f t="shared" si="1"/>
        <v>#DIV/0!</v>
      </c>
      <c r="L139" s="29"/>
      <c r="M139" s="30"/>
      <c r="N139" s="42"/>
      <c r="O139" s="31"/>
    </row>
    <row r="140" spans="2:15" ht="39" hidden="1" customHeight="1" x14ac:dyDescent="0.25">
      <c r="B140" s="47"/>
      <c r="C140" s="32"/>
      <c r="D140" s="32"/>
      <c r="E140" s="41"/>
      <c r="F140" s="5" t="s">
        <v>24</v>
      </c>
      <c r="G140" s="34" t="s">
        <v>25</v>
      </c>
      <c r="H140" s="5" t="s">
        <v>83</v>
      </c>
      <c r="I140" s="43"/>
      <c r="J140" s="38"/>
      <c r="K140" s="22" t="e">
        <f t="shared" si="1"/>
        <v>#DIV/0!</v>
      </c>
      <c r="L140" s="36" t="e">
        <f>K140</f>
        <v>#DIV/0!</v>
      </c>
      <c r="M140" s="30"/>
      <c r="N140" s="42"/>
      <c r="O140" s="31"/>
    </row>
    <row r="141" spans="2:15" ht="58.5" hidden="1" customHeight="1" x14ac:dyDescent="0.25">
      <c r="B141" s="47"/>
      <c r="C141" s="16" t="s">
        <v>96</v>
      </c>
      <c r="D141" s="16" t="s">
        <v>97</v>
      </c>
      <c r="E141" s="39" t="s">
        <v>17</v>
      </c>
      <c r="F141" s="5" t="s">
        <v>18</v>
      </c>
      <c r="G141" s="19" t="s">
        <v>81</v>
      </c>
      <c r="H141" s="5" t="s">
        <v>20</v>
      </c>
      <c r="I141" s="20"/>
      <c r="J141" s="21"/>
      <c r="K141" s="22" t="e">
        <f t="shared" si="1"/>
        <v>#DIV/0!</v>
      </c>
      <c r="L141" s="23" t="e">
        <f>(K141+K142+K143)/3</f>
        <v>#DIV/0!</v>
      </c>
      <c r="M141" s="24" t="e">
        <f>(L141+L144)/2</f>
        <v>#DIV/0!</v>
      </c>
      <c r="N141" s="42"/>
      <c r="O141" s="31"/>
    </row>
    <row r="142" spans="2:15" ht="58.5" hidden="1" customHeight="1" x14ac:dyDescent="0.25">
      <c r="B142" s="47"/>
      <c r="C142" s="27"/>
      <c r="D142" s="27"/>
      <c r="E142" s="40"/>
      <c r="F142" s="5" t="s">
        <v>18</v>
      </c>
      <c r="G142" s="19" t="s">
        <v>82</v>
      </c>
      <c r="H142" s="5" t="s">
        <v>20</v>
      </c>
      <c r="I142" s="20"/>
      <c r="J142" s="21"/>
      <c r="K142" s="22" t="e">
        <f t="shared" si="1"/>
        <v>#DIV/0!</v>
      </c>
      <c r="L142" s="29"/>
      <c r="M142" s="30"/>
      <c r="N142" s="42"/>
      <c r="O142" s="31"/>
    </row>
    <row r="143" spans="2:15" ht="58.5" hidden="1" customHeight="1" x14ac:dyDescent="0.25">
      <c r="B143" s="47"/>
      <c r="C143" s="27"/>
      <c r="D143" s="27"/>
      <c r="E143" s="40"/>
      <c r="F143" s="5" t="s">
        <v>18</v>
      </c>
      <c r="G143" s="19" t="s">
        <v>50</v>
      </c>
      <c r="H143" s="5" t="s">
        <v>20</v>
      </c>
      <c r="I143" s="20"/>
      <c r="J143" s="20"/>
      <c r="K143" s="22" t="e">
        <f t="shared" si="1"/>
        <v>#DIV/0!</v>
      </c>
      <c r="L143" s="29"/>
      <c r="M143" s="30"/>
      <c r="N143" s="42"/>
      <c r="O143" s="31"/>
    </row>
    <row r="144" spans="2:15" ht="38.25" hidden="1" customHeight="1" x14ac:dyDescent="0.25">
      <c r="B144" s="47"/>
      <c r="C144" s="32"/>
      <c r="D144" s="32"/>
      <c r="E144" s="41"/>
      <c r="F144" s="5" t="s">
        <v>24</v>
      </c>
      <c r="G144" s="34" t="s">
        <v>25</v>
      </c>
      <c r="H144" s="5" t="s">
        <v>83</v>
      </c>
      <c r="I144" s="43"/>
      <c r="J144" s="38"/>
      <c r="K144" s="22" t="e">
        <f t="shared" si="1"/>
        <v>#DIV/0!</v>
      </c>
      <c r="L144" s="36" t="e">
        <f>K144</f>
        <v>#DIV/0!</v>
      </c>
      <c r="M144" s="30"/>
      <c r="N144" s="42"/>
      <c r="O144" s="31"/>
    </row>
    <row r="145" spans="2:15" ht="58.5" hidden="1" customHeight="1" x14ac:dyDescent="0.25">
      <c r="B145" s="47"/>
      <c r="C145" s="16" t="s">
        <v>98</v>
      </c>
      <c r="D145" s="16" t="s">
        <v>99</v>
      </c>
      <c r="E145" s="39" t="s">
        <v>17</v>
      </c>
      <c r="F145" s="5" t="s">
        <v>18</v>
      </c>
      <c r="G145" s="19" t="s">
        <v>81</v>
      </c>
      <c r="H145" s="5" t="s">
        <v>20</v>
      </c>
      <c r="I145" s="20"/>
      <c r="J145" s="21"/>
      <c r="K145" s="22" t="e">
        <f t="shared" si="1"/>
        <v>#DIV/0!</v>
      </c>
      <c r="L145" s="23" t="e">
        <f>(K145+K146+K147)/3</f>
        <v>#DIV/0!</v>
      </c>
      <c r="M145" s="24" t="e">
        <f>(L145+L148)/2</f>
        <v>#DIV/0!</v>
      </c>
      <c r="N145" s="42"/>
      <c r="O145" s="31"/>
    </row>
    <row r="146" spans="2:15" ht="58.5" hidden="1" customHeight="1" x14ac:dyDescent="0.25">
      <c r="B146" s="47"/>
      <c r="C146" s="27"/>
      <c r="D146" s="27"/>
      <c r="E146" s="40"/>
      <c r="F146" s="5" t="s">
        <v>18</v>
      </c>
      <c r="G146" s="19" t="s">
        <v>82</v>
      </c>
      <c r="H146" s="5" t="s">
        <v>20</v>
      </c>
      <c r="I146" s="20"/>
      <c r="J146" s="21"/>
      <c r="K146" s="22" t="e">
        <f t="shared" si="1"/>
        <v>#DIV/0!</v>
      </c>
      <c r="L146" s="29"/>
      <c r="M146" s="30"/>
      <c r="N146" s="42"/>
      <c r="O146" s="31"/>
    </row>
    <row r="147" spans="2:15" ht="58.5" hidden="1" customHeight="1" x14ac:dyDescent="0.25">
      <c r="B147" s="47"/>
      <c r="C147" s="27"/>
      <c r="D147" s="27"/>
      <c r="E147" s="40"/>
      <c r="F147" s="5" t="s">
        <v>18</v>
      </c>
      <c r="G147" s="19" t="s">
        <v>50</v>
      </c>
      <c r="H147" s="5" t="s">
        <v>20</v>
      </c>
      <c r="I147" s="20"/>
      <c r="J147" s="20"/>
      <c r="K147" s="22" t="e">
        <f t="shared" si="1"/>
        <v>#DIV/0!</v>
      </c>
      <c r="L147" s="29"/>
      <c r="M147" s="30"/>
      <c r="N147" s="42"/>
      <c r="O147" s="31"/>
    </row>
    <row r="148" spans="2:15" ht="42.75" hidden="1" customHeight="1" x14ac:dyDescent="0.25">
      <c r="B148" s="47"/>
      <c r="C148" s="32"/>
      <c r="D148" s="32"/>
      <c r="E148" s="41"/>
      <c r="F148" s="5" t="s">
        <v>24</v>
      </c>
      <c r="G148" s="34" t="s">
        <v>25</v>
      </c>
      <c r="H148" s="5" t="s">
        <v>83</v>
      </c>
      <c r="I148" s="43"/>
      <c r="J148" s="38"/>
      <c r="K148" s="22" t="e">
        <f t="shared" si="1"/>
        <v>#DIV/0!</v>
      </c>
      <c r="L148" s="36" t="e">
        <f>K148</f>
        <v>#DIV/0!</v>
      </c>
      <c r="M148" s="30"/>
      <c r="N148" s="42"/>
      <c r="O148" s="31"/>
    </row>
    <row r="149" spans="2:15" ht="58.5" hidden="1" customHeight="1" x14ac:dyDescent="0.25">
      <c r="B149" s="47"/>
      <c r="C149" s="16" t="s">
        <v>100</v>
      </c>
      <c r="D149" s="16" t="s">
        <v>101</v>
      </c>
      <c r="E149" s="39" t="s">
        <v>17</v>
      </c>
      <c r="F149" s="5" t="s">
        <v>18</v>
      </c>
      <c r="G149" s="19" t="s">
        <v>81</v>
      </c>
      <c r="H149" s="5" t="s">
        <v>20</v>
      </c>
      <c r="I149" s="20"/>
      <c r="J149" s="21"/>
      <c r="K149" s="22" t="e">
        <f t="shared" si="1"/>
        <v>#DIV/0!</v>
      </c>
      <c r="L149" s="23" t="e">
        <f>(K149+K150+K151)/3</f>
        <v>#DIV/0!</v>
      </c>
      <c r="M149" s="24" t="e">
        <f>(L149+L152)/2</f>
        <v>#DIV/0!</v>
      </c>
      <c r="N149" s="42"/>
      <c r="O149" s="31"/>
    </row>
    <row r="150" spans="2:15" ht="58.5" hidden="1" customHeight="1" x14ac:dyDescent="0.25">
      <c r="B150" s="47"/>
      <c r="C150" s="27"/>
      <c r="D150" s="27"/>
      <c r="E150" s="40"/>
      <c r="F150" s="5" t="s">
        <v>18</v>
      </c>
      <c r="G150" s="19" t="s">
        <v>82</v>
      </c>
      <c r="H150" s="5" t="s">
        <v>20</v>
      </c>
      <c r="I150" s="20"/>
      <c r="J150" s="21"/>
      <c r="K150" s="22" t="e">
        <f t="shared" si="1"/>
        <v>#DIV/0!</v>
      </c>
      <c r="L150" s="29"/>
      <c r="M150" s="30"/>
      <c r="N150" s="42"/>
      <c r="O150" s="31"/>
    </row>
    <row r="151" spans="2:15" ht="58.5" hidden="1" customHeight="1" x14ac:dyDescent="0.25">
      <c r="B151" s="47"/>
      <c r="C151" s="27"/>
      <c r="D151" s="27"/>
      <c r="E151" s="40"/>
      <c r="F151" s="5" t="s">
        <v>18</v>
      </c>
      <c r="G151" s="19" t="s">
        <v>50</v>
      </c>
      <c r="H151" s="5" t="s">
        <v>20</v>
      </c>
      <c r="I151" s="20"/>
      <c r="J151" s="20"/>
      <c r="K151" s="22" t="e">
        <f t="shared" si="1"/>
        <v>#DIV/0!</v>
      </c>
      <c r="L151" s="29"/>
      <c r="M151" s="30"/>
      <c r="N151" s="42"/>
      <c r="O151" s="31"/>
    </row>
    <row r="152" spans="2:15" ht="36.75" hidden="1" customHeight="1" x14ac:dyDescent="0.25">
      <c r="B152" s="47"/>
      <c r="C152" s="32"/>
      <c r="D152" s="32"/>
      <c r="E152" s="41"/>
      <c r="F152" s="5" t="s">
        <v>24</v>
      </c>
      <c r="G152" s="34" t="s">
        <v>25</v>
      </c>
      <c r="H152" s="5" t="s">
        <v>83</v>
      </c>
      <c r="I152" s="43"/>
      <c r="J152" s="38"/>
      <c r="K152" s="22" t="e">
        <f t="shared" si="1"/>
        <v>#DIV/0!</v>
      </c>
      <c r="L152" s="36" t="e">
        <f>K152</f>
        <v>#DIV/0!</v>
      </c>
      <c r="M152" s="30"/>
      <c r="N152" s="42"/>
      <c r="O152" s="31"/>
    </row>
    <row r="153" spans="2:15" ht="58.5" hidden="1" customHeight="1" x14ac:dyDescent="0.25">
      <c r="B153" s="47"/>
      <c r="C153" s="53" t="s">
        <v>102</v>
      </c>
      <c r="D153" s="16" t="s">
        <v>103</v>
      </c>
      <c r="E153" s="39" t="s">
        <v>17</v>
      </c>
      <c r="F153" s="5" t="s">
        <v>18</v>
      </c>
      <c r="G153" s="19" t="s">
        <v>81</v>
      </c>
      <c r="H153" s="5" t="s">
        <v>20</v>
      </c>
      <c r="I153" s="20"/>
      <c r="J153" s="21"/>
      <c r="K153" s="22" t="e">
        <f t="shared" si="1"/>
        <v>#DIV/0!</v>
      </c>
      <c r="L153" s="23" t="e">
        <f>(K153+K154+K155)/3</f>
        <v>#DIV/0!</v>
      </c>
      <c r="M153" s="24" t="e">
        <f>(L153+L156)/2</f>
        <v>#DIV/0!</v>
      </c>
      <c r="N153" s="42"/>
      <c r="O153" s="31"/>
    </row>
    <row r="154" spans="2:15" ht="58.5" hidden="1" customHeight="1" x14ac:dyDescent="0.25">
      <c r="B154" s="47"/>
      <c r="C154" s="54"/>
      <c r="D154" s="27"/>
      <c r="E154" s="40"/>
      <c r="F154" s="5" t="s">
        <v>18</v>
      </c>
      <c r="G154" s="19" t="s">
        <v>82</v>
      </c>
      <c r="H154" s="5" t="s">
        <v>20</v>
      </c>
      <c r="I154" s="20"/>
      <c r="J154" s="21"/>
      <c r="K154" s="22" t="e">
        <f t="shared" si="1"/>
        <v>#DIV/0!</v>
      </c>
      <c r="L154" s="29"/>
      <c r="M154" s="30"/>
      <c r="N154" s="42"/>
      <c r="O154" s="31"/>
    </row>
    <row r="155" spans="2:15" ht="58.5" hidden="1" customHeight="1" x14ac:dyDescent="0.25">
      <c r="B155" s="47"/>
      <c r="C155" s="54"/>
      <c r="D155" s="27"/>
      <c r="E155" s="40"/>
      <c r="F155" s="5" t="s">
        <v>18</v>
      </c>
      <c r="G155" s="19" t="s">
        <v>50</v>
      </c>
      <c r="H155" s="5" t="s">
        <v>20</v>
      </c>
      <c r="I155" s="20"/>
      <c r="J155" s="20"/>
      <c r="K155" s="22" t="e">
        <f t="shared" si="1"/>
        <v>#DIV/0!</v>
      </c>
      <c r="L155" s="29"/>
      <c r="M155" s="30"/>
      <c r="N155" s="42"/>
      <c r="O155" s="31"/>
    </row>
    <row r="156" spans="2:15" ht="39" hidden="1" customHeight="1" x14ac:dyDescent="0.25">
      <c r="B156" s="47"/>
      <c r="C156" s="55"/>
      <c r="D156" s="32"/>
      <c r="E156" s="41"/>
      <c r="F156" s="5" t="s">
        <v>24</v>
      </c>
      <c r="G156" s="34" t="s">
        <v>25</v>
      </c>
      <c r="H156" s="5" t="s">
        <v>83</v>
      </c>
      <c r="I156" s="43"/>
      <c r="J156" s="38"/>
      <c r="K156" s="22" t="e">
        <f t="shared" si="1"/>
        <v>#DIV/0!</v>
      </c>
      <c r="L156" s="36" t="e">
        <f>K156</f>
        <v>#DIV/0!</v>
      </c>
      <c r="M156" s="30"/>
      <c r="N156" s="42"/>
      <c r="O156" s="31"/>
    </row>
    <row r="157" spans="2:15" ht="58.5" hidden="1" customHeight="1" x14ac:dyDescent="0.25">
      <c r="B157" s="47"/>
      <c r="C157" s="16" t="s">
        <v>104</v>
      </c>
      <c r="D157" s="16" t="s">
        <v>105</v>
      </c>
      <c r="E157" s="39" t="s">
        <v>17</v>
      </c>
      <c r="F157" s="5" t="s">
        <v>18</v>
      </c>
      <c r="G157" s="19" t="s">
        <v>81</v>
      </c>
      <c r="H157" s="5" t="s">
        <v>20</v>
      </c>
      <c r="I157" s="20"/>
      <c r="J157" s="21"/>
      <c r="K157" s="22" t="e">
        <f t="shared" si="1"/>
        <v>#DIV/0!</v>
      </c>
      <c r="L157" s="23" t="e">
        <f>(K157+K158+K159)/3</f>
        <v>#DIV/0!</v>
      </c>
      <c r="M157" s="24" t="e">
        <f>(L157+L160)/2</f>
        <v>#DIV/0!</v>
      </c>
      <c r="N157" s="27"/>
      <c r="O157" s="31"/>
    </row>
    <row r="158" spans="2:15" ht="58.5" hidden="1" customHeight="1" x14ac:dyDescent="0.25">
      <c r="B158" s="47"/>
      <c r="C158" s="56"/>
      <c r="D158" s="27"/>
      <c r="E158" s="40"/>
      <c r="F158" s="5" t="s">
        <v>18</v>
      </c>
      <c r="G158" s="19" t="s">
        <v>82</v>
      </c>
      <c r="H158" s="5" t="s">
        <v>20</v>
      </c>
      <c r="I158" s="20"/>
      <c r="J158" s="21"/>
      <c r="K158" s="22" t="e">
        <f t="shared" si="1"/>
        <v>#DIV/0!</v>
      </c>
      <c r="L158" s="29"/>
      <c r="M158" s="30"/>
      <c r="N158" s="27"/>
      <c r="O158" s="31"/>
    </row>
    <row r="159" spans="2:15" ht="58.5" hidden="1" customHeight="1" x14ac:dyDescent="0.25">
      <c r="B159" s="47"/>
      <c r="C159" s="56"/>
      <c r="D159" s="27"/>
      <c r="E159" s="40"/>
      <c r="F159" s="5" t="s">
        <v>18</v>
      </c>
      <c r="G159" s="19" t="s">
        <v>50</v>
      </c>
      <c r="H159" s="5" t="s">
        <v>20</v>
      </c>
      <c r="I159" s="20"/>
      <c r="J159" s="20"/>
      <c r="K159" s="22" t="e">
        <f t="shared" si="1"/>
        <v>#DIV/0!</v>
      </c>
      <c r="L159" s="29"/>
      <c r="M159" s="30"/>
      <c r="N159" s="27"/>
      <c r="O159" s="31"/>
    </row>
    <row r="160" spans="2:15" ht="38.25" hidden="1" customHeight="1" x14ac:dyDescent="0.25">
      <c r="B160" s="47"/>
      <c r="C160" s="57"/>
      <c r="D160" s="32"/>
      <c r="E160" s="41"/>
      <c r="F160" s="5" t="s">
        <v>24</v>
      </c>
      <c r="G160" s="34" t="s">
        <v>25</v>
      </c>
      <c r="H160" s="5" t="s">
        <v>83</v>
      </c>
      <c r="I160" s="43"/>
      <c r="J160" s="43"/>
      <c r="K160" s="22" t="e">
        <f t="shared" si="1"/>
        <v>#DIV/0!</v>
      </c>
      <c r="L160" s="36" t="e">
        <f>K160</f>
        <v>#DIV/0!</v>
      </c>
      <c r="M160" s="30"/>
      <c r="N160" s="27"/>
      <c r="O160" s="31"/>
    </row>
    <row r="161" spans="2:15" ht="58.5" customHeight="1" x14ac:dyDescent="0.25">
      <c r="B161" s="47"/>
      <c r="C161" s="16" t="s">
        <v>106</v>
      </c>
      <c r="D161" s="16" t="s">
        <v>107</v>
      </c>
      <c r="E161" s="39" t="s">
        <v>17</v>
      </c>
      <c r="F161" s="5" t="s">
        <v>18</v>
      </c>
      <c r="G161" s="19" t="s">
        <v>81</v>
      </c>
      <c r="H161" s="5" t="s">
        <v>20</v>
      </c>
      <c r="I161" s="20">
        <v>26</v>
      </c>
      <c r="J161" s="21">
        <v>25.3</v>
      </c>
      <c r="K161" s="22">
        <f t="shared" si="1"/>
        <v>97.307692307692307</v>
      </c>
      <c r="L161" s="23">
        <f>(K161+K162+K163)/3</f>
        <v>99.102564102564102</v>
      </c>
      <c r="M161" s="24">
        <f>(L161+L164)/2</f>
        <v>99.544963734481655</v>
      </c>
      <c r="N161" s="27"/>
      <c r="O161" s="31"/>
    </row>
    <row r="162" spans="2:15" ht="58.5" customHeight="1" x14ac:dyDescent="0.25">
      <c r="B162" s="47"/>
      <c r="C162" s="56"/>
      <c r="D162" s="27"/>
      <c r="E162" s="40"/>
      <c r="F162" s="5" t="s">
        <v>18</v>
      </c>
      <c r="G162" s="19" t="s">
        <v>82</v>
      </c>
      <c r="H162" s="5" t="s">
        <v>20</v>
      </c>
      <c r="I162" s="20">
        <v>1</v>
      </c>
      <c r="J162" s="21">
        <v>2.6</v>
      </c>
      <c r="K162" s="22">
        <f t="shared" si="1"/>
        <v>100</v>
      </c>
      <c r="L162" s="29"/>
      <c r="M162" s="30"/>
      <c r="N162" s="27"/>
      <c r="O162" s="31"/>
    </row>
    <row r="163" spans="2:15" ht="58.5" customHeight="1" x14ac:dyDescent="0.25">
      <c r="B163" s="47"/>
      <c r="C163" s="56"/>
      <c r="D163" s="27"/>
      <c r="E163" s="40"/>
      <c r="F163" s="5" t="s">
        <v>18</v>
      </c>
      <c r="G163" s="19" t="s">
        <v>50</v>
      </c>
      <c r="H163" s="5" t="s">
        <v>20</v>
      </c>
      <c r="I163" s="20">
        <v>90</v>
      </c>
      <c r="J163" s="20">
        <v>90.9</v>
      </c>
      <c r="K163" s="22">
        <f t="shared" si="1"/>
        <v>100</v>
      </c>
      <c r="L163" s="29"/>
      <c r="M163" s="30"/>
      <c r="N163" s="27"/>
      <c r="O163" s="31"/>
    </row>
    <row r="164" spans="2:15" ht="38.25" customHeight="1" x14ac:dyDescent="0.25">
      <c r="B164" s="47"/>
      <c r="C164" s="57"/>
      <c r="D164" s="32"/>
      <c r="E164" s="41"/>
      <c r="F164" s="5" t="s">
        <v>24</v>
      </c>
      <c r="G164" s="34" t="s">
        <v>25</v>
      </c>
      <c r="H164" s="5" t="s">
        <v>83</v>
      </c>
      <c r="I164" s="35">
        <v>31654</v>
      </c>
      <c r="J164" s="35">
        <v>31650</v>
      </c>
      <c r="K164" s="22">
        <f t="shared" si="1"/>
        <v>99.987363366399194</v>
      </c>
      <c r="L164" s="36">
        <f>K164</f>
        <v>99.987363366399194</v>
      </c>
      <c r="M164" s="30"/>
      <c r="N164" s="27"/>
      <c r="O164" s="31"/>
    </row>
    <row r="165" spans="2:15" ht="58.5" customHeight="1" x14ac:dyDescent="0.25">
      <c r="B165" s="47"/>
      <c r="C165" s="16" t="s">
        <v>108</v>
      </c>
      <c r="D165" s="16" t="s">
        <v>109</v>
      </c>
      <c r="E165" s="39" t="s">
        <v>17</v>
      </c>
      <c r="F165" s="5" t="s">
        <v>18</v>
      </c>
      <c r="G165" s="19" t="s">
        <v>81</v>
      </c>
      <c r="H165" s="5" t="s">
        <v>20</v>
      </c>
      <c r="I165" s="20">
        <v>12</v>
      </c>
      <c r="J165" s="21">
        <v>13.2</v>
      </c>
      <c r="K165" s="22">
        <f t="shared" si="1"/>
        <v>100</v>
      </c>
      <c r="L165" s="23">
        <f>(K165+K166+K167)/3</f>
        <v>96.666666666666671</v>
      </c>
      <c r="M165" s="24">
        <f>(L165+L168)/2</f>
        <v>98.298921771048413</v>
      </c>
      <c r="N165" s="27"/>
      <c r="O165" s="31"/>
    </row>
    <row r="166" spans="2:15" ht="58.5" customHeight="1" x14ac:dyDescent="0.25">
      <c r="B166" s="47"/>
      <c r="C166" s="56"/>
      <c r="D166" s="27"/>
      <c r="E166" s="40"/>
      <c r="F166" s="5" t="s">
        <v>18</v>
      </c>
      <c r="G166" s="19" t="s">
        <v>82</v>
      </c>
      <c r="H166" s="5" t="s">
        <v>20</v>
      </c>
      <c r="I166" s="20">
        <v>1</v>
      </c>
      <c r="J166" s="21">
        <v>1.7</v>
      </c>
      <c r="K166" s="22">
        <f t="shared" si="1"/>
        <v>100</v>
      </c>
      <c r="L166" s="29"/>
      <c r="M166" s="30"/>
      <c r="N166" s="27"/>
      <c r="O166" s="31"/>
    </row>
    <row r="167" spans="2:15" ht="58.5" customHeight="1" x14ac:dyDescent="0.25">
      <c r="B167" s="47"/>
      <c r="C167" s="56"/>
      <c r="D167" s="27"/>
      <c r="E167" s="40"/>
      <c r="F167" s="5" t="s">
        <v>18</v>
      </c>
      <c r="G167" s="19" t="s">
        <v>50</v>
      </c>
      <c r="H167" s="5" t="s">
        <v>20</v>
      </c>
      <c r="I167" s="20">
        <v>90</v>
      </c>
      <c r="J167" s="20">
        <v>81</v>
      </c>
      <c r="K167" s="22">
        <f t="shared" si="1"/>
        <v>90</v>
      </c>
      <c r="L167" s="29"/>
      <c r="M167" s="30"/>
      <c r="N167" s="27"/>
      <c r="O167" s="31"/>
    </row>
    <row r="168" spans="2:15" ht="38.25" customHeight="1" x14ac:dyDescent="0.25">
      <c r="B168" s="47"/>
      <c r="C168" s="57"/>
      <c r="D168" s="32"/>
      <c r="E168" s="41"/>
      <c r="F168" s="5" t="s">
        <v>24</v>
      </c>
      <c r="G168" s="34" t="s">
        <v>25</v>
      </c>
      <c r="H168" s="5" t="s">
        <v>83</v>
      </c>
      <c r="I168" s="35">
        <v>9686.6666666666661</v>
      </c>
      <c r="J168" s="35">
        <v>9680</v>
      </c>
      <c r="K168" s="22">
        <f t="shared" si="1"/>
        <v>99.931176875430154</v>
      </c>
      <c r="L168" s="36">
        <f>K168</f>
        <v>99.931176875430154</v>
      </c>
      <c r="M168" s="30"/>
      <c r="N168" s="27"/>
      <c r="O168" s="31"/>
    </row>
    <row r="169" spans="2:15" ht="58.5" customHeight="1" x14ac:dyDescent="0.25">
      <c r="B169" s="47"/>
      <c r="C169" s="16" t="s">
        <v>110</v>
      </c>
      <c r="D169" s="16" t="s">
        <v>111</v>
      </c>
      <c r="E169" s="39" t="s">
        <v>17</v>
      </c>
      <c r="F169" s="5" t="s">
        <v>18</v>
      </c>
      <c r="G169" s="19" t="s">
        <v>81</v>
      </c>
      <c r="H169" s="5" t="s">
        <v>20</v>
      </c>
      <c r="I169" s="20">
        <v>15</v>
      </c>
      <c r="J169" s="21">
        <v>15.3</v>
      </c>
      <c r="K169" s="22">
        <f t="shared" si="1"/>
        <v>100</v>
      </c>
      <c r="L169" s="23">
        <f>(K169+K170+K171)/3</f>
        <v>100</v>
      </c>
      <c r="M169" s="24">
        <f>(L169+L172)/2</f>
        <v>99.994900560938291</v>
      </c>
      <c r="N169" s="27"/>
      <c r="O169" s="31"/>
    </row>
    <row r="170" spans="2:15" ht="58.5" customHeight="1" x14ac:dyDescent="0.25">
      <c r="B170" s="47"/>
      <c r="C170" s="56"/>
      <c r="D170" s="27"/>
      <c r="E170" s="40"/>
      <c r="F170" s="5" t="s">
        <v>18</v>
      </c>
      <c r="G170" s="19" t="s">
        <v>82</v>
      </c>
      <c r="H170" s="5" t="s">
        <v>20</v>
      </c>
      <c r="I170" s="20">
        <v>1</v>
      </c>
      <c r="J170" s="21">
        <v>1.8</v>
      </c>
      <c r="K170" s="22">
        <f t="shared" si="1"/>
        <v>100</v>
      </c>
      <c r="L170" s="29"/>
      <c r="M170" s="30"/>
      <c r="N170" s="27"/>
      <c r="O170" s="31"/>
    </row>
    <row r="171" spans="2:15" ht="58.5" customHeight="1" x14ac:dyDescent="0.25">
      <c r="B171" s="47"/>
      <c r="C171" s="56"/>
      <c r="D171" s="27"/>
      <c r="E171" s="40"/>
      <c r="F171" s="5" t="s">
        <v>18</v>
      </c>
      <c r="G171" s="19" t="s">
        <v>50</v>
      </c>
      <c r="H171" s="5" t="s">
        <v>20</v>
      </c>
      <c r="I171" s="20">
        <v>90</v>
      </c>
      <c r="J171" s="20">
        <v>90</v>
      </c>
      <c r="K171" s="22">
        <f t="shared" si="1"/>
        <v>100</v>
      </c>
      <c r="L171" s="29"/>
      <c r="M171" s="30"/>
      <c r="N171" s="27"/>
      <c r="O171" s="31"/>
    </row>
    <row r="172" spans="2:15" ht="36" customHeight="1" x14ac:dyDescent="0.25">
      <c r="B172" s="47"/>
      <c r="C172" s="57"/>
      <c r="D172" s="32"/>
      <c r="E172" s="41"/>
      <c r="F172" s="5" t="s">
        <v>24</v>
      </c>
      <c r="G172" s="34" t="s">
        <v>25</v>
      </c>
      <c r="H172" s="5" t="s">
        <v>83</v>
      </c>
      <c r="I172" s="35">
        <v>16341.666666666668</v>
      </c>
      <c r="J172" s="35">
        <v>16340</v>
      </c>
      <c r="K172" s="22">
        <f t="shared" si="1"/>
        <v>99.989801121876582</v>
      </c>
      <c r="L172" s="36">
        <f>K172</f>
        <v>99.989801121876582</v>
      </c>
      <c r="M172" s="30"/>
      <c r="N172" s="27"/>
      <c r="O172" s="31"/>
    </row>
    <row r="173" spans="2:15" ht="58.5" customHeight="1" x14ac:dyDescent="0.25">
      <c r="B173" s="47"/>
      <c r="C173" s="16" t="s">
        <v>110</v>
      </c>
      <c r="D173" s="16" t="s">
        <v>112</v>
      </c>
      <c r="E173" s="39" t="s">
        <v>17</v>
      </c>
      <c r="F173" s="5" t="s">
        <v>18</v>
      </c>
      <c r="G173" s="19" t="s">
        <v>81</v>
      </c>
      <c r="H173" s="5" t="s">
        <v>20</v>
      </c>
      <c r="I173" s="20">
        <v>16</v>
      </c>
      <c r="J173" s="21">
        <v>19.8</v>
      </c>
      <c r="K173" s="22">
        <f t="shared" si="1"/>
        <v>100</v>
      </c>
      <c r="L173" s="23">
        <f>(K173+K174+K175)/3</f>
        <v>100</v>
      </c>
      <c r="M173" s="24">
        <f>(L173+L176)/2</f>
        <v>99.972004479283299</v>
      </c>
      <c r="N173" s="27"/>
      <c r="O173" s="31"/>
    </row>
    <row r="174" spans="2:15" ht="58.5" customHeight="1" x14ac:dyDescent="0.25">
      <c r="B174" s="47"/>
      <c r="C174" s="56"/>
      <c r="D174" s="27"/>
      <c r="E174" s="40"/>
      <c r="F174" s="5" t="s">
        <v>18</v>
      </c>
      <c r="G174" s="19" t="s">
        <v>82</v>
      </c>
      <c r="H174" s="5" t="s">
        <v>20</v>
      </c>
      <c r="I174" s="20">
        <v>1</v>
      </c>
      <c r="J174" s="21">
        <v>1.5</v>
      </c>
      <c r="K174" s="22">
        <f t="shared" si="1"/>
        <v>100</v>
      </c>
      <c r="L174" s="29"/>
      <c r="M174" s="30"/>
      <c r="N174" s="27"/>
      <c r="O174" s="31"/>
    </row>
    <row r="175" spans="2:15" ht="58.5" customHeight="1" x14ac:dyDescent="0.25">
      <c r="B175" s="47"/>
      <c r="C175" s="56"/>
      <c r="D175" s="27"/>
      <c r="E175" s="40"/>
      <c r="F175" s="5" t="s">
        <v>18</v>
      </c>
      <c r="G175" s="19" t="s">
        <v>50</v>
      </c>
      <c r="H175" s="5" t="s">
        <v>20</v>
      </c>
      <c r="I175" s="20">
        <v>90</v>
      </c>
      <c r="J175" s="20">
        <v>100</v>
      </c>
      <c r="K175" s="22">
        <f t="shared" si="1"/>
        <v>100</v>
      </c>
      <c r="L175" s="29"/>
      <c r="M175" s="30"/>
      <c r="N175" s="27"/>
      <c r="O175" s="31"/>
    </row>
    <row r="176" spans="2:15" ht="39" customHeight="1" x14ac:dyDescent="0.25">
      <c r="B176" s="47"/>
      <c r="C176" s="57"/>
      <c r="D176" s="32"/>
      <c r="E176" s="41"/>
      <c r="F176" s="5" t="s">
        <v>24</v>
      </c>
      <c r="G176" s="34" t="s">
        <v>25</v>
      </c>
      <c r="H176" s="5" t="s">
        <v>83</v>
      </c>
      <c r="I176" s="35">
        <v>16669.333333333336</v>
      </c>
      <c r="J176" s="35">
        <v>16660</v>
      </c>
      <c r="K176" s="22">
        <f t="shared" si="1"/>
        <v>99.944008958566613</v>
      </c>
      <c r="L176" s="36">
        <f>K176</f>
        <v>99.944008958566613</v>
      </c>
      <c r="M176" s="30"/>
      <c r="N176" s="27"/>
      <c r="O176" s="31"/>
    </row>
    <row r="177" spans="1:17" ht="58.5" hidden="1" customHeight="1" x14ac:dyDescent="0.25">
      <c r="B177" s="47"/>
      <c r="C177" s="16" t="s">
        <v>113</v>
      </c>
      <c r="D177" s="16" t="s">
        <v>114</v>
      </c>
      <c r="E177" s="39" t="s">
        <v>17</v>
      </c>
      <c r="F177" s="5" t="s">
        <v>18</v>
      </c>
      <c r="G177" s="19" t="s">
        <v>81</v>
      </c>
      <c r="H177" s="5" t="s">
        <v>20</v>
      </c>
      <c r="I177" s="20"/>
      <c r="J177" s="21"/>
      <c r="K177" s="22" t="e">
        <f t="shared" si="1"/>
        <v>#DIV/0!</v>
      </c>
      <c r="L177" s="23" t="e">
        <f>(K177+K178+K179)/3</f>
        <v>#DIV/0!</v>
      </c>
      <c r="M177" s="24" t="e">
        <f>(L177+L180)/2</f>
        <v>#DIV/0!</v>
      </c>
      <c r="N177" s="27"/>
      <c r="O177" s="31"/>
    </row>
    <row r="178" spans="1:17" ht="58.5" hidden="1" customHeight="1" x14ac:dyDescent="0.25">
      <c r="B178" s="47"/>
      <c r="C178" s="56"/>
      <c r="D178" s="27"/>
      <c r="E178" s="40"/>
      <c r="F178" s="5" t="s">
        <v>18</v>
      </c>
      <c r="G178" s="19" t="s">
        <v>82</v>
      </c>
      <c r="H178" s="5" t="s">
        <v>20</v>
      </c>
      <c r="I178" s="20"/>
      <c r="J178" s="21"/>
      <c r="K178" s="22" t="e">
        <f t="shared" si="1"/>
        <v>#DIV/0!</v>
      </c>
      <c r="L178" s="29"/>
      <c r="M178" s="30"/>
      <c r="N178" s="27"/>
      <c r="O178" s="31"/>
    </row>
    <row r="179" spans="1:17" ht="58.5" hidden="1" customHeight="1" x14ac:dyDescent="0.25">
      <c r="B179" s="47"/>
      <c r="C179" s="56"/>
      <c r="D179" s="27"/>
      <c r="E179" s="40"/>
      <c r="F179" s="5" t="s">
        <v>18</v>
      </c>
      <c r="G179" s="19" t="s">
        <v>50</v>
      </c>
      <c r="H179" s="5" t="s">
        <v>20</v>
      </c>
      <c r="I179" s="20"/>
      <c r="J179" s="20"/>
      <c r="K179" s="22" t="e">
        <f t="shared" si="1"/>
        <v>#DIV/0!</v>
      </c>
      <c r="L179" s="29"/>
      <c r="M179" s="30"/>
      <c r="N179" s="27"/>
      <c r="O179" s="31"/>
    </row>
    <row r="180" spans="1:17" ht="41.25" hidden="1" customHeight="1" x14ac:dyDescent="0.25">
      <c r="B180" s="58"/>
      <c r="C180" s="57"/>
      <c r="D180" s="32"/>
      <c r="E180" s="41"/>
      <c r="F180" s="5" t="s">
        <v>24</v>
      </c>
      <c r="G180" s="34" t="s">
        <v>25</v>
      </c>
      <c r="H180" s="5" t="s">
        <v>83</v>
      </c>
      <c r="I180" s="43"/>
      <c r="J180" s="43"/>
      <c r="K180" s="22" t="e">
        <f t="shared" si="1"/>
        <v>#DIV/0!</v>
      </c>
      <c r="L180" s="36" t="e">
        <f>K180</f>
        <v>#DIV/0!</v>
      </c>
      <c r="M180" s="30"/>
      <c r="N180" s="32"/>
      <c r="O180" s="31"/>
    </row>
    <row r="181" spans="1:17" ht="42" hidden="1" customHeight="1" x14ac:dyDescent="0.25">
      <c r="A181" s="4"/>
      <c r="B181" s="59"/>
      <c r="C181" s="60" t="s">
        <v>115</v>
      </c>
      <c r="D181" s="61" t="s">
        <v>116</v>
      </c>
      <c r="E181" s="62" t="s">
        <v>117</v>
      </c>
      <c r="F181" s="63" t="s">
        <v>18</v>
      </c>
      <c r="G181" s="64" t="s">
        <v>118</v>
      </c>
      <c r="H181" s="65" t="s">
        <v>20</v>
      </c>
      <c r="I181" s="66"/>
      <c r="J181" s="67"/>
      <c r="K181" s="68" t="e">
        <f>IF(I181/J181*100&gt;100,100,I181/J181*100)</f>
        <v>#DIV/0!</v>
      </c>
      <c r="L181" s="69" t="e">
        <f>(K181+K182+K183)/3</f>
        <v>#DIV/0!</v>
      </c>
      <c r="M181" s="70" t="e">
        <f>(L181+L184)/2</f>
        <v>#DIV/0!</v>
      </c>
      <c r="N181" s="71" t="s">
        <v>170</v>
      </c>
      <c r="O181" s="31"/>
      <c r="P181" s="4">
        <f>I184+I188+I192+I196+I200+I204+I208+I212+I216+I220+I224+I228</f>
        <v>0</v>
      </c>
      <c r="Q181" s="4">
        <f>J184+J188+J192+J196+J200+J204+J208+J212+J216+J220+J224+J228</f>
        <v>0</v>
      </c>
    </row>
    <row r="182" spans="1:17" ht="42" hidden="1" customHeight="1" x14ac:dyDescent="0.25">
      <c r="A182" s="4"/>
      <c r="B182" s="56"/>
      <c r="C182" s="72"/>
      <c r="D182" s="56"/>
      <c r="E182" s="56"/>
      <c r="F182" s="63" t="s">
        <v>18</v>
      </c>
      <c r="G182" s="64" t="s">
        <v>119</v>
      </c>
      <c r="H182" s="65" t="s">
        <v>20</v>
      </c>
      <c r="I182" s="66"/>
      <c r="J182" s="67"/>
      <c r="K182" s="68" t="e">
        <f>IF(J182/I182*100&gt;100,100,J182/I182*100)</f>
        <v>#DIV/0!</v>
      </c>
      <c r="L182" s="73"/>
      <c r="M182" s="74"/>
      <c r="N182" s="75"/>
      <c r="O182" s="31"/>
    </row>
    <row r="183" spans="1:17" ht="36" hidden="1" customHeight="1" x14ac:dyDescent="0.25">
      <c r="A183" s="4"/>
      <c r="B183" s="56"/>
      <c r="C183" s="72"/>
      <c r="D183" s="56"/>
      <c r="E183" s="56"/>
      <c r="F183" s="63" t="s">
        <v>18</v>
      </c>
      <c r="G183" s="64" t="s">
        <v>120</v>
      </c>
      <c r="H183" s="65" t="s">
        <v>20</v>
      </c>
      <c r="I183" s="66"/>
      <c r="J183" s="66"/>
      <c r="K183" s="68" t="e">
        <f>IF(J183/I183*100&gt;100,100,J183/I183*100)</f>
        <v>#DIV/0!</v>
      </c>
      <c r="L183" s="73"/>
      <c r="M183" s="74"/>
      <c r="N183" s="75"/>
      <c r="O183" s="31"/>
    </row>
    <row r="184" spans="1:17" ht="30.75" hidden="1" customHeight="1" x14ac:dyDescent="0.25">
      <c r="A184" s="4"/>
      <c r="B184" s="56"/>
      <c r="C184" s="76"/>
      <c r="D184" s="57"/>
      <c r="E184" s="57"/>
      <c r="F184" s="63" t="s">
        <v>24</v>
      </c>
      <c r="G184" s="77" t="s">
        <v>25</v>
      </c>
      <c r="H184" s="65" t="s">
        <v>26</v>
      </c>
      <c r="I184" s="78"/>
      <c r="J184" s="78"/>
      <c r="K184" s="68" t="e">
        <f>IF(J184/I184*100&gt;100,100,J184/I184*100)</f>
        <v>#DIV/0!</v>
      </c>
      <c r="L184" s="79" t="e">
        <f>K184</f>
        <v>#DIV/0!</v>
      </c>
      <c r="M184" s="74"/>
      <c r="N184" s="75"/>
      <c r="O184" s="31"/>
    </row>
    <row r="185" spans="1:17" ht="42" hidden="1" customHeight="1" x14ac:dyDescent="0.25">
      <c r="A185" s="4"/>
      <c r="B185" s="56"/>
      <c r="C185" s="60" t="s">
        <v>121</v>
      </c>
      <c r="D185" s="61" t="s">
        <v>122</v>
      </c>
      <c r="E185" s="80" t="s">
        <v>117</v>
      </c>
      <c r="F185" s="63" t="s">
        <v>18</v>
      </c>
      <c r="G185" s="64" t="s">
        <v>118</v>
      </c>
      <c r="H185" s="65" t="s">
        <v>20</v>
      </c>
      <c r="I185" s="66"/>
      <c r="J185" s="67"/>
      <c r="K185" s="68" t="e">
        <f>IF(I185/J185*100&gt;100,100,I185/J185*100)</f>
        <v>#DIV/0!</v>
      </c>
      <c r="L185" s="69" t="e">
        <f>(K185+K186+K187)/3</f>
        <v>#DIV/0!</v>
      </c>
      <c r="M185" s="70" t="e">
        <f>(L185+L188)/2</f>
        <v>#DIV/0!</v>
      </c>
      <c r="N185" s="75"/>
      <c r="O185" s="31"/>
    </row>
    <row r="186" spans="1:17" ht="42" hidden="1" customHeight="1" x14ac:dyDescent="0.25">
      <c r="A186" s="4"/>
      <c r="B186" s="56"/>
      <c r="C186" s="72"/>
      <c r="D186" s="56"/>
      <c r="E186" s="56"/>
      <c r="F186" s="63" t="s">
        <v>18</v>
      </c>
      <c r="G186" s="64" t="s">
        <v>119</v>
      </c>
      <c r="H186" s="65" t="s">
        <v>20</v>
      </c>
      <c r="I186" s="66"/>
      <c r="J186" s="67"/>
      <c r="K186" s="68" t="e">
        <f>IF(J186/I186*100&gt;100,100,J186/I186*100)</f>
        <v>#DIV/0!</v>
      </c>
      <c r="L186" s="73"/>
      <c r="M186" s="74"/>
      <c r="N186" s="75"/>
      <c r="O186" s="31"/>
    </row>
    <row r="187" spans="1:17" ht="36" hidden="1" customHeight="1" x14ac:dyDescent="0.25">
      <c r="A187" s="4"/>
      <c r="B187" s="56"/>
      <c r="C187" s="72"/>
      <c r="D187" s="56"/>
      <c r="E187" s="56"/>
      <c r="F187" s="63" t="s">
        <v>18</v>
      </c>
      <c r="G187" s="64" t="s">
        <v>120</v>
      </c>
      <c r="H187" s="65" t="s">
        <v>20</v>
      </c>
      <c r="I187" s="66"/>
      <c r="J187" s="66"/>
      <c r="K187" s="68" t="e">
        <f>IF(J187/I187*100&gt;100,100,J187/I187*100)</f>
        <v>#DIV/0!</v>
      </c>
      <c r="L187" s="73"/>
      <c r="M187" s="74"/>
      <c r="N187" s="75"/>
      <c r="O187" s="31"/>
    </row>
    <row r="188" spans="1:17" ht="30.75" hidden="1" customHeight="1" x14ac:dyDescent="0.25">
      <c r="A188" s="4"/>
      <c r="B188" s="56"/>
      <c r="C188" s="76"/>
      <c r="D188" s="57"/>
      <c r="E188" s="57"/>
      <c r="F188" s="63" t="s">
        <v>24</v>
      </c>
      <c r="G188" s="77" t="s">
        <v>25</v>
      </c>
      <c r="H188" s="65" t="s">
        <v>26</v>
      </c>
      <c r="I188" s="81"/>
      <c r="J188" s="78"/>
      <c r="K188" s="68" t="e">
        <f>IF(J188/I188*100&gt;100,100,J188/I188*100)</f>
        <v>#DIV/0!</v>
      </c>
      <c r="L188" s="79" t="e">
        <f>K188</f>
        <v>#DIV/0!</v>
      </c>
      <c r="M188" s="74"/>
      <c r="N188" s="75"/>
      <c r="O188" s="31"/>
    </row>
    <row r="189" spans="1:17" ht="42" hidden="1" customHeight="1" x14ac:dyDescent="0.25">
      <c r="A189" s="4"/>
      <c r="B189" s="56"/>
      <c r="C189" s="60" t="s">
        <v>123</v>
      </c>
      <c r="D189" s="61" t="s">
        <v>124</v>
      </c>
      <c r="E189" s="80" t="s">
        <v>117</v>
      </c>
      <c r="F189" s="63" t="s">
        <v>18</v>
      </c>
      <c r="G189" s="64" t="s">
        <v>118</v>
      </c>
      <c r="H189" s="65" t="s">
        <v>20</v>
      </c>
      <c r="I189" s="66"/>
      <c r="J189" s="67"/>
      <c r="K189" s="68" t="e">
        <f>IF(I189/J189*100&gt;100,100,I189/J189*100)</f>
        <v>#DIV/0!</v>
      </c>
      <c r="L189" s="69" t="e">
        <f>(K189+K190+K191)/3</f>
        <v>#DIV/0!</v>
      </c>
      <c r="M189" s="70" t="e">
        <f>(L189+L192)/2</f>
        <v>#DIV/0!</v>
      </c>
      <c r="N189" s="75"/>
      <c r="O189" s="31"/>
    </row>
    <row r="190" spans="1:17" ht="42" hidden="1" customHeight="1" x14ac:dyDescent="0.25">
      <c r="A190" s="4"/>
      <c r="B190" s="56"/>
      <c r="C190" s="72"/>
      <c r="D190" s="56"/>
      <c r="E190" s="56"/>
      <c r="F190" s="63" t="s">
        <v>18</v>
      </c>
      <c r="G190" s="64" t="s">
        <v>119</v>
      </c>
      <c r="H190" s="65" t="s">
        <v>20</v>
      </c>
      <c r="I190" s="66"/>
      <c r="J190" s="67"/>
      <c r="K190" s="68" t="e">
        <f>IF(J190/I190*100&gt;100,100,J190/I190*100)</f>
        <v>#DIV/0!</v>
      </c>
      <c r="L190" s="73"/>
      <c r="M190" s="74"/>
      <c r="N190" s="75"/>
      <c r="O190" s="31"/>
    </row>
    <row r="191" spans="1:17" ht="36" hidden="1" customHeight="1" x14ac:dyDescent="0.25">
      <c r="A191" s="4"/>
      <c r="B191" s="56"/>
      <c r="C191" s="72"/>
      <c r="D191" s="56"/>
      <c r="E191" s="56"/>
      <c r="F191" s="63" t="s">
        <v>18</v>
      </c>
      <c r="G191" s="64" t="s">
        <v>120</v>
      </c>
      <c r="H191" s="65" t="s">
        <v>20</v>
      </c>
      <c r="I191" s="66"/>
      <c r="J191" s="66"/>
      <c r="K191" s="68" t="e">
        <f>IF(J191/I191*100&gt;100,100,J191/I191*100)</f>
        <v>#DIV/0!</v>
      </c>
      <c r="L191" s="73"/>
      <c r="M191" s="74"/>
      <c r="N191" s="75"/>
      <c r="O191" s="31"/>
    </row>
    <row r="192" spans="1:17" ht="30.75" hidden="1" customHeight="1" x14ac:dyDescent="0.25">
      <c r="A192" s="4"/>
      <c r="B192" s="56"/>
      <c r="C192" s="76"/>
      <c r="D192" s="57"/>
      <c r="E192" s="57"/>
      <c r="F192" s="63" t="s">
        <v>24</v>
      </c>
      <c r="G192" s="77" t="s">
        <v>25</v>
      </c>
      <c r="H192" s="65" t="s">
        <v>26</v>
      </c>
      <c r="I192" s="81"/>
      <c r="J192" s="78"/>
      <c r="K192" s="68" t="e">
        <f>IF(J192/I192*100&gt;100,100,J192/I192*100)</f>
        <v>#DIV/0!</v>
      </c>
      <c r="L192" s="79" t="e">
        <f>K192</f>
        <v>#DIV/0!</v>
      </c>
      <c r="M192" s="74"/>
      <c r="N192" s="75"/>
      <c r="O192" s="31"/>
    </row>
    <row r="193" spans="2:15" s="4" customFormat="1" ht="42" hidden="1" customHeight="1" x14ac:dyDescent="0.25">
      <c r="B193" s="56"/>
      <c r="C193" s="60" t="s">
        <v>125</v>
      </c>
      <c r="D193" s="61" t="s">
        <v>126</v>
      </c>
      <c r="E193" s="80" t="s">
        <v>117</v>
      </c>
      <c r="F193" s="63" t="s">
        <v>18</v>
      </c>
      <c r="G193" s="64" t="s">
        <v>118</v>
      </c>
      <c r="H193" s="65" t="s">
        <v>20</v>
      </c>
      <c r="I193" s="66"/>
      <c r="J193" s="67"/>
      <c r="K193" s="68" t="e">
        <f>IF(I193/J193*100&gt;100,100,I193/J193*100)</f>
        <v>#DIV/0!</v>
      </c>
      <c r="L193" s="69" t="e">
        <f>(K193+K194+K195)/3</f>
        <v>#DIV/0!</v>
      </c>
      <c r="M193" s="70" t="e">
        <f>(L193+L196)/2</f>
        <v>#DIV/0!</v>
      </c>
      <c r="N193" s="75"/>
      <c r="O193" s="31"/>
    </row>
    <row r="194" spans="2:15" s="4" customFormat="1" ht="42" hidden="1" customHeight="1" x14ac:dyDescent="0.25">
      <c r="B194" s="56"/>
      <c r="C194" s="72"/>
      <c r="D194" s="56"/>
      <c r="E194" s="56"/>
      <c r="F194" s="63" t="s">
        <v>18</v>
      </c>
      <c r="G194" s="64" t="s">
        <v>119</v>
      </c>
      <c r="H194" s="65" t="s">
        <v>20</v>
      </c>
      <c r="I194" s="66"/>
      <c r="J194" s="67"/>
      <c r="K194" s="68" t="e">
        <f>IF(J194/I194*100&gt;100,100,J194/I194*100)</f>
        <v>#DIV/0!</v>
      </c>
      <c r="L194" s="73"/>
      <c r="M194" s="74"/>
      <c r="N194" s="75"/>
      <c r="O194" s="31"/>
    </row>
    <row r="195" spans="2:15" s="4" customFormat="1" ht="36" hidden="1" customHeight="1" x14ac:dyDescent="0.25">
      <c r="B195" s="56"/>
      <c r="C195" s="72"/>
      <c r="D195" s="56"/>
      <c r="E195" s="56"/>
      <c r="F195" s="63" t="s">
        <v>18</v>
      </c>
      <c r="G195" s="64" t="s">
        <v>120</v>
      </c>
      <c r="H195" s="65" t="s">
        <v>20</v>
      </c>
      <c r="I195" s="66"/>
      <c r="J195" s="66"/>
      <c r="K195" s="68" t="e">
        <f>IF(J195/I195*100&gt;100,100,J195/I195*100)</f>
        <v>#DIV/0!</v>
      </c>
      <c r="L195" s="73"/>
      <c r="M195" s="74"/>
      <c r="N195" s="75"/>
      <c r="O195" s="31"/>
    </row>
    <row r="196" spans="2:15" s="4" customFormat="1" ht="30.75" hidden="1" customHeight="1" x14ac:dyDescent="0.25">
      <c r="B196" s="56"/>
      <c r="C196" s="76"/>
      <c r="D196" s="57"/>
      <c r="E196" s="57"/>
      <c r="F196" s="63" t="s">
        <v>24</v>
      </c>
      <c r="G196" s="77" t="s">
        <v>25</v>
      </c>
      <c r="H196" s="65" t="s">
        <v>26</v>
      </c>
      <c r="I196" s="81"/>
      <c r="J196" s="78"/>
      <c r="K196" s="68" t="e">
        <f>IF(J196/I196*100&gt;100,100,J196/I196*100)</f>
        <v>#DIV/0!</v>
      </c>
      <c r="L196" s="79" t="e">
        <f>K196</f>
        <v>#DIV/0!</v>
      </c>
      <c r="M196" s="74"/>
      <c r="N196" s="75"/>
      <c r="O196" s="31"/>
    </row>
    <row r="197" spans="2:15" s="4" customFormat="1" ht="42" hidden="1" customHeight="1" x14ac:dyDescent="0.25">
      <c r="B197" s="56"/>
      <c r="C197" s="60" t="s">
        <v>127</v>
      </c>
      <c r="D197" s="61" t="s">
        <v>128</v>
      </c>
      <c r="E197" s="80" t="s">
        <v>117</v>
      </c>
      <c r="F197" s="63" t="s">
        <v>18</v>
      </c>
      <c r="G197" s="64" t="s">
        <v>118</v>
      </c>
      <c r="H197" s="65" t="s">
        <v>20</v>
      </c>
      <c r="I197" s="66"/>
      <c r="J197" s="67"/>
      <c r="K197" s="68" t="e">
        <f>IF(I197/J197*100&gt;100,100,I197/J197*100)</f>
        <v>#DIV/0!</v>
      </c>
      <c r="L197" s="69" t="e">
        <f>(K197+K198+K199)/3</f>
        <v>#DIV/0!</v>
      </c>
      <c r="M197" s="70" t="e">
        <f>(L197+L200)/2</f>
        <v>#DIV/0!</v>
      </c>
      <c r="N197" s="75"/>
      <c r="O197" s="31"/>
    </row>
    <row r="198" spans="2:15" s="4" customFormat="1" ht="42" hidden="1" customHeight="1" x14ac:dyDescent="0.25">
      <c r="B198" s="56"/>
      <c r="C198" s="72"/>
      <c r="D198" s="56"/>
      <c r="E198" s="56"/>
      <c r="F198" s="63" t="s">
        <v>18</v>
      </c>
      <c r="G198" s="64" t="s">
        <v>119</v>
      </c>
      <c r="H198" s="65" t="s">
        <v>20</v>
      </c>
      <c r="I198" s="66"/>
      <c r="J198" s="67"/>
      <c r="K198" s="68" t="e">
        <f t="shared" ref="K198:K204" si="2">IF(J198/I198*100&gt;100,100,J198/I198*100)</f>
        <v>#DIV/0!</v>
      </c>
      <c r="L198" s="73"/>
      <c r="M198" s="74"/>
      <c r="N198" s="75"/>
      <c r="O198" s="31"/>
    </row>
    <row r="199" spans="2:15" s="4" customFormat="1" ht="36" hidden="1" customHeight="1" x14ac:dyDescent="0.25">
      <c r="B199" s="56"/>
      <c r="C199" s="72"/>
      <c r="D199" s="56"/>
      <c r="E199" s="56"/>
      <c r="F199" s="63" t="s">
        <v>18</v>
      </c>
      <c r="G199" s="64" t="s">
        <v>120</v>
      </c>
      <c r="H199" s="65" t="s">
        <v>20</v>
      </c>
      <c r="I199" s="66"/>
      <c r="J199" s="66"/>
      <c r="K199" s="68" t="e">
        <f t="shared" si="2"/>
        <v>#DIV/0!</v>
      </c>
      <c r="L199" s="73"/>
      <c r="M199" s="74"/>
      <c r="N199" s="75"/>
      <c r="O199" s="31"/>
    </row>
    <row r="200" spans="2:15" s="4" customFormat="1" ht="30.75" hidden="1" customHeight="1" x14ac:dyDescent="0.25">
      <c r="B200" s="56"/>
      <c r="C200" s="76"/>
      <c r="D200" s="57"/>
      <c r="E200" s="57"/>
      <c r="F200" s="63" t="s">
        <v>24</v>
      </c>
      <c r="G200" s="77" t="s">
        <v>25</v>
      </c>
      <c r="H200" s="65" t="s">
        <v>26</v>
      </c>
      <c r="I200" s="78"/>
      <c r="J200" s="78"/>
      <c r="K200" s="68" t="e">
        <f t="shared" si="2"/>
        <v>#DIV/0!</v>
      </c>
      <c r="L200" s="79" t="e">
        <f>K200</f>
        <v>#DIV/0!</v>
      </c>
      <c r="M200" s="74"/>
      <c r="N200" s="75"/>
      <c r="O200" s="31"/>
    </row>
    <row r="201" spans="2:15" s="4" customFormat="1" ht="42" hidden="1" customHeight="1" x14ac:dyDescent="0.25">
      <c r="B201" s="56"/>
      <c r="C201" s="60" t="s">
        <v>129</v>
      </c>
      <c r="D201" s="61" t="s">
        <v>130</v>
      </c>
      <c r="E201" s="80" t="s">
        <v>117</v>
      </c>
      <c r="F201" s="63" t="s">
        <v>18</v>
      </c>
      <c r="G201" s="64" t="s">
        <v>118</v>
      </c>
      <c r="H201" s="65" t="s">
        <v>20</v>
      </c>
      <c r="I201" s="66"/>
      <c r="J201" s="67"/>
      <c r="K201" s="68" t="e">
        <f t="shared" si="2"/>
        <v>#DIV/0!</v>
      </c>
      <c r="L201" s="69" t="e">
        <f>(K201+K202+K203)/3</f>
        <v>#DIV/0!</v>
      </c>
      <c r="M201" s="70" t="e">
        <f>(L201+L204)/2</f>
        <v>#DIV/0!</v>
      </c>
      <c r="N201" s="75"/>
      <c r="O201" s="31"/>
    </row>
    <row r="202" spans="2:15" s="4" customFormat="1" ht="42" hidden="1" customHeight="1" x14ac:dyDescent="0.25">
      <c r="B202" s="56"/>
      <c r="C202" s="72"/>
      <c r="D202" s="56"/>
      <c r="E202" s="56"/>
      <c r="F202" s="63" t="s">
        <v>18</v>
      </c>
      <c r="G202" s="64" t="s">
        <v>119</v>
      </c>
      <c r="H202" s="65" t="s">
        <v>20</v>
      </c>
      <c r="I202" s="66"/>
      <c r="J202" s="67"/>
      <c r="K202" s="68" t="e">
        <f t="shared" si="2"/>
        <v>#DIV/0!</v>
      </c>
      <c r="L202" s="73"/>
      <c r="M202" s="74"/>
      <c r="N202" s="75"/>
      <c r="O202" s="31"/>
    </row>
    <row r="203" spans="2:15" s="4" customFormat="1" ht="36" hidden="1" customHeight="1" x14ac:dyDescent="0.25">
      <c r="B203" s="56"/>
      <c r="C203" s="72"/>
      <c r="D203" s="56"/>
      <c r="E203" s="56"/>
      <c r="F203" s="63" t="s">
        <v>18</v>
      </c>
      <c r="G203" s="64" t="s">
        <v>120</v>
      </c>
      <c r="H203" s="65" t="s">
        <v>20</v>
      </c>
      <c r="I203" s="66"/>
      <c r="J203" s="66"/>
      <c r="K203" s="68" t="e">
        <f t="shared" si="2"/>
        <v>#DIV/0!</v>
      </c>
      <c r="L203" s="73"/>
      <c r="M203" s="74"/>
      <c r="N203" s="75"/>
      <c r="O203" s="31"/>
    </row>
    <row r="204" spans="2:15" s="4" customFormat="1" ht="30.75" hidden="1" customHeight="1" x14ac:dyDescent="0.25">
      <c r="B204" s="56"/>
      <c r="C204" s="76"/>
      <c r="D204" s="57"/>
      <c r="E204" s="57"/>
      <c r="F204" s="63" t="s">
        <v>24</v>
      </c>
      <c r="G204" s="77" t="s">
        <v>25</v>
      </c>
      <c r="H204" s="65" t="s">
        <v>26</v>
      </c>
      <c r="I204" s="81"/>
      <c r="J204" s="78"/>
      <c r="K204" s="68" t="e">
        <f t="shared" si="2"/>
        <v>#DIV/0!</v>
      </c>
      <c r="L204" s="79" t="e">
        <f>K204</f>
        <v>#DIV/0!</v>
      </c>
      <c r="M204" s="74"/>
      <c r="N204" s="75"/>
      <c r="O204" s="31"/>
    </row>
    <row r="205" spans="2:15" s="4" customFormat="1" ht="42" hidden="1" customHeight="1" x14ac:dyDescent="0.25">
      <c r="B205" s="56"/>
      <c r="C205" s="60" t="s">
        <v>131</v>
      </c>
      <c r="D205" s="61" t="s">
        <v>132</v>
      </c>
      <c r="E205" s="80" t="s">
        <v>117</v>
      </c>
      <c r="F205" s="63" t="s">
        <v>18</v>
      </c>
      <c r="G205" s="64" t="s">
        <v>118</v>
      </c>
      <c r="H205" s="65" t="s">
        <v>20</v>
      </c>
      <c r="I205" s="66"/>
      <c r="J205" s="67"/>
      <c r="K205" s="68" t="e">
        <f>IF(I205/J205*100&gt;100,100,I205/J205*100)</f>
        <v>#DIV/0!</v>
      </c>
      <c r="L205" s="69" t="e">
        <f>(K205+K206+K207)/3</f>
        <v>#DIV/0!</v>
      </c>
      <c r="M205" s="70" t="e">
        <f>(L205+L208)/2</f>
        <v>#DIV/0!</v>
      </c>
      <c r="N205" s="75"/>
      <c r="O205" s="31"/>
    </row>
    <row r="206" spans="2:15" s="4" customFormat="1" ht="42" hidden="1" customHeight="1" x14ac:dyDescent="0.25">
      <c r="B206" s="56"/>
      <c r="C206" s="72"/>
      <c r="D206" s="56"/>
      <c r="E206" s="56"/>
      <c r="F206" s="63" t="s">
        <v>18</v>
      </c>
      <c r="G206" s="64" t="s">
        <v>119</v>
      </c>
      <c r="H206" s="65" t="s">
        <v>20</v>
      </c>
      <c r="I206" s="66"/>
      <c r="J206" s="67"/>
      <c r="K206" s="68" t="e">
        <f>IF(J206/I206*100&gt;100,100,J206/I206*100)</f>
        <v>#DIV/0!</v>
      </c>
      <c r="L206" s="73"/>
      <c r="M206" s="74"/>
      <c r="N206" s="75"/>
      <c r="O206" s="31"/>
    </row>
    <row r="207" spans="2:15" s="4" customFormat="1" ht="36" hidden="1" customHeight="1" x14ac:dyDescent="0.25">
      <c r="B207" s="56"/>
      <c r="C207" s="72"/>
      <c r="D207" s="56"/>
      <c r="E207" s="56"/>
      <c r="F207" s="63" t="s">
        <v>18</v>
      </c>
      <c r="G207" s="64" t="s">
        <v>120</v>
      </c>
      <c r="H207" s="65" t="s">
        <v>20</v>
      </c>
      <c r="I207" s="66"/>
      <c r="J207" s="66"/>
      <c r="K207" s="68" t="e">
        <f>IF(J207/I207*100&gt;100,100,J207/I207*100)</f>
        <v>#DIV/0!</v>
      </c>
      <c r="L207" s="73"/>
      <c r="M207" s="74"/>
      <c r="N207" s="75"/>
      <c r="O207" s="31"/>
    </row>
    <row r="208" spans="2:15" s="4" customFormat="1" ht="30.75" hidden="1" customHeight="1" x14ac:dyDescent="0.25">
      <c r="B208" s="56"/>
      <c r="C208" s="76"/>
      <c r="D208" s="57"/>
      <c r="E208" s="57"/>
      <c r="F208" s="63" t="s">
        <v>24</v>
      </c>
      <c r="G208" s="77" t="s">
        <v>25</v>
      </c>
      <c r="H208" s="65" t="s">
        <v>26</v>
      </c>
      <c r="I208" s="82"/>
      <c r="J208" s="78"/>
      <c r="K208" s="68" t="e">
        <f>IF(J208/I208*100&gt;100,100,J208/I208*100)</f>
        <v>#DIV/0!</v>
      </c>
      <c r="L208" s="79" t="e">
        <f>K208</f>
        <v>#DIV/0!</v>
      </c>
      <c r="M208" s="74"/>
      <c r="N208" s="75"/>
      <c r="O208" s="31"/>
    </row>
    <row r="209" spans="1:15" ht="42" hidden="1" customHeight="1" x14ac:dyDescent="0.25">
      <c r="A209" s="4"/>
      <c r="B209" s="56"/>
      <c r="C209" s="60" t="s">
        <v>133</v>
      </c>
      <c r="D209" s="61" t="s">
        <v>134</v>
      </c>
      <c r="E209" s="80" t="s">
        <v>117</v>
      </c>
      <c r="F209" s="63" t="s">
        <v>18</v>
      </c>
      <c r="G209" s="64" t="s">
        <v>118</v>
      </c>
      <c r="H209" s="65" t="s">
        <v>20</v>
      </c>
      <c r="I209" s="66"/>
      <c r="J209" s="67"/>
      <c r="K209" s="68" t="e">
        <f>IF(I209/J209*100&gt;100,100,I209/J209*100)</f>
        <v>#DIV/0!</v>
      </c>
      <c r="L209" s="69" t="e">
        <f>(K209+K210+K211)/3</f>
        <v>#DIV/0!</v>
      </c>
      <c r="M209" s="70" t="e">
        <f>(L209+L212)/2</f>
        <v>#DIV/0!</v>
      </c>
      <c r="N209" s="75"/>
      <c r="O209" s="31"/>
    </row>
    <row r="210" spans="1:15" ht="42" hidden="1" customHeight="1" x14ac:dyDescent="0.25">
      <c r="A210" s="4"/>
      <c r="B210" s="56"/>
      <c r="C210" s="72"/>
      <c r="D210" s="56"/>
      <c r="E210" s="56"/>
      <c r="F210" s="63" t="s">
        <v>18</v>
      </c>
      <c r="G210" s="64" t="s">
        <v>119</v>
      </c>
      <c r="H210" s="65" t="s">
        <v>20</v>
      </c>
      <c r="I210" s="66"/>
      <c r="J210" s="67"/>
      <c r="K210" s="68" t="e">
        <f>IF(J210/I210*100&gt;100,100,J210/I210*100)</f>
        <v>#DIV/0!</v>
      </c>
      <c r="L210" s="73"/>
      <c r="M210" s="74"/>
      <c r="N210" s="75"/>
      <c r="O210" s="31"/>
    </row>
    <row r="211" spans="1:15" ht="36" hidden="1" customHeight="1" x14ac:dyDescent="0.25">
      <c r="A211" s="4"/>
      <c r="B211" s="56"/>
      <c r="C211" s="72"/>
      <c r="D211" s="56"/>
      <c r="E211" s="56"/>
      <c r="F211" s="63" t="s">
        <v>18</v>
      </c>
      <c r="G211" s="64" t="s">
        <v>120</v>
      </c>
      <c r="H211" s="65" t="s">
        <v>20</v>
      </c>
      <c r="I211" s="66"/>
      <c r="J211" s="66"/>
      <c r="K211" s="68" t="e">
        <f>IF(J211/I211*100&gt;100,100,J211/I211*100)</f>
        <v>#DIV/0!</v>
      </c>
      <c r="L211" s="73"/>
      <c r="M211" s="74"/>
      <c r="N211" s="75"/>
      <c r="O211" s="31"/>
    </row>
    <row r="212" spans="1:15" ht="30.75" hidden="1" customHeight="1" x14ac:dyDescent="0.25">
      <c r="A212" s="4"/>
      <c r="B212" s="56"/>
      <c r="C212" s="76"/>
      <c r="D212" s="57"/>
      <c r="E212" s="57"/>
      <c r="F212" s="63" t="s">
        <v>24</v>
      </c>
      <c r="G212" s="77" t="s">
        <v>25</v>
      </c>
      <c r="H212" s="65" t="s">
        <v>26</v>
      </c>
      <c r="I212" s="83"/>
      <c r="J212" s="83"/>
      <c r="K212" s="68" t="e">
        <f>IF(J212/I212*100&gt;100,100,J212/I212*100)</f>
        <v>#DIV/0!</v>
      </c>
      <c r="L212" s="79" t="e">
        <f>K212</f>
        <v>#DIV/0!</v>
      </c>
      <c r="M212" s="74"/>
      <c r="N212" s="75"/>
      <c r="O212" s="31"/>
    </row>
    <row r="213" spans="1:15" ht="42" hidden="1" customHeight="1" x14ac:dyDescent="0.25">
      <c r="A213" s="4"/>
      <c r="B213" s="56"/>
      <c r="C213" s="60"/>
      <c r="D213" s="61" t="s">
        <v>135</v>
      </c>
      <c r="E213" s="80" t="s">
        <v>117</v>
      </c>
      <c r="F213" s="63" t="s">
        <v>18</v>
      </c>
      <c r="G213" s="64" t="s">
        <v>118</v>
      </c>
      <c r="H213" s="65" t="s">
        <v>20</v>
      </c>
      <c r="I213" s="66"/>
      <c r="J213" s="67"/>
      <c r="K213" s="68" t="e">
        <f>IF(I213/J213*100&gt;100,100,I213/J213*100)</f>
        <v>#DIV/0!</v>
      </c>
      <c r="L213" s="69" t="e">
        <f>(K213+K214+K215)/3</f>
        <v>#DIV/0!</v>
      </c>
      <c r="M213" s="70" t="e">
        <f>(L213+L216)/2</f>
        <v>#DIV/0!</v>
      </c>
      <c r="N213" s="75"/>
      <c r="O213" s="31"/>
    </row>
    <row r="214" spans="1:15" ht="42" hidden="1" customHeight="1" x14ac:dyDescent="0.25">
      <c r="A214" s="4"/>
      <c r="B214" s="56"/>
      <c r="C214" s="72"/>
      <c r="D214" s="56"/>
      <c r="E214" s="56"/>
      <c r="F214" s="63" t="s">
        <v>18</v>
      </c>
      <c r="G214" s="64" t="s">
        <v>119</v>
      </c>
      <c r="H214" s="65" t="s">
        <v>20</v>
      </c>
      <c r="I214" s="66"/>
      <c r="J214" s="67"/>
      <c r="K214" s="68" t="e">
        <f>IF(J214/I214*100&gt;100,100,J214/I214*100)</f>
        <v>#DIV/0!</v>
      </c>
      <c r="L214" s="73"/>
      <c r="M214" s="74"/>
      <c r="N214" s="75"/>
      <c r="O214" s="31"/>
    </row>
    <row r="215" spans="1:15" ht="36" hidden="1" customHeight="1" x14ac:dyDescent="0.25">
      <c r="A215" s="4"/>
      <c r="B215" s="56"/>
      <c r="C215" s="72"/>
      <c r="D215" s="56"/>
      <c r="E215" s="56"/>
      <c r="F215" s="63" t="s">
        <v>18</v>
      </c>
      <c r="G215" s="64" t="s">
        <v>120</v>
      </c>
      <c r="H215" s="65" t="s">
        <v>20</v>
      </c>
      <c r="I215" s="66"/>
      <c r="J215" s="66"/>
      <c r="K215" s="68" t="e">
        <f>IF(J215/I215*100&gt;100,100,J215/I215*100)</f>
        <v>#DIV/0!</v>
      </c>
      <c r="L215" s="73"/>
      <c r="M215" s="74"/>
      <c r="N215" s="75"/>
      <c r="O215" s="31"/>
    </row>
    <row r="216" spans="1:15" ht="30.75" hidden="1" customHeight="1" x14ac:dyDescent="0.25">
      <c r="A216" s="4"/>
      <c r="B216" s="56"/>
      <c r="C216" s="76"/>
      <c r="D216" s="57"/>
      <c r="E216" s="57"/>
      <c r="F216" s="63" t="s">
        <v>24</v>
      </c>
      <c r="G216" s="77" t="s">
        <v>25</v>
      </c>
      <c r="H216" s="65" t="s">
        <v>26</v>
      </c>
      <c r="I216" s="81"/>
      <c r="J216" s="78"/>
      <c r="K216" s="68" t="e">
        <f>IF(J216/I216*100&gt;100,100,J216/I216*100)</f>
        <v>#DIV/0!</v>
      </c>
      <c r="L216" s="79" t="e">
        <f>K216</f>
        <v>#DIV/0!</v>
      </c>
      <c r="M216" s="74"/>
      <c r="N216" s="75"/>
      <c r="O216" s="31"/>
    </row>
    <row r="217" spans="1:15" ht="42" hidden="1" customHeight="1" x14ac:dyDescent="0.25">
      <c r="A217" s="4"/>
      <c r="B217" s="56"/>
      <c r="C217" s="60" t="s">
        <v>136</v>
      </c>
      <c r="D217" s="61" t="s">
        <v>137</v>
      </c>
      <c r="E217" s="80" t="s">
        <v>117</v>
      </c>
      <c r="F217" s="63" t="s">
        <v>18</v>
      </c>
      <c r="G217" s="64" t="s">
        <v>118</v>
      </c>
      <c r="H217" s="65" t="s">
        <v>20</v>
      </c>
      <c r="I217" s="66"/>
      <c r="J217" s="67"/>
      <c r="K217" s="68" t="e">
        <f>IF(I217/J217*100&gt;100,100,I217/J217*100)</f>
        <v>#DIV/0!</v>
      </c>
      <c r="L217" s="69" t="e">
        <f>(K217+K218+K219)/3</f>
        <v>#DIV/0!</v>
      </c>
      <c r="M217" s="70" t="e">
        <f>(L217+L220)/2</f>
        <v>#DIV/0!</v>
      </c>
      <c r="N217" s="75"/>
      <c r="O217" s="31"/>
    </row>
    <row r="218" spans="1:15" ht="42" hidden="1" customHeight="1" x14ac:dyDescent="0.25">
      <c r="A218" s="4"/>
      <c r="B218" s="56"/>
      <c r="C218" s="72"/>
      <c r="D218" s="56"/>
      <c r="E218" s="56"/>
      <c r="F218" s="63" t="s">
        <v>18</v>
      </c>
      <c r="G218" s="64" t="s">
        <v>119</v>
      </c>
      <c r="H218" s="65" t="s">
        <v>20</v>
      </c>
      <c r="I218" s="66"/>
      <c r="J218" s="67"/>
      <c r="K218" s="68" t="e">
        <f>IF(J218/I218*100&gt;100,100,J218/I218*100)</f>
        <v>#DIV/0!</v>
      </c>
      <c r="L218" s="73"/>
      <c r="M218" s="74"/>
      <c r="N218" s="75"/>
      <c r="O218" s="31"/>
    </row>
    <row r="219" spans="1:15" ht="36" hidden="1" customHeight="1" x14ac:dyDescent="0.25">
      <c r="A219" s="4"/>
      <c r="B219" s="56"/>
      <c r="C219" s="72"/>
      <c r="D219" s="56"/>
      <c r="E219" s="56"/>
      <c r="F219" s="63" t="s">
        <v>18</v>
      </c>
      <c r="G219" s="64" t="s">
        <v>120</v>
      </c>
      <c r="H219" s="65" t="s">
        <v>20</v>
      </c>
      <c r="I219" s="66"/>
      <c r="J219" s="66"/>
      <c r="K219" s="68" t="e">
        <f>IF(J219/I219*100&gt;100,100,J219/I219*100)</f>
        <v>#DIV/0!</v>
      </c>
      <c r="L219" s="73"/>
      <c r="M219" s="74"/>
      <c r="N219" s="75"/>
      <c r="O219" s="31"/>
    </row>
    <row r="220" spans="1:15" ht="30.75" hidden="1" customHeight="1" x14ac:dyDescent="0.25">
      <c r="A220" s="4"/>
      <c r="B220" s="56"/>
      <c r="C220" s="76"/>
      <c r="D220" s="57"/>
      <c r="E220" s="57"/>
      <c r="F220" s="63" t="s">
        <v>24</v>
      </c>
      <c r="G220" s="77" t="s">
        <v>25</v>
      </c>
      <c r="H220" s="65" t="s">
        <v>26</v>
      </c>
      <c r="I220" s="81"/>
      <c r="J220" s="78"/>
      <c r="K220" s="68" t="e">
        <f>IF(J220/I220*100&gt;100,100,J220/I220*100)</f>
        <v>#DIV/0!</v>
      </c>
      <c r="L220" s="79" t="e">
        <f>K220</f>
        <v>#DIV/0!</v>
      </c>
      <c r="M220" s="74"/>
      <c r="N220" s="75"/>
      <c r="O220" s="31"/>
    </row>
    <row r="221" spans="1:15" ht="42" hidden="1" customHeight="1" x14ac:dyDescent="0.25">
      <c r="A221" s="4"/>
      <c r="B221" s="56"/>
      <c r="C221" s="84" t="s">
        <v>138</v>
      </c>
      <c r="D221" s="61" t="s">
        <v>139</v>
      </c>
      <c r="E221" s="80" t="s">
        <v>117</v>
      </c>
      <c r="F221" s="63" t="s">
        <v>18</v>
      </c>
      <c r="G221" s="64" t="s">
        <v>118</v>
      </c>
      <c r="H221" s="65" t="s">
        <v>20</v>
      </c>
      <c r="I221" s="66"/>
      <c r="J221" s="67"/>
      <c r="K221" s="68" t="e">
        <f>IF(I221/J221*100&gt;100,100,I221/J221*100)</f>
        <v>#DIV/0!</v>
      </c>
      <c r="L221" s="69" t="e">
        <f>(K221+K222+K223)/3</f>
        <v>#DIV/0!</v>
      </c>
      <c r="M221" s="70" t="e">
        <f>(L221+L224)/2</f>
        <v>#DIV/0!</v>
      </c>
      <c r="N221" s="75"/>
      <c r="O221" s="31"/>
    </row>
    <row r="222" spans="1:15" ht="42" hidden="1" customHeight="1" x14ac:dyDescent="0.25">
      <c r="A222" s="4"/>
      <c r="B222" s="56"/>
      <c r="C222" s="85"/>
      <c r="D222" s="56"/>
      <c r="E222" s="56"/>
      <c r="F222" s="63" t="s">
        <v>18</v>
      </c>
      <c r="G222" s="64" t="s">
        <v>119</v>
      </c>
      <c r="H222" s="65" t="s">
        <v>20</v>
      </c>
      <c r="I222" s="66"/>
      <c r="J222" s="67"/>
      <c r="K222" s="68" t="e">
        <f>IF(J222/I222*100&gt;100,100,J222/I222*100)</f>
        <v>#DIV/0!</v>
      </c>
      <c r="L222" s="73"/>
      <c r="M222" s="74"/>
      <c r="N222" s="75"/>
      <c r="O222" s="31"/>
    </row>
    <row r="223" spans="1:15" ht="36" hidden="1" customHeight="1" x14ac:dyDescent="0.25">
      <c r="A223" s="4"/>
      <c r="B223" s="56"/>
      <c r="C223" s="85"/>
      <c r="D223" s="56"/>
      <c r="E223" s="56"/>
      <c r="F223" s="63" t="s">
        <v>18</v>
      </c>
      <c r="G223" s="64" t="s">
        <v>120</v>
      </c>
      <c r="H223" s="65" t="s">
        <v>20</v>
      </c>
      <c r="I223" s="66"/>
      <c r="J223" s="66"/>
      <c r="K223" s="68" t="e">
        <f>IF(J223/I223*100&gt;100,100,J223/I223*100)</f>
        <v>#DIV/0!</v>
      </c>
      <c r="L223" s="73"/>
      <c r="M223" s="74"/>
      <c r="N223" s="75"/>
      <c r="O223" s="31"/>
    </row>
    <row r="224" spans="1:15" ht="30.75" hidden="1" customHeight="1" x14ac:dyDescent="0.25">
      <c r="A224" s="4"/>
      <c r="B224" s="56"/>
      <c r="C224" s="86"/>
      <c r="D224" s="57"/>
      <c r="E224" s="57"/>
      <c r="F224" s="63" t="s">
        <v>24</v>
      </c>
      <c r="G224" s="77" t="s">
        <v>25</v>
      </c>
      <c r="H224" s="65" t="s">
        <v>26</v>
      </c>
      <c r="I224" s="81"/>
      <c r="J224" s="78"/>
      <c r="K224" s="68" t="e">
        <f>IF(J224/I224*100&gt;100,100,J224/I224*100)</f>
        <v>#DIV/0!</v>
      </c>
      <c r="L224" s="79" t="e">
        <f>K224</f>
        <v>#DIV/0!</v>
      </c>
      <c r="M224" s="74"/>
      <c r="N224" s="75"/>
      <c r="O224" s="31"/>
    </row>
    <row r="225" spans="1:15" ht="42" hidden="1" customHeight="1" x14ac:dyDescent="0.25">
      <c r="A225" s="4"/>
      <c r="B225" s="56"/>
      <c r="C225" s="84" t="s">
        <v>140</v>
      </c>
      <c r="D225" s="61" t="s">
        <v>141</v>
      </c>
      <c r="E225" s="80" t="s">
        <v>117</v>
      </c>
      <c r="F225" s="63" t="s">
        <v>18</v>
      </c>
      <c r="G225" s="64" t="s">
        <v>118</v>
      </c>
      <c r="H225" s="65" t="s">
        <v>20</v>
      </c>
      <c r="I225" s="66"/>
      <c r="J225" s="67"/>
      <c r="K225" s="68" t="e">
        <f>IF(I225/J225*100&gt;100,100,I225/J225*100)</f>
        <v>#DIV/0!</v>
      </c>
      <c r="L225" s="69" t="e">
        <f>(K225+K226+K227)/3</f>
        <v>#DIV/0!</v>
      </c>
      <c r="M225" s="70" t="e">
        <f>(L225+L228)/2</f>
        <v>#DIV/0!</v>
      </c>
      <c r="N225" s="75"/>
      <c r="O225" s="31"/>
    </row>
    <row r="226" spans="1:15" ht="42" hidden="1" customHeight="1" x14ac:dyDescent="0.25">
      <c r="A226" s="4"/>
      <c r="B226" s="56"/>
      <c r="C226" s="85"/>
      <c r="D226" s="56"/>
      <c r="E226" s="56"/>
      <c r="F226" s="63" t="s">
        <v>18</v>
      </c>
      <c r="G226" s="64" t="s">
        <v>142</v>
      </c>
      <c r="H226" s="65" t="s">
        <v>20</v>
      </c>
      <c r="I226" s="66"/>
      <c r="J226" s="67"/>
      <c r="K226" s="68" t="e">
        <f>IF(J226/I226*100&gt;100,100,J226/I226*100)</f>
        <v>#DIV/0!</v>
      </c>
      <c r="L226" s="73"/>
      <c r="M226" s="74"/>
      <c r="N226" s="75"/>
      <c r="O226" s="31"/>
    </row>
    <row r="227" spans="1:15" ht="36" hidden="1" customHeight="1" x14ac:dyDescent="0.25">
      <c r="A227" s="4"/>
      <c r="B227" s="56"/>
      <c r="C227" s="85"/>
      <c r="D227" s="56"/>
      <c r="E227" s="56"/>
      <c r="F227" s="63" t="s">
        <v>18</v>
      </c>
      <c r="G227" s="64" t="s">
        <v>120</v>
      </c>
      <c r="H227" s="65" t="s">
        <v>20</v>
      </c>
      <c r="I227" s="66"/>
      <c r="J227" s="66"/>
      <c r="K227" s="68" t="e">
        <f>IF(J227/I227*100&gt;100,100,J227/I227*100)</f>
        <v>#DIV/0!</v>
      </c>
      <c r="L227" s="73"/>
      <c r="M227" s="74"/>
      <c r="N227" s="75"/>
      <c r="O227" s="31"/>
    </row>
    <row r="228" spans="1:15" ht="30.75" hidden="1" customHeight="1" x14ac:dyDescent="0.25">
      <c r="A228" s="4"/>
      <c r="B228" s="56"/>
      <c r="C228" s="86"/>
      <c r="D228" s="57"/>
      <c r="E228" s="57"/>
      <c r="F228" s="63" t="s">
        <v>24</v>
      </c>
      <c r="G228" s="77" t="s">
        <v>25</v>
      </c>
      <c r="H228" s="65" t="s">
        <v>26</v>
      </c>
      <c r="I228" s="78"/>
      <c r="J228" s="78"/>
      <c r="K228" s="68" t="e">
        <f>IF(J228/I228*100&gt;100,100,J228/I228*100)</f>
        <v>#DIV/0!</v>
      </c>
      <c r="L228" s="79" t="e">
        <f>K228</f>
        <v>#DIV/0!</v>
      </c>
      <c r="M228" s="74"/>
      <c r="N228" s="75"/>
      <c r="O228" s="31"/>
    </row>
    <row r="229" spans="1:15" ht="42" hidden="1" customHeight="1" x14ac:dyDescent="0.25">
      <c r="A229" s="4"/>
      <c r="B229" s="56"/>
      <c r="C229" s="60" t="s">
        <v>143</v>
      </c>
      <c r="D229" s="61" t="s">
        <v>144</v>
      </c>
      <c r="E229" s="87" t="s">
        <v>117</v>
      </c>
      <c r="F229" s="65" t="s">
        <v>18</v>
      </c>
      <c r="G229" s="88" t="s">
        <v>145</v>
      </c>
      <c r="H229" s="65" t="s">
        <v>20</v>
      </c>
      <c r="I229" s="66"/>
      <c r="J229" s="67"/>
      <c r="K229" s="68" t="e">
        <f>IF(J229/I229*100&gt;100,100,J229/I229*100)</f>
        <v>#DIV/0!</v>
      </c>
      <c r="L229" s="69" t="e">
        <f>(K229+K230+K231)/3</f>
        <v>#DIV/0!</v>
      </c>
      <c r="M229" s="70" t="e">
        <f>(L229+L232)/2</f>
        <v>#DIV/0!</v>
      </c>
      <c r="N229" s="75"/>
      <c r="O229" s="31"/>
    </row>
    <row r="230" spans="1:15" ht="42" hidden="1" customHeight="1" x14ac:dyDescent="0.25">
      <c r="A230" s="4"/>
      <c r="B230" s="56"/>
      <c r="C230" s="72"/>
      <c r="D230" s="56"/>
      <c r="E230" s="89"/>
      <c r="F230" s="65" t="s">
        <v>18</v>
      </c>
      <c r="G230" s="88" t="s">
        <v>146</v>
      </c>
      <c r="H230" s="65" t="s">
        <v>20</v>
      </c>
      <c r="I230" s="66"/>
      <c r="J230" s="67"/>
      <c r="K230" s="68" t="e">
        <f>IF(I230/J230*100&gt;100,100,I230/J230*100)</f>
        <v>#DIV/0!</v>
      </c>
      <c r="L230" s="73"/>
      <c r="M230" s="74"/>
      <c r="N230" s="75"/>
      <c r="O230" s="31"/>
    </row>
    <row r="231" spans="1:15" ht="36" hidden="1" customHeight="1" x14ac:dyDescent="0.25">
      <c r="A231" s="4"/>
      <c r="B231" s="56"/>
      <c r="C231" s="72"/>
      <c r="D231" s="56"/>
      <c r="E231" s="89"/>
      <c r="F231" s="65" t="s">
        <v>18</v>
      </c>
      <c r="G231" s="88" t="s">
        <v>147</v>
      </c>
      <c r="H231" s="65" t="s">
        <v>20</v>
      </c>
      <c r="I231" s="66"/>
      <c r="J231" s="66"/>
      <c r="K231" s="68" t="e">
        <f>IF(J231/I231*100&gt;100,100,J231/I231*100)</f>
        <v>#DIV/0!</v>
      </c>
      <c r="L231" s="73"/>
      <c r="M231" s="74"/>
      <c r="N231" s="75"/>
      <c r="O231" s="31"/>
    </row>
    <row r="232" spans="1:15" ht="30.75" hidden="1" customHeight="1" x14ac:dyDescent="0.25">
      <c r="A232" s="4"/>
      <c r="B232" s="56"/>
      <c r="C232" s="76"/>
      <c r="D232" s="57"/>
      <c r="E232" s="90"/>
      <c r="F232" s="65" t="s">
        <v>24</v>
      </c>
      <c r="G232" s="91" t="s">
        <v>25</v>
      </c>
      <c r="H232" s="65" t="s">
        <v>26</v>
      </c>
      <c r="I232" s="82"/>
      <c r="J232" s="78"/>
      <c r="K232" s="68" t="e">
        <f>IF(J232/I232*100&gt;100,100,J232/I232*100)</f>
        <v>#DIV/0!</v>
      </c>
      <c r="L232" s="79" t="e">
        <f>K232</f>
        <v>#DIV/0!</v>
      </c>
      <c r="M232" s="74"/>
      <c r="N232" s="75"/>
      <c r="O232" s="31"/>
    </row>
    <row r="233" spans="1:15" ht="42" hidden="1" customHeight="1" x14ac:dyDescent="0.25">
      <c r="A233" s="4"/>
      <c r="B233" s="56"/>
      <c r="C233" s="60" t="s">
        <v>148</v>
      </c>
      <c r="D233" s="61" t="s">
        <v>149</v>
      </c>
      <c r="E233" s="87" t="s">
        <v>117</v>
      </c>
      <c r="F233" s="65" t="s">
        <v>18</v>
      </c>
      <c r="G233" s="88" t="s">
        <v>145</v>
      </c>
      <c r="H233" s="65" t="s">
        <v>20</v>
      </c>
      <c r="I233" s="66"/>
      <c r="J233" s="67"/>
      <c r="K233" s="68" t="e">
        <f>IF(J233/I233*100&gt;100,100,J233/I233*100)</f>
        <v>#DIV/0!</v>
      </c>
      <c r="L233" s="69" t="e">
        <f>(K233+K234+K235)/3</f>
        <v>#DIV/0!</v>
      </c>
      <c r="M233" s="70" t="e">
        <f>(L233+L236)/2</f>
        <v>#DIV/0!</v>
      </c>
      <c r="N233" s="75"/>
      <c r="O233" s="31"/>
    </row>
    <row r="234" spans="1:15" ht="42" hidden="1" customHeight="1" x14ac:dyDescent="0.25">
      <c r="A234" s="4"/>
      <c r="B234" s="56"/>
      <c r="C234" s="72"/>
      <c r="D234" s="56"/>
      <c r="E234" s="89"/>
      <c r="F234" s="65" t="s">
        <v>18</v>
      </c>
      <c r="G234" s="88" t="s">
        <v>146</v>
      </c>
      <c r="H234" s="65" t="s">
        <v>20</v>
      </c>
      <c r="I234" s="66"/>
      <c r="J234" s="67"/>
      <c r="K234" s="68" t="e">
        <f>IF(I234/J234*100&gt;100,100,I234/J234*100)</f>
        <v>#DIV/0!</v>
      </c>
      <c r="L234" s="73"/>
      <c r="M234" s="74"/>
      <c r="N234" s="75"/>
      <c r="O234" s="31"/>
    </row>
    <row r="235" spans="1:15" ht="36" hidden="1" customHeight="1" x14ac:dyDescent="0.25">
      <c r="A235" s="4"/>
      <c r="B235" s="56"/>
      <c r="C235" s="72"/>
      <c r="D235" s="56"/>
      <c r="E235" s="89"/>
      <c r="F235" s="65" t="s">
        <v>18</v>
      </c>
      <c r="G235" s="88" t="s">
        <v>147</v>
      </c>
      <c r="H235" s="65" t="s">
        <v>20</v>
      </c>
      <c r="I235" s="66"/>
      <c r="J235" s="66"/>
      <c r="K235" s="68" t="e">
        <f>IF(J235/I235*100&gt;100,100,J235/I235*100)</f>
        <v>#DIV/0!</v>
      </c>
      <c r="L235" s="73"/>
      <c r="M235" s="74"/>
      <c r="N235" s="75"/>
      <c r="O235" s="31"/>
    </row>
    <row r="236" spans="1:15" ht="30.75" hidden="1" customHeight="1" x14ac:dyDescent="0.25">
      <c r="A236" s="4"/>
      <c r="B236" s="56"/>
      <c r="C236" s="76"/>
      <c r="D236" s="57"/>
      <c r="E236" s="90"/>
      <c r="F236" s="65" t="s">
        <v>24</v>
      </c>
      <c r="G236" s="91" t="s">
        <v>25</v>
      </c>
      <c r="H236" s="65" t="s">
        <v>26</v>
      </c>
      <c r="I236" s="78"/>
      <c r="J236" s="78"/>
      <c r="K236" s="68" t="e">
        <f>IF(J236/I236*100&gt;100,100,J236/I236*100)</f>
        <v>#DIV/0!</v>
      </c>
      <c r="L236" s="79" t="e">
        <f>K236</f>
        <v>#DIV/0!</v>
      </c>
      <c r="M236" s="74"/>
      <c r="N236" s="75"/>
      <c r="O236" s="31"/>
    </row>
    <row r="237" spans="1:15" ht="42" hidden="1" customHeight="1" x14ac:dyDescent="0.25">
      <c r="A237" s="4"/>
      <c r="B237" s="56"/>
      <c r="C237" s="60" t="s">
        <v>150</v>
      </c>
      <c r="D237" s="61" t="s">
        <v>151</v>
      </c>
      <c r="E237" s="87" t="s">
        <v>117</v>
      </c>
      <c r="F237" s="65" t="s">
        <v>18</v>
      </c>
      <c r="G237" s="88" t="s">
        <v>145</v>
      </c>
      <c r="H237" s="65" t="s">
        <v>20</v>
      </c>
      <c r="I237" s="66"/>
      <c r="J237" s="67"/>
      <c r="K237" s="68" t="e">
        <f>IF(I237/J237*100&gt;100,100,I237/J237*100)</f>
        <v>#DIV/0!</v>
      </c>
      <c r="L237" s="69" t="e">
        <f>(K237+K238+K239)/3</f>
        <v>#DIV/0!</v>
      </c>
      <c r="M237" s="70" t="e">
        <f>(L237+L240)/2</f>
        <v>#DIV/0!</v>
      </c>
      <c r="N237" s="4"/>
      <c r="O237" s="31"/>
    </row>
    <row r="238" spans="1:15" ht="42" hidden="1" customHeight="1" x14ac:dyDescent="0.25">
      <c r="A238" s="4"/>
      <c r="B238" s="56"/>
      <c r="C238" s="72"/>
      <c r="D238" s="56"/>
      <c r="E238" s="89"/>
      <c r="F238" s="65" t="s">
        <v>18</v>
      </c>
      <c r="G238" s="88" t="s">
        <v>146</v>
      </c>
      <c r="H238" s="65" t="s">
        <v>20</v>
      </c>
      <c r="I238" s="66"/>
      <c r="J238" s="67"/>
      <c r="K238" s="68" t="e">
        <f>IF(J238/I238*100&gt;100,100,J238/I238*100)</f>
        <v>#DIV/0!</v>
      </c>
      <c r="L238" s="73"/>
      <c r="M238" s="74"/>
      <c r="N238" s="4"/>
      <c r="O238" s="31"/>
    </row>
    <row r="239" spans="1:15" ht="36" hidden="1" customHeight="1" x14ac:dyDescent="0.25">
      <c r="A239" s="4"/>
      <c r="B239" s="56"/>
      <c r="C239" s="72"/>
      <c r="D239" s="56"/>
      <c r="E239" s="89"/>
      <c r="F239" s="65" t="s">
        <v>18</v>
      </c>
      <c r="G239" s="88" t="s">
        <v>147</v>
      </c>
      <c r="H239" s="65" t="s">
        <v>20</v>
      </c>
      <c r="I239" s="66"/>
      <c r="J239" s="66"/>
      <c r="K239" s="68" t="e">
        <f>IF(J239/I239*100&gt;100,100,J239/I239*100)</f>
        <v>#DIV/0!</v>
      </c>
      <c r="L239" s="73"/>
      <c r="M239" s="74"/>
      <c r="N239" s="4"/>
      <c r="O239" s="31"/>
    </row>
    <row r="240" spans="1:15" ht="30.75" hidden="1" customHeight="1" x14ac:dyDescent="0.25">
      <c r="A240" s="4"/>
      <c r="B240" s="56"/>
      <c r="C240" s="76"/>
      <c r="D240" s="57"/>
      <c r="E240" s="90"/>
      <c r="F240" s="65" t="s">
        <v>24</v>
      </c>
      <c r="G240" s="91" t="s">
        <v>25</v>
      </c>
      <c r="H240" s="65" t="s">
        <v>26</v>
      </c>
      <c r="I240" s="78"/>
      <c r="J240" s="78"/>
      <c r="K240" s="68" t="e">
        <f>IF(J240/I240*100&gt;100,100,J240/I240*100)</f>
        <v>#DIV/0!</v>
      </c>
      <c r="L240" s="79" t="e">
        <f>K240</f>
        <v>#DIV/0!</v>
      </c>
      <c r="M240" s="74"/>
      <c r="N240" s="4"/>
      <c r="O240" s="31"/>
    </row>
    <row r="241" spans="1:15" ht="42" hidden="1" customHeight="1" x14ac:dyDescent="0.25">
      <c r="A241" s="4"/>
      <c r="B241" s="56"/>
      <c r="C241" s="60" t="s">
        <v>152</v>
      </c>
      <c r="D241" s="61" t="s">
        <v>153</v>
      </c>
      <c r="E241" s="87" t="s">
        <v>117</v>
      </c>
      <c r="F241" s="65" t="s">
        <v>18</v>
      </c>
      <c r="G241" s="88" t="s">
        <v>145</v>
      </c>
      <c r="H241" s="65" t="s">
        <v>20</v>
      </c>
      <c r="I241" s="66"/>
      <c r="J241" s="67"/>
      <c r="K241" s="68" t="e">
        <f>IF(J241/I241*100&gt;100,100,J241/I241*100)</f>
        <v>#DIV/0!</v>
      </c>
      <c r="L241" s="69" t="e">
        <f>(K241+K242+K243)/3</f>
        <v>#DIV/0!</v>
      </c>
      <c r="M241" s="70" t="e">
        <f>(L241+L244)/2</f>
        <v>#DIV/0!</v>
      </c>
      <c r="N241" s="92"/>
      <c r="O241" s="31"/>
    </row>
    <row r="242" spans="1:15" ht="42" hidden="1" customHeight="1" x14ac:dyDescent="0.25">
      <c r="A242" s="4"/>
      <c r="B242" s="56"/>
      <c r="C242" s="72"/>
      <c r="D242" s="56"/>
      <c r="E242" s="89"/>
      <c r="F242" s="65" t="s">
        <v>18</v>
      </c>
      <c r="G242" s="88" t="s">
        <v>146</v>
      </c>
      <c r="H242" s="65" t="s">
        <v>20</v>
      </c>
      <c r="I242" s="66"/>
      <c r="J242" s="67"/>
      <c r="K242" s="68" t="e">
        <f>IF(I242/J242*100&gt;100,100,I242/J242*100)</f>
        <v>#DIV/0!</v>
      </c>
      <c r="L242" s="73"/>
      <c r="M242" s="74"/>
      <c r="N242" s="92"/>
      <c r="O242" s="31"/>
    </row>
    <row r="243" spans="1:15" ht="36" hidden="1" customHeight="1" x14ac:dyDescent="0.25">
      <c r="A243" s="4"/>
      <c r="B243" s="56"/>
      <c r="C243" s="72"/>
      <c r="D243" s="56"/>
      <c r="E243" s="89"/>
      <c r="F243" s="65" t="s">
        <v>18</v>
      </c>
      <c r="G243" s="88" t="s">
        <v>147</v>
      </c>
      <c r="H243" s="65" t="s">
        <v>20</v>
      </c>
      <c r="I243" s="66"/>
      <c r="J243" s="66"/>
      <c r="K243" s="68" t="e">
        <f>IF(J243/I243*100&gt;100,100,J243/I243*100)</f>
        <v>#DIV/0!</v>
      </c>
      <c r="L243" s="73"/>
      <c r="M243" s="74"/>
      <c r="N243" s="92"/>
      <c r="O243" s="31"/>
    </row>
    <row r="244" spans="1:15" ht="30.75" hidden="1" customHeight="1" x14ac:dyDescent="0.25">
      <c r="A244" s="4"/>
      <c r="B244" s="56"/>
      <c r="C244" s="76"/>
      <c r="D244" s="57"/>
      <c r="E244" s="90"/>
      <c r="F244" s="65" t="s">
        <v>24</v>
      </c>
      <c r="G244" s="91" t="s">
        <v>25</v>
      </c>
      <c r="H244" s="65" t="s">
        <v>26</v>
      </c>
      <c r="I244" s="83"/>
      <c r="J244" s="78"/>
      <c r="K244" s="68" t="e">
        <f>IF(J244/I244*100&gt;100,100,J244/I244*100)</f>
        <v>#DIV/0!</v>
      </c>
      <c r="L244" s="79" t="e">
        <f>K244</f>
        <v>#DIV/0!</v>
      </c>
      <c r="M244" s="74"/>
      <c r="N244" s="92"/>
      <c r="O244" s="31"/>
    </row>
    <row r="245" spans="1:15" ht="42" hidden="1" customHeight="1" x14ac:dyDescent="0.25">
      <c r="A245" s="4"/>
      <c r="B245" s="56"/>
      <c r="C245" s="60"/>
      <c r="D245" s="61" t="s">
        <v>154</v>
      </c>
      <c r="E245" s="87" t="s">
        <v>117</v>
      </c>
      <c r="F245" s="65" t="s">
        <v>18</v>
      </c>
      <c r="G245" s="88" t="s">
        <v>145</v>
      </c>
      <c r="H245" s="65" t="s">
        <v>20</v>
      </c>
      <c r="I245" s="66"/>
      <c r="J245" s="67"/>
      <c r="K245" s="68" t="e">
        <f>IF(I245/J245*100&gt;100,100,I245/J245*100)</f>
        <v>#DIV/0!</v>
      </c>
      <c r="L245" s="69" t="e">
        <f>(K245+K246+K247)/3</f>
        <v>#DIV/0!</v>
      </c>
      <c r="M245" s="70" t="e">
        <f>(L245+L248)/2</f>
        <v>#DIV/0!</v>
      </c>
      <c r="N245" s="4"/>
      <c r="O245" s="31"/>
    </row>
    <row r="246" spans="1:15" ht="42" hidden="1" customHeight="1" x14ac:dyDescent="0.25">
      <c r="A246" s="4"/>
      <c r="B246" s="56"/>
      <c r="C246" s="72"/>
      <c r="D246" s="56"/>
      <c r="E246" s="89"/>
      <c r="F246" s="65" t="s">
        <v>18</v>
      </c>
      <c r="G246" s="88" t="s">
        <v>146</v>
      </c>
      <c r="H246" s="65" t="s">
        <v>20</v>
      </c>
      <c r="I246" s="66"/>
      <c r="J246" s="67"/>
      <c r="K246" s="68" t="e">
        <f>IF(J246/I246*100&gt;100,100,J246/I246*100)</f>
        <v>#DIV/0!</v>
      </c>
      <c r="L246" s="73"/>
      <c r="M246" s="74"/>
      <c r="N246" s="4"/>
      <c r="O246" s="31"/>
    </row>
    <row r="247" spans="1:15" ht="36" hidden="1" customHeight="1" x14ac:dyDescent="0.25">
      <c r="A247" s="4"/>
      <c r="B247" s="56"/>
      <c r="C247" s="72"/>
      <c r="D247" s="56"/>
      <c r="E247" s="89"/>
      <c r="F247" s="65" t="s">
        <v>18</v>
      </c>
      <c r="G247" s="88" t="s">
        <v>147</v>
      </c>
      <c r="H247" s="65" t="s">
        <v>20</v>
      </c>
      <c r="I247" s="66"/>
      <c r="J247" s="66"/>
      <c r="K247" s="68" t="e">
        <f>IF(J247/I247*100&gt;100,100,J247/I247*100)</f>
        <v>#DIV/0!</v>
      </c>
      <c r="L247" s="73"/>
      <c r="M247" s="74"/>
      <c r="N247" s="4"/>
      <c r="O247" s="31"/>
    </row>
    <row r="248" spans="1:15" ht="30.75" hidden="1" customHeight="1" x14ac:dyDescent="0.25">
      <c r="A248" s="4"/>
      <c r="B248" s="56"/>
      <c r="C248" s="76"/>
      <c r="D248" s="57"/>
      <c r="E248" s="90"/>
      <c r="F248" s="65" t="s">
        <v>24</v>
      </c>
      <c r="G248" s="91" t="s">
        <v>25</v>
      </c>
      <c r="H248" s="65" t="s">
        <v>26</v>
      </c>
      <c r="I248" s="81"/>
      <c r="J248" s="78"/>
      <c r="K248" s="68" t="e">
        <f>IF(J248/I248*100&gt;100,100,J248/I248*100)</f>
        <v>#DIV/0!</v>
      </c>
      <c r="L248" s="79" t="e">
        <f>K248</f>
        <v>#DIV/0!</v>
      </c>
      <c r="M248" s="74"/>
      <c r="N248" s="4"/>
      <c r="O248" s="31"/>
    </row>
    <row r="249" spans="1:15" ht="42" hidden="1" customHeight="1" x14ac:dyDescent="0.25">
      <c r="A249" s="4"/>
      <c r="B249" s="56"/>
      <c r="C249" s="60" t="s">
        <v>155</v>
      </c>
      <c r="D249" s="61" t="s">
        <v>156</v>
      </c>
      <c r="E249" s="87" t="s">
        <v>117</v>
      </c>
      <c r="F249" s="65" t="s">
        <v>18</v>
      </c>
      <c r="G249" s="88" t="s">
        <v>145</v>
      </c>
      <c r="H249" s="65" t="s">
        <v>20</v>
      </c>
      <c r="I249" s="66"/>
      <c r="J249" s="67"/>
      <c r="K249" s="68" t="e">
        <f>IF(I249/J249*100&gt;100,100,I249/J249*100)</f>
        <v>#DIV/0!</v>
      </c>
      <c r="L249" s="69" t="e">
        <f>(K249+K250+K251)/3</f>
        <v>#DIV/0!</v>
      </c>
      <c r="M249" s="70" t="e">
        <f>(L249+L252)/2</f>
        <v>#DIV/0!</v>
      </c>
      <c r="N249" s="4"/>
      <c r="O249" s="31"/>
    </row>
    <row r="250" spans="1:15" ht="42" hidden="1" customHeight="1" x14ac:dyDescent="0.25">
      <c r="A250" s="4"/>
      <c r="B250" s="56"/>
      <c r="C250" s="72"/>
      <c r="D250" s="56"/>
      <c r="E250" s="89"/>
      <c r="F250" s="65" t="s">
        <v>18</v>
      </c>
      <c r="G250" s="88" t="s">
        <v>146</v>
      </c>
      <c r="H250" s="65" t="s">
        <v>20</v>
      </c>
      <c r="I250" s="66"/>
      <c r="J250" s="67"/>
      <c r="K250" s="68" t="e">
        <f>IF(J250/I250*100&gt;100,100,J250/I250*100)</f>
        <v>#DIV/0!</v>
      </c>
      <c r="L250" s="73"/>
      <c r="M250" s="74"/>
      <c r="N250" s="4"/>
      <c r="O250" s="31"/>
    </row>
    <row r="251" spans="1:15" ht="36" hidden="1" customHeight="1" x14ac:dyDescent="0.25">
      <c r="A251" s="4"/>
      <c r="B251" s="56"/>
      <c r="C251" s="72"/>
      <c r="D251" s="56"/>
      <c r="E251" s="89"/>
      <c r="F251" s="65" t="s">
        <v>18</v>
      </c>
      <c r="G251" s="88" t="s">
        <v>147</v>
      </c>
      <c r="H251" s="65" t="s">
        <v>20</v>
      </c>
      <c r="I251" s="66"/>
      <c r="J251" s="66"/>
      <c r="K251" s="68" t="e">
        <f>IF(J251/I251*100&gt;100,100,J251/I251*100)</f>
        <v>#DIV/0!</v>
      </c>
      <c r="L251" s="73"/>
      <c r="M251" s="74"/>
      <c r="N251" s="4"/>
      <c r="O251" s="31"/>
    </row>
    <row r="252" spans="1:15" ht="30.75" hidden="1" customHeight="1" x14ac:dyDescent="0.25">
      <c r="A252" s="4"/>
      <c r="B252" s="56"/>
      <c r="C252" s="76"/>
      <c r="D252" s="57"/>
      <c r="E252" s="90"/>
      <c r="F252" s="65" t="s">
        <v>24</v>
      </c>
      <c r="G252" s="91" t="s">
        <v>25</v>
      </c>
      <c r="H252" s="65" t="s">
        <v>26</v>
      </c>
      <c r="I252" s="81"/>
      <c r="J252" s="78"/>
      <c r="K252" s="68" t="e">
        <f>IF(J252/I252*100&gt;100,100,J252/I252*100)</f>
        <v>#DIV/0!</v>
      </c>
      <c r="L252" s="79" t="e">
        <f>K252</f>
        <v>#DIV/0!</v>
      </c>
      <c r="M252" s="74"/>
      <c r="N252" s="4"/>
      <c r="O252" s="31"/>
    </row>
    <row r="253" spans="1:15" ht="42" hidden="1" customHeight="1" x14ac:dyDescent="0.25">
      <c r="A253" s="4"/>
      <c r="B253" s="56"/>
      <c r="C253" s="60" t="s">
        <v>157</v>
      </c>
      <c r="D253" s="61" t="s">
        <v>158</v>
      </c>
      <c r="E253" s="87" t="s">
        <v>117</v>
      </c>
      <c r="F253" s="65" t="s">
        <v>18</v>
      </c>
      <c r="G253" s="88" t="s">
        <v>145</v>
      </c>
      <c r="H253" s="65" t="s">
        <v>20</v>
      </c>
      <c r="I253" s="66"/>
      <c r="J253" s="67"/>
      <c r="K253" s="68" t="e">
        <f>IF(I253/J253*100&gt;100,100,I253/J253*100)</f>
        <v>#DIV/0!</v>
      </c>
      <c r="L253" s="69" t="e">
        <f>(K253+K254+K255)/3</f>
        <v>#DIV/0!</v>
      </c>
      <c r="M253" s="70" t="e">
        <f>(L253+L256)/2</f>
        <v>#DIV/0!</v>
      </c>
      <c r="N253" s="4"/>
      <c r="O253" s="31"/>
    </row>
    <row r="254" spans="1:15" ht="42" hidden="1" customHeight="1" x14ac:dyDescent="0.25">
      <c r="A254" s="4"/>
      <c r="B254" s="56"/>
      <c r="C254" s="72"/>
      <c r="D254" s="56"/>
      <c r="E254" s="89"/>
      <c r="F254" s="65" t="s">
        <v>18</v>
      </c>
      <c r="G254" s="88" t="s">
        <v>146</v>
      </c>
      <c r="H254" s="65" t="s">
        <v>20</v>
      </c>
      <c r="I254" s="66"/>
      <c r="J254" s="67"/>
      <c r="K254" s="68" t="e">
        <f>IF(J254/I254*100&gt;100,100,J254/I254*100)</f>
        <v>#DIV/0!</v>
      </c>
      <c r="L254" s="73"/>
      <c r="M254" s="74"/>
      <c r="N254" s="4"/>
      <c r="O254" s="31"/>
    </row>
    <row r="255" spans="1:15" ht="36" hidden="1" customHeight="1" x14ac:dyDescent="0.25">
      <c r="A255" s="4"/>
      <c r="B255" s="56"/>
      <c r="C255" s="72"/>
      <c r="D255" s="56"/>
      <c r="E255" s="89"/>
      <c r="F255" s="65" t="s">
        <v>18</v>
      </c>
      <c r="G255" s="88" t="s">
        <v>147</v>
      </c>
      <c r="H255" s="65" t="s">
        <v>20</v>
      </c>
      <c r="I255" s="66"/>
      <c r="J255" s="66"/>
      <c r="K255" s="68" t="e">
        <f>IF(J255/I255*100&gt;100,100,J255/I255*100)</f>
        <v>#DIV/0!</v>
      </c>
      <c r="L255" s="73"/>
      <c r="M255" s="74"/>
      <c r="N255" s="4"/>
      <c r="O255" s="31"/>
    </row>
    <row r="256" spans="1:15" ht="30.75" hidden="1" customHeight="1" x14ac:dyDescent="0.25">
      <c r="A256" s="4"/>
      <c r="B256" s="56"/>
      <c r="C256" s="76"/>
      <c r="D256" s="57"/>
      <c r="E256" s="90"/>
      <c r="F256" s="65" t="s">
        <v>24</v>
      </c>
      <c r="G256" s="91" t="s">
        <v>25</v>
      </c>
      <c r="H256" s="65" t="s">
        <v>26</v>
      </c>
      <c r="I256" s="81"/>
      <c r="J256" s="78"/>
      <c r="K256" s="68" t="e">
        <f>IF(J256/I256*100&gt;100,100,J256/I256*100)</f>
        <v>#DIV/0!</v>
      </c>
      <c r="L256" s="79" t="e">
        <f>K256</f>
        <v>#DIV/0!</v>
      </c>
      <c r="M256" s="74"/>
      <c r="N256" s="4"/>
      <c r="O256" s="31"/>
    </row>
    <row r="257" spans="1:15" ht="42" hidden="1" customHeight="1" x14ac:dyDescent="0.25">
      <c r="A257" s="4"/>
      <c r="B257" s="56"/>
      <c r="C257" s="60" t="s">
        <v>159</v>
      </c>
      <c r="D257" s="61" t="s">
        <v>160</v>
      </c>
      <c r="E257" s="87" t="s">
        <v>117</v>
      </c>
      <c r="F257" s="65" t="s">
        <v>18</v>
      </c>
      <c r="G257" s="88" t="s">
        <v>145</v>
      </c>
      <c r="H257" s="65" t="s">
        <v>20</v>
      </c>
      <c r="I257" s="66"/>
      <c r="J257" s="67"/>
      <c r="K257" s="68" t="e">
        <f>IF(I257/J257*100&gt;100,100,I257/J257*100)</f>
        <v>#DIV/0!</v>
      </c>
      <c r="L257" s="69" t="e">
        <f>(K257+K258+K259)/3</f>
        <v>#DIV/0!</v>
      </c>
      <c r="M257" s="70" t="e">
        <f>(L257+L260)/2</f>
        <v>#DIV/0!</v>
      </c>
      <c r="N257" s="4"/>
      <c r="O257" s="31"/>
    </row>
    <row r="258" spans="1:15" ht="42" hidden="1" customHeight="1" x14ac:dyDescent="0.25">
      <c r="A258" s="4"/>
      <c r="B258" s="56"/>
      <c r="C258" s="72"/>
      <c r="D258" s="56"/>
      <c r="E258" s="89"/>
      <c r="F258" s="65" t="s">
        <v>18</v>
      </c>
      <c r="G258" s="88" t="s">
        <v>146</v>
      </c>
      <c r="H258" s="65" t="s">
        <v>20</v>
      </c>
      <c r="I258" s="66"/>
      <c r="J258" s="67"/>
      <c r="K258" s="68" t="e">
        <f>IF(J258/I258*100&gt;100,100,J258/I258*100)</f>
        <v>#DIV/0!</v>
      </c>
      <c r="L258" s="73"/>
      <c r="M258" s="74"/>
      <c r="N258" s="4"/>
      <c r="O258" s="31"/>
    </row>
    <row r="259" spans="1:15" ht="36" hidden="1" customHeight="1" x14ac:dyDescent="0.25">
      <c r="A259" s="4"/>
      <c r="B259" s="56"/>
      <c r="C259" s="72"/>
      <c r="D259" s="56"/>
      <c r="E259" s="89"/>
      <c r="F259" s="65" t="s">
        <v>18</v>
      </c>
      <c r="G259" s="88" t="s">
        <v>147</v>
      </c>
      <c r="H259" s="65" t="s">
        <v>20</v>
      </c>
      <c r="I259" s="66"/>
      <c r="J259" s="66"/>
      <c r="K259" s="68" t="e">
        <f>IF(J259/I259*100&gt;100,100,J259/I259*100)</f>
        <v>#DIV/0!</v>
      </c>
      <c r="L259" s="73"/>
      <c r="M259" s="74"/>
      <c r="N259" s="4"/>
      <c r="O259" s="31"/>
    </row>
    <row r="260" spans="1:15" ht="30.75" hidden="1" customHeight="1" x14ac:dyDescent="0.25">
      <c r="A260" s="4"/>
      <c r="B260" s="56"/>
      <c r="C260" s="76"/>
      <c r="D260" s="57"/>
      <c r="E260" s="90"/>
      <c r="F260" s="65" t="s">
        <v>24</v>
      </c>
      <c r="G260" s="91" t="s">
        <v>25</v>
      </c>
      <c r="H260" s="65" t="s">
        <v>26</v>
      </c>
      <c r="I260" s="81"/>
      <c r="J260" s="78"/>
      <c r="K260" s="68" t="e">
        <f>IF(J260/I260*100&gt;100,100,J260/I260*100)</f>
        <v>#DIV/0!</v>
      </c>
      <c r="L260" s="79" t="e">
        <f>K260</f>
        <v>#DIV/0!</v>
      </c>
      <c r="M260" s="74"/>
      <c r="N260" s="4"/>
      <c r="O260" s="31"/>
    </row>
    <row r="261" spans="1:15" ht="42" hidden="1" customHeight="1" x14ac:dyDescent="0.25">
      <c r="A261" s="4"/>
      <c r="B261" s="56"/>
      <c r="C261" s="60" t="s">
        <v>161</v>
      </c>
      <c r="D261" s="61" t="s">
        <v>162</v>
      </c>
      <c r="E261" s="87" t="s">
        <v>117</v>
      </c>
      <c r="F261" s="65" t="s">
        <v>18</v>
      </c>
      <c r="G261" s="88" t="s">
        <v>145</v>
      </c>
      <c r="H261" s="65" t="s">
        <v>20</v>
      </c>
      <c r="I261" s="66"/>
      <c r="J261" s="67"/>
      <c r="K261" s="68" t="e">
        <f>IF(I261/J261*100&gt;100,100,I261/J261*100)</f>
        <v>#DIV/0!</v>
      </c>
      <c r="L261" s="69" t="e">
        <f>(K261+K262+K263)/3</f>
        <v>#DIV/0!</v>
      </c>
      <c r="M261" s="70" t="e">
        <f>(L261+L264)/2</f>
        <v>#DIV/0!</v>
      </c>
      <c r="N261" s="92"/>
      <c r="O261" s="31"/>
    </row>
    <row r="262" spans="1:15" ht="42" hidden="1" customHeight="1" x14ac:dyDescent="0.25">
      <c r="A262" s="4"/>
      <c r="B262" s="56"/>
      <c r="C262" s="72"/>
      <c r="D262" s="56"/>
      <c r="E262" s="89"/>
      <c r="F262" s="65" t="s">
        <v>18</v>
      </c>
      <c r="G262" s="88" t="s">
        <v>146</v>
      </c>
      <c r="H262" s="65" t="s">
        <v>20</v>
      </c>
      <c r="I262" s="66"/>
      <c r="J262" s="67"/>
      <c r="K262" s="68" t="e">
        <f>IF(I262/J262*100&gt;100,100,I262/J262*100)</f>
        <v>#DIV/0!</v>
      </c>
      <c r="L262" s="73"/>
      <c r="M262" s="74"/>
      <c r="N262" s="92"/>
      <c r="O262" s="31"/>
    </row>
    <row r="263" spans="1:15" ht="36" hidden="1" customHeight="1" x14ac:dyDescent="0.25">
      <c r="A263" s="4"/>
      <c r="B263" s="56"/>
      <c r="C263" s="72"/>
      <c r="D263" s="56"/>
      <c r="E263" s="89"/>
      <c r="F263" s="65" t="s">
        <v>18</v>
      </c>
      <c r="G263" s="88" t="s">
        <v>147</v>
      </c>
      <c r="H263" s="65" t="s">
        <v>20</v>
      </c>
      <c r="I263" s="66"/>
      <c r="J263" s="66"/>
      <c r="K263" s="68" t="e">
        <f>IF(J263/I263*100&gt;100,100,J263/I263*100)</f>
        <v>#DIV/0!</v>
      </c>
      <c r="L263" s="73"/>
      <c r="M263" s="74"/>
      <c r="N263" s="92"/>
      <c r="O263" s="31"/>
    </row>
    <row r="264" spans="1:15" ht="30.75" hidden="1" customHeight="1" x14ac:dyDescent="0.25">
      <c r="A264" s="4"/>
      <c r="B264" s="57"/>
      <c r="C264" s="76"/>
      <c r="D264" s="57"/>
      <c r="E264" s="90"/>
      <c r="F264" s="65" t="s">
        <v>24</v>
      </c>
      <c r="G264" s="91" t="s">
        <v>25</v>
      </c>
      <c r="H264" s="65" t="s">
        <v>26</v>
      </c>
      <c r="I264" s="78"/>
      <c r="J264" s="78"/>
      <c r="K264" s="68" t="e">
        <f>IF(J264/I264*100&gt;100,100,J264/I264*100)</f>
        <v>#DIV/0!</v>
      </c>
      <c r="L264" s="79" t="e">
        <f>K264</f>
        <v>#DIV/0!</v>
      </c>
      <c r="M264" s="74"/>
      <c r="N264" s="92"/>
      <c r="O264" s="31"/>
    </row>
    <row r="265" spans="1:15" ht="15" customHeight="1" x14ac:dyDescent="0.25">
      <c r="A265" s="4"/>
      <c r="B265" s="4"/>
      <c r="C265" s="4"/>
      <c r="D265" s="4"/>
      <c r="E265" s="4"/>
      <c r="F265" s="93"/>
      <c r="G265" s="4"/>
      <c r="H265" s="4"/>
      <c r="I265" s="4"/>
      <c r="J265" s="4"/>
      <c r="K265" s="4"/>
      <c r="L265" s="4"/>
      <c r="M265" s="4"/>
      <c r="N265" s="4"/>
      <c r="O265" s="31"/>
    </row>
    <row r="266" spans="1:15" ht="15" customHeight="1" x14ac:dyDescent="0.25">
      <c r="A266" s="4"/>
      <c r="B266" s="4"/>
      <c r="C266" s="4"/>
      <c r="D266" s="4"/>
      <c r="E266" s="4"/>
      <c r="F266" s="93"/>
      <c r="G266" s="4"/>
      <c r="H266" s="4"/>
      <c r="I266" s="94">
        <f>I184+I188+I192+I196+I200+I204+I208+I212+I216+I220+I224+I228</f>
        <v>0</v>
      </c>
      <c r="J266" s="94">
        <f>J184+J188+J192+J196+J200+J204+J208+J212+J216+J220+J224+J228</f>
        <v>0</v>
      </c>
      <c r="K266" s="94">
        <f>(I266*8+L266*4)/12</f>
        <v>91.666666666666671</v>
      </c>
      <c r="L266" s="4">
        <v>275</v>
      </c>
      <c r="M266" s="4"/>
      <c r="N266" s="4"/>
      <c r="O266" s="31"/>
    </row>
    <row r="267" spans="1:15" ht="15" customHeight="1" x14ac:dyDescent="0.25">
      <c r="A267" s="4"/>
      <c r="B267" s="4"/>
      <c r="C267" s="4"/>
      <c r="D267" s="4"/>
      <c r="E267" s="4"/>
      <c r="F267" s="93"/>
      <c r="G267" s="4"/>
      <c r="H267" s="4"/>
      <c r="I267" s="95">
        <f>I232+I236+I240+I244+I248+I252+I256+I260+I264</f>
        <v>0</v>
      </c>
      <c r="J267" s="4">
        <f>J232+J236+J240+J244+J248+J252+J256+J260+J264</f>
        <v>0</v>
      </c>
      <c r="K267" s="94">
        <f>(I267*8+L267*4)/12</f>
        <v>100</v>
      </c>
      <c r="L267" s="4">
        <v>300</v>
      </c>
      <c r="M267" s="4"/>
      <c r="N267" s="4"/>
      <c r="O267" s="31"/>
    </row>
    <row r="268" spans="1:15" x14ac:dyDescent="0.25">
      <c r="O268" s="31"/>
    </row>
    <row r="270" spans="1:15" x14ac:dyDescent="0.25">
      <c r="H270" s="97" t="s">
        <v>163</v>
      </c>
      <c r="I270" s="98">
        <f>I8+I12+I16+I20+I24+I32+I36</f>
        <v>580.22222222222217</v>
      </c>
      <c r="J270" s="98">
        <f>J8+J12+J16+J20+J24+J32+J36</f>
        <v>580</v>
      </c>
      <c r="K270" s="99">
        <f>(570*5+593*4)/9</f>
        <v>580.22222222222217</v>
      </c>
      <c r="L270" s="99">
        <v>580</v>
      </c>
    </row>
    <row r="271" spans="1:15" x14ac:dyDescent="0.25">
      <c r="H271" s="97" t="s">
        <v>164</v>
      </c>
      <c r="I271" s="98">
        <f>I44+I48+I52+I56+I60+I64+I68+I72+I76</f>
        <v>645</v>
      </c>
      <c r="J271" s="98">
        <f>J44+J48+J52+J56+J60+J64+J68+J72+J76</f>
        <v>644.07777777777778</v>
      </c>
      <c r="K271" s="99">
        <f>(645*5+645*4)/9</f>
        <v>645</v>
      </c>
      <c r="L271" s="99">
        <v>644</v>
      </c>
    </row>
    <row r="272" spans="1:15" x14ac:dyDescent="0.25">
      <c r="H272" s="97" t="s">
        <v>165</v>
      </c>
      <c r="I272" s="98">
        <f>I80+I84+I88+I92+I96+I100+I104+I108+I112</f>
        <v>126.1111111111111</v>
      </c>
      <c r="J272" s="98">
        <f>J80+J84+J88+J92+J96+J100+J104+J108+J112</f>
        <v>128.11111111111111</v>
      </c>
      <c r="K272" s="99">
        <f>((115)*5+139*4)/9</f>
        <v>125.66666666666667</v>
      </c>
      <c r="L272" s="99">
        <v>128</v>
      </c>
    </row>
    <row r="273" spans="8:10" x14ac:dyDescent="0.25">
      <c r="H273" s="97" t="s">
        <v>166</v>
      </c>
      <c r="I273" s="1">
        <f>I180+I176+I172+I168+I164+I160+I156+I152+I148+I144+I140+I136+I132+I128+I124+I120+I116</f>
        <v>74351.666666666657</v>
      </c>
      <c r="J273" s="1">
        <f>J180+J176+J172+J168+J164+J160+J156+J152+J148+J144+J140+J136+J132+J128+J124+J120+J116</f>
        <v>74330</v>
      </c>
    </row>
  </sheetData>
  <autoFilter ref="A3:N264"/>
  <mergeCells count="325">
    <mergeCell ref="C261:C264"/>
    <mergeCell ref="D261:D264"/>
    <mergeCell ref="E261:E264"/>
    <mergeCell ref="L261:L263"/>
    <mergeCell ref="M261:M264"/>
    <mergeCell ref="N261:N264"/>
    <mergeCell ref="C253:C256"/>
    <mergeCell ref="D253:D256"/>
    <mergeCell ref="E253:E256"/>
    <mergeCell ref="L253:L255"/>
    <mergeCell ref="M253:M256"/>
    <mergeCell ref="C257:C260"/>
    <mergeCell ref="D257:D260"/>
    <mergeCell ref="E257:E260"/>
    <mergeCell ref="L257:L259"/>
    <mergeCell ref="M257:M260"/>
    <mergeCell ref="C245:C248"/>
    <mergeCell ref="D245:D248"/>
    <mergeCell ref="E245:E248"/>
    <mergeCell ref="L245:L247"/>
    <mergeCell ref="M245:M248"/>
    <mergeCell ref="C249:C252"/>
    <mergeCell ref="D249:D252"/>
    <mergeCell ref="E249:E252"/>
    <mergeCell ref="L249:L251"/>
    <mergeCell ref="M249:M252"/>
    <mergeCell ref="C241:C244"/>
    <mergeCell ref="D241:D244"/>
    <mergeCell ref="E241:E244"/>
    <mergeCell ref="L241:L243"/>
    <mergeCell ref="M241:M244"/>
    <mergeCell ref="N241:N244"/>
    <mergeCell ref="C233:C236"/>
    <mergeCell ref="D233:D236"/>
    <mergeCell ref="E233:E236"/>
    <mergeCell ref="L233:L235"/>
    <mergeCell ref="M233:M236"/>
    <mergeCell ref="C237:C240"/>
    <mergeCell ref="D237:D240"/>
    <mergeCell ref="E237:E240"/>
    <mergeCell ref="L237:L239"/>
    <mergeCell ref="M237:M240"/>
    <mergeCell ref="D225:D228"/>
    <mergeCell ref="E225:E228"/>
    <mergeCell ref="L225:L227"/>
    <mergeCell ref="M225:M228"/>
    <mergeCell ref="C229:C232"/>
    <mergeCell ref="D229:D232"/>
    <mergeCell ref="E229:E232"/>
    <mergeCell ref="L229:L231"/>
    <mergeCell ref="M229:M232"/>
    <mergeCell ref="C217:C220"/>
    <mergeCell ref="D217:D220"/>
    <mergeCell ref="E217:E220"/>
    <mergeCell ref="L217:L219"/>
    <mergeCell ref="M217:M220"/>
    <mergeCell ref="D221:D224"/>
    <mergeCell ref="E221:E224"/>
    <mergeCell ref="L221:L223"/>
    <mergeCell ref="M221:M224"/>
    <mergeCell ref="C209:C212"/>
    <mergeCell ref="D209:D212"/>
    <mergeCell ref="E209:E212"/>
    <mergeCell ref="L209:L211"/>
    <mergeCell ref="M209:M212"/>
    <mergeCell ref="C213:C216"/>
    <mergeCell ref="D213:D216"/>
    <mergeCell ref="E213:E216"/>
    <mergeCell ref="L213:L215"/>
    <mergeCell ref="M213:M216"/>
    <mergeCell ref="C201:C204"/>
    <mergeCell ref="D201:D204"/>
    <mergeCell ref="E201:E204"/>
    <mergeCell ref="L201:L203"/>
    <mergeCell ref="M201:M204"/>
    <mergeCell ref="C205:C208"/>
    <mergeCell ref="D205:D208"/>
    <mergeCell ref="E205:E208"/>
    <mergeCell ref="L205:L207"/>
    <mergeCell ref="M205:M208"/>
    <mergeCell ref="L193:L195"/>
    <mergeCell ref="M193:M196"/>
    <mergeCell ref="C197:C200"/>
    <mergeCell ref="D197:D200"/>
    <mergeCell ref="E197:E200"/>
    <mergeCell ref="L197:L199"/>
    <mergeCell ref="M197:M200"/>
    <mergeCell ref="N181:N236"/>
    <mergeCell ref="C185:C188"/>
    <mergeCell ref="D185:D188"/>
    <mergeCell ref="E185:E188"/>
    <mergeCell ref="L185:L187"/>
    <mergeCell ref="M185:M188"/>
    <mergeCell ref="C189:C192"/>
    <mergeCell ref="D189:D192"/>
    <mergeCell ref="E189:E192"/>
    <mergeCell ref="L189:L191"/>
    <mergeCell ref="B181:B264"/>
    <mergeCell ref="C181:C184"/>
    <mergeCell ref="D181:D184"/>
    <mergeCell ref="E181:E184"/>
    <mergeCell ref="L181:L183"/>
    <mergeCell ref="M181:M184"/>
    <mergeCell ref="M189:M192"/>
    <mergeCell ref="C193:C196"/>
    <mergeCell ref="D193:D196"/>
    <mergeCell ref="E193:E196"/>
    <mergeCell ref="C173:C176"/>
    <mergeCell ref="D173:D176"/>
    <mergeCell ref="E173:E176"/>
    <mergeCell ref="L173:L175"/>
    <mergeCell ref="M173:M176"/>
    <mergeCell ref="C177:C180"/>
    <mergeCell ref="D177:D180"/>
    <mergeCell ref="E177:E180"/>
    <mergeCell ref="L177:L179"/>
    <mergeCell ref="M177:M180"/>
    <mergeCell ref="C165:C168"/>
    <mergeCell ref="D165:D168"/>
    <mergeCell ref="E165:E168"/>
    <mergeCell ref="L165:L167"/>
    <mergeCell ref="M165:M168"/>
    <mergeCell ref="C169:C172"/>
    <mergeCell ref="D169:D172"/>
    <mergeCell ref="E169:E172"/>
    <mergeCell ref="L169:L171"/>
    <mergeCell ref="M169:M172"/>
    <mergeCell ref="C157:C160"/>
    <mergeCell ref="D157:D160"/>
    <mergeCell ref="E157:E160"/>
    <mergeCell ref="L157:L159"/>
    <mergeCell ref="M157:M160"/>
    <mergeCell ref="C161:C164"/>
    <mergeCell ref="D161:D164"/>
    <mergeCell ref="E161:E164"/>
    <mergeCell ref="L161:L163"/>
    <mergeCell ref="M161:M164"/>
    <mergeCell ref="C149:C152"/>
    <mergeCell ref="D149:D152"/>
    <mergeCell ref="E149:E152"/>
    <mergeCell ref="L149:L151"/>
    <mergeCell ref="M149:M152"/>
    <mergeCell ref="D153:D156"/>
    <mergeCell ref="E153:E156"/>
    <mergeCell ref="L153:L155"/>
    <mergeCell ref="M153:M156"/>
    <mergeCell ref="C141:C144"/>
    <mergeCell ref="D141:D144"/>
    <mergeCell ref="E141:E144"/>
    <mergeCell ref="L141:L143"/>
    <mergeCell ref="M141:M144"/>
    <mergeCell ref="C145:C148"/>
    <mergeCell ref="D145:D148"/>
    <mergeCell ref="E145:E148"/>
    <mergeCell ref="L145:L147"/>
    <mergeCell ref="M145:M148"/>
    <mergeCell ref="C133:C136"/>
    <mergeCell ref="D133:D136"/>
    <mergeCell ref="E133:E136"/>
    <mergeCell ref="L133:L135"/>
    <mergeCell ref="M133:M136"/>
    <mergeCell ref="C137:C140"/>
    <mergeCell ref="D137:D140"/>
    <mergeCell ref="E137:E140"/>
    <mergeCell ref="L137:L139"/>
    <mergeCell ref="M137:M140"/>
    <mergeCell ref="C125:C128"/>
    <mergeCell ref="D125:D128"/>
    <mergeCell ref="E125:E128"/>
    <mergeCell ref="L125:L127"/>
    <mergeCell ref="M125:M128"/>
    <mergeCell ref="C129:C132"/>
    <mergeCell ref="D129:D132"/>
    <mergeCell ref="E129:E132"/>
    <mergeCell ref="L129:L131"/>
    <mergeCell ref="M129:M132"/>
    <mergeCell ref="C117:C120"/>
    <mergeCell ref="D117:D120"/>
    <mergeCell ref="E117:E120"/>
    <mergeCell ref="L117:L119"/>
    <mergeCell ref="M117:M120"/>
    <mergeCell ref="C121:C124"/>
    <mergeCell ref="D121:D124"/>
    <mergeCell ref="E121:E124"/>
    <mergeCell ref="L121:L123"/>
    <mergeCell ref="M121:M124"/>
    <mergeCell ref="C109:C112"/>
    <mergeCell ref="D109:D112"/>
    <mergeCell ref="E109:E112"/>
    <mergeCell ref="L109:L111"/>
    <mergeCell ref="M109:M112"/>
    <mergeCell ref="C113:C116"/>
    <mergeCell ref="D113:D116"/>
    <mergeCell ref="E113:E116"/>
    <mergeCell ref="L113:L115"/>
    <mergeCell ref="M113:M116"/>
    <mergeCell ref="C101:C104"/>
    <mergeCell ref="D101:D104"/>
    <mergeCell ref="E101:E104"/>
    <mergeCell ref="L101:L103"/>
    <mergeCell ref="M101:M104"/>
    <mergeCell ref="C105:C108"/>
    <mergeCell ref="D105:D108"/>
    <mergeCell ref="E105:E108"/>
    <mergeCell ref="L105:L107"/>
    <mergeCell ref="M105:M108"/>
    <mergeCell ref="C93:C96"/>
    <mergeCell ref="D93:D96"/>
    <mergeCell ref="E93:E96"/>
    <mergeCell ref="L93:L95"/>
    <mergeCell ref="M93:M96"/>
    <mergeCell ref="C97:C100"/>
    <mergeCell ref="D97:D100"/>
    <mergeCell ref="E97:E100"/>
    <mergeCell ref="L97:L99"/>
    <mergeCell ref="M97:M100"/>
    <mergeCell ref="C85:C88"/>
    <mergeCell ref="D85:D88"/>
    <mergeCell ref="E85:E88"/>
    <mergeCell ref="L85:L87"/>
    <mergeCell ref="M85:M88"/>
    <mergeCell ref="C89:C92"/>
    <mergeCell ref="D89:D92"/>
    <mergeCell ref="E89:E92"/>
    <mergeCell ref="L89:L91"/>
    <mergeCell ref="M89:M92"/>
    <mergeCell ref="C77:C80"/>
    <mergeCell ref="D77:D80"/>
    <mergeCell ref="E77:E80"/>
    <mergeCell ref="L77:L79"/>
    <mergeCell ref="M77:M80"/>
    <mergeCell ref="C81:C84"/>
    <mergeCell ref="D81:D84"/>
    <mergeCell ref="E81:E84"/>
    <mergeCell ref="L81:L83"/>
    <mergeCell ref="M81:M84"/>
    <mergeCell ref="C69:C72"/>
    <mergeCell ref="D69:D72"/>
    <mergeCell ref="E69:E72"/>
    <mergeCell ref="L69:L71"/>
    <mergeCell ref="M69:M72"/>
    <mergeCell ref="C73:C76"/>
    <mergeCell ref="D73:D76"/>
    <mergeCell ref="E73:E76"/>
    <mergeCell ref="L73:L75"/>
    <mergeCell ref="M73:M76"/>
    <mergeCell ref="C61:C64"/>
    <mergeCell ref="D61:D64"/>
    <mergeCell ref="E61:E64"/>
    <mergeCell ref="L61:L63"/>
    <mergeCell ref="M61:M64"/>
    <mergeCell ref="C65:C68"/>
    <mergeCell ref="D65:D68"/>
    <mergeCell ref="E65:E68"/>
    <mergeCell ref="L65:L67"/>
    <mergeCell ref="M65:M68"/>
    <mergeCell ref="C53:C56"/>
    <mergeCell ref="D53:D56"/>
    <mergeCell ref="E53:E56"/>
    <mergeCell ref="L53:L55"/>
    <mergeCell ref="M53:M56"/>
    <mergeCell ref="C57:C60"/>
    <mergeCell ref="D57:D60"/>
    <mergeCell ref="E57:E60"/>
    <mergeCell ref="L57:L59"/>
    <mergeCell ref="M57:M60"/>
    <mergeCell ref="C45:C48"/>
    <mergeCell ref="D45:D48"/>
    <mergeCell ref="E45:E48"/>
    <mergeCell ref="L45:L47"/>
    <mergeCell ref="M45:M48"/>
    <mergeCell ref="C49:C52"/>
    <mergeCell ref="D49:D52"/>
    <mergeCell ref="E49:E52"/>
    <mergeCell ref="L49:L51"/>
    <mergeCell ref="M49:M52"/>
    <mergeCell ref="C33:C36"/>
    <mergeCell ref="D33:D36"/>
    <mergeCell ref="E33:E36"/>
    <mergeCell ref="L33:L35"/>
    <mergeCell ref="M33:M36"/>
    <mergeCell ref="C41:C44"/>
    <mergeCell ref="D41:D44"/>
    <mergeCell ref="E41:E44"/>
    <mergeCell ref="L41:L43"/>
    <mergeCell ref="M41:M44"/>
    <mergeCell ref="C25:C28"/>
    <mergeCell ref="D25:D28"/>
    <mergeCell ref="E25:E28"/>
    <mergeCell ref="L25:L27"/>
    <mergeCell ref="M25:M28"/>
    <mergeCell ref="C29:C32"/>
    <mergeCell ref="D29:D32"/>
    <mergeCell ref="E29:E32"/>
    <mergeCell ref="L29:L31"/>
    <mergeCell ref="M29:M32"/>
    <mergeCell ref="C17:C20"/>
    <mergeCell ref="D17:D20"/>
    <mergeCell ref="E17:E20"/>
    <mergeCell ref="L17:L19"/>
    <mergeCell ref="M17:M20"/>
    <mergeCell ref="C21:C24"/>
    <mergeCell ref="D21:D24"/>
    <mergeCell ref="E21:E24"/>
    <mergeCell ref="L21:L23"/>
    <mergeCell ref="M21:M24"/>
    <mergeCell ref="D9:D12"/>
    <mergeCell ref="E9:E12"/>
    <mergeCell ref="L9:L11"/>
    <mergeCell ref="M9:M12"/>
    <mergeCell ref="C13:C16"/>
    <mergeCell ref="D13:D16"/>
    <mergeCell ref="E13:E16"/>
    <mergeCell ref="L13:L15"/>
    <mergeCell ref="M13:M16"/>
    <mergeCell ref="B2:O2"/>
    <mergeCell ref="B5:B180"/>
    <mergeCell ref="C5:C8"/>
    <mergeCell ref="D5:D8"/>
    <mergeCell ref="E5:E8"/>
    <mergeCell ref="L5:L7"/>
    <mergeCell ref="M5:M8"/>
    <mergeCell ref="N5:N180"/>
    <mergeCell ref="O5:O268"/>
    <mergeCell ref="C9:C12"/>
  </mergeCells>
  <pageMargins left="0.19685039370078741" right="0.19685039370078741" top="0.19685039370078741" bottom="0.19685039370078741" header="0.31496062992125984" footer="0.31496062992125984"/>
  <pageSetup paperSize="9" scale="46" orientation="landscape" r:id="rId1"/>
  <colBreaks count="1" manualBreakCount="1">
    <brk id="16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Q273"/>
  <sheetViews>
    <sheetView view="pageBreakPreview" zoomScale="70" zoomScaleNormal="70" zoomScaleSheetLayoutView="70" workbookViewId="0">
      <selection activeCell="B3" sqref="B3"/>
    </sheetView>
  </sheetViews>
  <sheetFormatPr defaultColWidth="9.140625" defaultRowHeight="15.75" x14ac:dyDescent="0.25"/>
  <cols>
    <col min="1" max="1" width="2.7109375" style="1" customWidth="1"/>
    <col min="2" max="2" width="21" style="1" customWidth="1"/>
    <col min="3" max="4" width="23.85546875" style="1" customWidth="1"/>
    <col min="5" max="5" width="14.140625" style="1" customWidth="1"/>
    <col min="6" max="6" width="23.85546875" style="96" customWidth="1"/>
    <col min="7" max="7" width="23.85546875" style="1" customWidth="1"/>
    <col min="8" max="8" width="14.85546875" style="1" customWidth="1"/>
    <col min="9" max="9" width="19.85546875" style="1" customWidth="1"/>
    <col min="10" max="10" width="17.85546875" style="1" customWidth="1"/>
    <col min="11" max="12" width="23.85546875" style="1" customWidth="1"/>
    <col min="13" max="13" width="14.85546875" style="1" customWidth="1"/>
    <col min="14" max="14" width="16.5703125" style="1" customWidth="1"/>
    <col min="15" max="15" width="12.140625" style="1" customWidth="1"/>
    <col min="16" max="16384" width="9.140625" style="4"/>
  </cols>
  <sheetData>
    <row r="2" spans="1:1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3" customHeight="1" x14ac:dyDescent="0.25">
      <c r="B3" s="5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5" t="s">
        <v>6</v>
      </c>
      <c r="H3" s="5" t="s">
        <v>7</v>
      </c>
      <c r="I3" s="5" t="s">
        <v>8</v>
      </c>
      <c r="J3" s="8" t="s">
        <v>9</v>
      </c>
      <c r="K3" s="5" t="s">
        <v>10</v>
      </c>
      <c r="L3" s="5" t="s">
        <v>11</v>
      </c>
      <c r="M3" s="9" t="s">
        <v>12</v>
      </c>
      <c r="N3" s="5" t="s">
        <v>13</v>
      </c>
      <c r="O3" s="5"/>
    </row>
    <row r="4" spans="1:15" s="14" customFormat="1" ht="20.25" customHeight="1" x14ac:dyDescent="0.25">
      <c r="A4" s="10"/>
      <c r="B4" s="11">
        <v>1</v>
      </c>
      <c r="C4" s="11">
        <v>2</v>
      </c>
      <c r="D4" s="11">
        <v>2</v>
      </c>
      <c r="E4" s="12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13">
        <v>11</v>
      </c>
      <c r="N4" s="11">
        <v>12</v>
      </c>
      <c r="O4" s="8">
        <v>13</v>
      </c>
    </row>
    <row r="5" spans="1:15" ht="58.5" customHeight="1" x14ac:dyDescent="0.25">
      <c r="B5" s="15" t="s">
        <v>174</v>
      </c>
      <c r="C5" s="16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5" t="s">
        <v>20</v>
      </c>
      <c r="I5" s="20">
        <v>100</v>
      </c>
      <c r="J5" s="21">
        <v>100</v>
      </c>
      <c r="K5" s="22">
        <f>IF(J5/I5*100&gt;100,100,J5/I5*100)</f>
        <v>100</v>
      </c>
      <c r="L5" s="23">
        <f>(K5+K6+K7)/3</f>
        <v>100</v>
      </c>
      <c r="M5" s="24">
        <f>(L5+L8)/2</f>
        <v>99.65517241379311</v>
      </c>
      <c r="N5" s="25" t="s">
        <v>21</v>
      </c>
      <c r="O5" s="26"/>
    </row>
    <row r="6" spans="1:15" ht="58.5" customHeight="1" x14ac:dyDescent="0.25">
      <c r="B6" s="27"/>
      <c r="C6" s="27"/>
      <c r="D6" s="27"/>
      <c r="E6" s="28"/>
      <c r="F6" s="18" t="s">
        <v>18</v>
      </c>
      <c r="G6" s="19" t="s">
        <v>22</v>
      </c>
      <c r="H6" s="5" t="s">
        <v>20</v>
      </c>
      <c r="I6" s="20">
        <v>80</v>
      </c>
      <c r="J6" s="21">
        <v>80</v>
      </c>
      <c r="K6" s="22">
        <f t="shared" ref="K6:K121" si="0">IF(J6/I6*100&gt;100,100,J6/I6*100)</f>
        <v>100</v>
      </c>
      <c r="L6" s="29"/>
      <c r="M6" s="30"/>
      <c r="N6" s="27"/>
      <c r="O6" s="31"/>
    </row>
    <row r="7" spans="1:15" ht="58.5" customHeight="1" x14ac:dyDescent="0.25">
      <c r="B7" s="27"/>
      <c r="C7" s="27"/>
      <c r="D7" s="27"/>
      <c r="E7" s="28"/>
      <c r="F7" s="18" t="s">
        <v>18</v>
      </c>
      <c r="G7" s="19" t="s">
        <v>23</v>
      </c>
      <c r="H7" s="5" t="s">
        <v>20</v>
      </c>
      <c r="I7" s="20">
        <v>100</v>
      </c>
      <c r="J7" s="20">
        <v>100</v>
      </c>
      <c r="K7" s="22">
        <f t="shared" si="0"/>
        <v>100</v>
      </c>
      <c r="L7" s="29"/>
      <c r="M7" s="30"/>
      <c r="N7" s="27"/>
      <c r="O7" s="31"/>
    </row>
    <row r="8" spans="1:15" ht="30.75" customHeight="1" x14ac:dyDescent="0.25">
      <c r="B8" s="27"/>
      <c r="C8" s="32"/>
      <c r="D8" s="32"/>
      <c r="E8" s="33"/>
      <c r="F8" s="18" t="s">
        <v>24</v>
      </c>
      <c r="G8" s="34" t="s">
        <v>25</v>
      </c>
      <c r="H8" s="5" t="s">
        <v>26</v>
      </c>
      <c r="I8" s="35">
        <v>9.6666666666666661</v>
      </c>
      <c r="J8" s="35">
        <v>9.6</v>
      </c>
      <c r="K8" s="22">
        <f t="shared" si="0"/>
        <v>99.310344827586206</v>
      </c>
      <c r="L8" s="36">
        <f>K8</f>
        <v>99.310344827586206</v>
      </c>
      <c r="M8" s="30"/>
      <c r="N8" s="27"/>
      <c r="O8" s="31"/>
    </row>
    <row r="9" spans="1:15" ht="30.75" hidden="1" customHeight="1" x14ac:dyDescent="0.25">
      <c r="B9" s="27"/>
      <c r="C9" s="16" t="s">
        <v>27</v>
      </c>
      <c r="D9" s="16" t="s">
        <v>28</v>
      </c>
      <c r="E9" s="17" t="s">
        <v>17</v>
      </c>
      <c r="F9" s="18" t="s">
        <v>18</v>
      </c>
      <c r="G9" s="19" t="s">
        <v>19</v>
      </c>
      <c r="H9" s="5" t="s">
        <v>20</v>
      </c>
      <c r="I9" s="20"/>
      <c r="J9" s="21"/>
      <c r="K9" s="22" t="e">
        <f>IF(J9/I9*100&gt;100,100,J9/I9*100)</f>
        <v>#DIV/0!</v>
      </c>
      <c r="L9" s="23" t="e">
        <f>(K9+K10+K11)/2</f>
        <v>#DIV/0!</v>
      </c>
      <c r="M9" s="24" t="e">
        <f>(L9+L12)/2</f>
        <v>#DIV/0!</v>
      </c>
      <c r="N9" s="27"/>
      <c r="O9" s="31"/>
    </row>
    <row r="10" spans="1:15" ht="30.75" hidden="1" customHeight="1" x14ac:dyDescent="0.25">
      <c r="B10" s="27"/>
      <c r="C10" s="27"/>
      <c r="D10" s="27"/>
      <c r="E10" s="28"/>
      <c r="F10" s="18" t="s">
        <v>18</v>
      </c>
      <c r="G10" s="19" t="s">
        <v>22</v>
      </c>
      <c r="H10" s="5" t="s">
        <v>20</v>
      </c>
      <c r="I10" s="20"/>
      <c r="J10" s="21"/>
      <c r="K10" s="22" t="e">
        <f>IF(J10/I10*100&gt;100,100,J10/I10*100)</f>
        <v>#DIV/0!</v>
      </c>
      <c r="L10" s="29"/>
      <c r="M10" s="30"/>
      <c r="N10" s="27"/>
      <c r="O10" s="31"/>
    </row>
    <row r="11" spans="1:15" ht="30.75" hidden="1" customHeight="1" x14ac:dyDescent="0.25">
      <c r="B11" s="27"/>
      <c r="C11" s="27"/>
      <c r="D11" s="27"/>
      <c r="E11" s="28"/>
      <c r="F11" s="18" t="s">
        <v>18</v>
      </c>
      <c r="G11" s="19" t="s">
        <v>23</v>
      </c>
      <c r="H11" s="5" t="s">
        <v>20</v>
      </c>
      <c r="I11" s="20"/>
      <c r="J11" s="20"/>
      <c r="K11" s="22"/>
      <c r="L11" s="29"/>
      <c r="M11" s="30"/>
      <c r="N11" s="27"/>
      <c r="O11" s="31"/>
    </row>
    <row r="12" spans="1:15" ht="59.25" hidden="1" customHeight="1" x14ac:dyDescent="0.25">
      <c r="B12" s="27"/>
      <c r="C12" s="32"/>
      <c r="D12" s="32"/>
      <c r="E12" s="33"/>
      <c r="F12" s="18" t="s">
        <v>24</v>
      </c>
      <c r="G12" s="34" t="s">
        <v>25</v>
      </c>
      <c r="H12" s="5" t="s">
        <v>26</v>
      </c>
      <c r="I12" s="37"/>
      <c r="J12" s="38"/>
      <c r="K12" s="22" t="e">
        <f>IF(J12/I12*100&gt;100,100,J12/I12*100)</f>
        <v>#DIV/0!</v>
      </c>
      <c r="L12" s="36" t="e">
        <f>K12</f>
        <v>#DIV/0!</v>
      </c>
      <c r="M12" s="30"/>
      <c r="N12" s="27"/>
      <c r="O12" s="31"/>
    </row>
    <row r="13" spans="1:15" ht="30.75" hidden="1" customHeight="1" x14ac:dyDescent="0.25">
      <c r="B13" s="27"/>
      <c r="C13" s="16" t="s">
        <v>29</v>
      </c>
      <c r="D13" s="16" t="s">
        <v>30</v>
      </c>
      <c r="E13" s="17" t="s">
        <v>17</v>
      </c>
      <c r="F13" s="18" t="s">
        <v>18</v>
      </c>
      <c r="G13" s="19" t="s">
        <v>19</v>
      </c>
      <c r="H13" s="5" t="s">
        <v>20</v>
      </c>
      <c r="I13" s="20"/>
      <c r="J13" s="21"/>
      <c r="K13" s="22" t="e">
        <f>IF(J13/I13*100&gt;100,100,J13/I13*100)</f>
        <v>#DIV/0!</v>
      </c>
      <c r="L13" s="23" t="e">
        <f>(K13+K14+K15)/2</f>
        <v>#DIV/0!</v>
      </c>
      <c r="M13" s="24" t="e">
        <f>(L13+L16)/2</f>
        <v>#DIV/0!</v>
      </c>
      <c r="N13" s="27"/>
      <c r="O13" s="31"/>
    </row>
    <row r="14" spans="1:15" ht="30.75" hidden="1" customHeight="1" x14ac:dyDescent="0.25">
      <c r="B14" s="27"/>
      <c r="C14" s="27"/>
      <c r="D14" s="27"/>
      <c r="E14" s="28"/>
      <c r="F14" s="18" t="s">
        <v>18</v>
      </c>
      <c r="G14" s="19" t="s">
        <v>22</v>
      </c>
      <c r="H14" s="5" t="s">
        <v>20</v>
      </c>
      <c r="I14" s="20"/>
      <c r="J14" s="21"/>
      <c r="K14" s="22" t="e">
        <f>IF(J14/I14*100&gt;100,100,J14/I14*100)</f>
        <v>#DIV/0!</v>
      </c>
      <c r="L14" s="29"/>
      <c r="M14" s="30"/>
      <c r="N14" s="27"/>
      <c r="O14" s="31"/>
    </row>
    <row r="15" spans="1:15" ht="30.75" hidden="1" customHeight="1" x14ac:dyDescent="0.25">
      <c r="B15" s="27"/>
      <c r="C15" s="27"/>
      <c r="D15" s="27"/>
      <c r="E15" s="28"/>
      <c r="F15" s="18" t="s">
        <v>18</v>
      </c>
      <c r="G15" s="19" t="s">
        <v>23</v>
      </c>
      <c r="H15" s="5" t="s">
        <v>20</v>
      </c>
      <c r="I15" s="20"/>
      <c r="J15" s="20"/>
      <c r="K15" s="22"/>
      <c r="L15" s="29"/>
      <c r="M15" s="30"/>
      <c r="N15" s="27"/>
      <c r="O15" s="31"/>
    </row>
    <row r="16" spans="1:15" ht="104.25" hidden="1" customHeight="1" x14ac:dyDescent="0.25">
      <c r="B16" s="27"/>
      <c r="C16" s="32"/>
      <c r="D16" s="32"/>
      <c r="E16" s="33"/>
      <c r="F16" s="18" t="s">
        <v>24</v>
      </c>
      <c r="G16" s="34" t="s">
        <v>25</v>
      </c>
      <c r="H16" s="5" t="s">
        <v>26</v>
      </c>
      <c r="I16" s="37"/>
      <c r="J16" s="38"/>
      <c r="K16" s="22" t="e">
        <f>IF(J16/I16*100&gt;100,100,J16/I16*100)</f>
        <v>#DIV/0!</v>
      </c>
      <c r="L16" s="36" t="e">
        <f>K16</f>
        <v>#DIV/0!</v>
      </c>
      <c r="M16" s="30"/>
      <c r="N16" s="27"/>
      <c r="O16" s="31"/>
    </row>
    <row r="17" spans="2:15" ht="30.75" customHeight="1" x14ac:dyDescent="0.25">
      <c r="B17" s="27"/>
      <c r="C17" s="16" t="s">
        <v>31</v>
      </c>
      <c r="D17" s="16" t="s">
        <v>32</v>
      </c>
      <c r="E17" s="17" t="s">
        <v>17</v>
      </c>
      <c r="F17" s="18" t="s">
        <v>18</v>
      </c>
      <c r="G17" s="19" t="s">
        <v>19</v>
      </c>
      <c r="H17" s="5" t="s">
        <v>20</v>
      </c>
      <c r="I17" s="20">
        <v>100</v>
      </c>
      <c r="J17" s="21">
        <v>100</v>
      </c>
      <c r="K17" s="22">
        <f>IF(J17/I17*100&gt;100,100,J17/I17*100)</f>
        <v>100</v>
      </c>
      <c r="L17" s="23">
        <f>(K17+K18+K19)/3</f>
        <v>100</v>
      </c>
      <c r="M17" s="24">
        <f>(L17+L20)/2</f>
        <v>100</v>
      </c>
      <c r="N17" s="27"/>
      <c r="O17" s="31"/>
    </row>
    <row r="18" spans="2:15" ht="30.75" customHeight="1" x14ac:dyDescent="0.25">
      <c r="B18" s="27"/>
      <c r="C18" s="27"/>
      <c r="D18" s="27"/>
      <c r="E18" s="28"/>
      <c r="F18" s="18" t="s">
        <v>18</v>
      </c>
      <c r="G18" s="19" t="s">
        <v>22</v>
      </c>
      <c r="H18" s="5" t="s">
        <v>20</v>
      </c>
      <c r="I18" s="20">
        <v>80</v>
      </c>
      <c r="J18" s="21">
        <v>98</v>
      </c>
      <c r="K18" s="22">
        <f>IF(J18/I18*100&gt;100,100,J18/I18*100)</f>
        <v>100</v>
      </c>
      <c r="L18" s="29"/>
      <c r="M18" s="30"/>
      <c r="N18" s="27"/>
      <c r="O18" s="31"/>
    </row>
    <row r="19" spans="2:15" ht="30.75" customHeight="1" x14ac:dyDescent="0.25">
      <c r="B19" s="27"/>
      <c r="C19" s="27"/>
      <c r="D19" s="27"/>
      <c r="E19" s="28"/>
      <c r="F19" s="18" t="s">
        <v>18</v>
      </c>
      <c r="G19" s="19" t="s">
        <v>23</v>
      </c>
      <c r="H19" s="5" t="s">
        <v>20</v>
      </c>
      <c r="I19" s="20">
        <v>100</v>
      </c>
      <c r="J19" s="20">
        <v>100</v>
      </c>
      <c r="K19" s="22">
        <f>IF(J19/I19*100&gt;100,100,J19/I19*100)</f>
        <v>100</v>
      </c>
      <c r="L19" s="29"/>
      <c r="M19" s="30"/>
      <c r="N19" s="27"/>
      <c r="O19" s="31"/>
    </row>
    <row r="20" spans="2:15" ht="93" customHeight="1" x14ac:dyDescent="0.25">
      <c r="B20" s="27"/>
      <c r="C20" s="32"/>
      <c r="D20" s="32"/>
      <c r="E20" s="33"/>
      <c r="F20" s="18" t="s">
        <v>24</v>
      </c>
      <c r="G20" s="34" t="s">
        <v>25</v>
      </c>
      <c r="H20" s="5" t="s">
        <v>26</v>
      </c>
      <c r="I20" s="35">
        <v>1</v>
      </c>
      <c r="J20" s="35">
        <v>1</v>
      </c>
      <c r="K20" s="22">
        <f>IF(J20/I20*100&gt;100,100,J20/I20*100)</f>
        <v>100</v>
      </c>
      <c r="L20" s="36">
        <f>K20</f>
        <v>100</v>
      </c>
      <c r="M20" s="30"/>
      <c r="N20" s="27"/>
      <c r="O20" s="31"/>
    </row>
    <row r="21" spans="2:15" ht="58.5" hidden="1" customHeight="1" x14ac:dyDescent="0.25">
      <c r="B21" s="27"/>
      <c r="C21" s="16" t="s">
        <v>33</v>
      </c>
      <c r="D21" s="16" t="s">
        <v>34</v>
      </c>
      <c r="E21" s="17" t="s">
        <v>17</v>
      </c>
      <c r="F21" s="18" t="s">
        <v>18</v>
      </c>
      <c r="G21" s="19" t="s">
        <v>19</v>
      </c>
      <c r="H21" s="5" t="s">
        <v>20</v>
      </c>
      <c r="I21" s="20"/>
      <c r="J21" s="21"/>
      <c r="K21" s="22" t="e">
        <f t="shared" si="0"/>
        <v>#DIV/0!</v>
      </c>
      <c r="L21" s="23" t="e">
        <f>(K21+K22+K23)/3</f>
        <v>#DIV/0!</v>
      </c>
      <c r="M21" s="24" t="e">
        <f>(L21+L24)/2</f>
        <v>#DIV/0!</v>
      </c>
      <c r="N21" s="27"/>
      <c r="O21" s="31"/>
    </row>
    <row r="22" spans="2:15" ht="58.5" hidden="1" customHeight="1" x14ac:dyDescent="0.25">
      <c r="B22" s="27"/>
      <c r="C22" s="27"/>
      <c r="D22" s="27"/>
      <c r="E22" s="28"/>
      <c r="F22" s="18" t="s">
        <v>18</v>
      </c>
      <c r="G22" s="19" t="s">
        <v>22</v>
      </c>
      <c r="H22" s="5" t="s">
        <v>20</v>
      </c>
      <c r="I22" s="20"/>
      <c r="J22" s="21"/>
      <c r="K22" s="22" t="e">
        <f t="shared" si="0"/>
        <v>#DIV/0!</v>
      </c>
      <c r="L22" s="29"/>
      <c r="M22" s="30"/>
      <c r="N22" s="27"/>
      <c r="O22" s="31"/>
    </row>
    <row r="23" spans="2:15" ht="58.5" hidden="1" customHeight="1" x14ac:dyDescent="0.25">
      <c r="B23" s="27"/>
      <c r="C23" s="27"/>
      <c r="D23" s="27"/>
      <c r="E23" s="28"/>
      <c r="F23" s="18" t="s">
        <v>18</v>
      </c>
      <c r="G23" s="19" t="s">
        <v>23</v>
      </c>
      <c r="H23" s="5" t="s">
        <v>20</v>
      </c>
      <c r="I23" s="20"/>
      <c r="J23" s="20"/>
      <c r="K23" s="22" t="e">
        <f t="shared" si="0"/>
        <v>#DIV/0!</v>
      </c>
      <c r="L23" s="29"/>
      <c r="M23" s="30"/>
      <c r="N23" s="27"/>
      <c r="O23" s="31"/>
    </row>
    <row r="24" spans="2:15" ht="31.5" hidden="1" customHeight="1" x14ac:dyDescent="0.25">
      <c r="B24" s="27"/>
      <c r="C24" s="32"/>
      <c r="D24" s="32"/>
      <c r="E24" s="33"/>
      <c r="F24" s="18" t="s">
        <v>24</v>
      </c>
      <c r="G24" s="34" t="s">
        <v>25</v>
      </c>
      <c r="H24" s="5" t="s">
        <v>26</v>
      </c>
      <c r="I24" s="37"/>
      <c r="J24" s="38"/>
      <c r="K24" s="22" t="e">
        <f t="shared" si="0"/>
        <v>#DIV/0!</v>
      </c>
      <c r="L24" s="36" t="e">
        <f>K24</f>
        <v>#DIV/0!</v>
      </c>
      <c r="M24" s="30"/>
      <c r="N24" s="27"/>
      <c r="O24" s="31"/>
    </row>
    <row r="25" spans="2:15" ht="58.5" hidden="1" customHeight="1" x14ac:dyDescent="0.25">
      <c r="B25" s="27"/>
      <c r="C25" s="16"/>
      <c r="D25" s="16" t="s">
        <v>35</v>
      </c>
      <c r="E25" s="17" t="s">
        <v>17</v>
      </c>
      <c r="F25" s="18" t="s">
        <v>18</v>
      </c>
      <c r="G25" s="19" t="s">
        <v>19</v>
      </c>
      <c r="H25" s="5" t="s">
        <v>20</v>
      </c>
      <c r="I25" s="20"/>
      <c r="J25" s="21"/>
      <c r="K25" s="22" t="e">
        <f t="shared" si="0"/>
        <v>#DIV/0!</v>
      </c>
      <c r="L25" s="23" t="e">
        <f>(K25+K26+K27)/3</f>
        <v>#DIV/0!</v>
      </c>
      <c r="M25" s="24" t="e">
        <f>(L25+L28)/2</f>
        <v>#DIV/0!</v>
      </c>
      <c r="N25" s="27"/>
      <c r="O25" s="31"/>
    </row>
    <row r="26" spans="2:15" ht="58.5" hidden="1" customHeight="1" x14ac:dyDescent="0.25">
      <c r="B26" s="27"/>
      <c r="C26" s="27"/>
      <c r="D26" s="27"/>
      <c r="E26" s="28"/>
      <c r="F26" s="18" t="s">
        <v>18</v>
      </c>
      <c r="G26" s="19" t="s">
        <v>22</v>
      </c>
      <c r="H26" s="5" t="s">
        <v>20</v>
      </c>
      <c r="I26" s="20"/>
      <c r="J26" s="21"/>
      <c r="K26" s="22" t="e">
        <f t="shared" si="0"/>
        <v>#DIV/0!</v>
      </c>
      <c r="L26" s="29"/>
      <c r="M26" s="30"/>
      <c r="N26" s="27"/>
      <c r="O26" s="31"/>
    </row>
    <row r="27" spans="2:15" ht="58.5" hidden="1" customHeight="1" x14ac:dyDescent="0.25">
      <c r="B27" s="27"/>
      <c r="C27" s="27"/>
      <c r="D27" s="27"/>
      <c r="E27" s="28"/>
      <c r="F27" s="18" t="s">
        <v>18</v>
      </c>
      <c r="G27" s="19" t="s">
        <v>23</v>
      </c>
      <c r="H27" s="5" t="s">
        <v>20</v>
      </c>
      <c r="I27" s="20"/>
      <c r="J27" s="20"/>
      <c r="K27" s="22" t="e">
        <f t="shared" si="0"/>
        <v>#DIV/0!</v>
      </c>
      <c r="L27" s="29"/>
      <c r="M27" s="30"/>
      <c r="N27" s="27"/>
      <c r="O27" s="31"/>
    </row>
    <row r="28" spans="2:15" ht="31.5" hidden="1" customHeight="1" x14ac:dyDescent="0.25">
      <c r="B28" s="27"/>
      <c r="C28" s="32"/>
      <c r="D28" s="32"/>
      <c r="E28" s="33"/>
      <c r="F28" s="18" t="s">
        <v>24</v>
      </c>
      <c r="G28" s="34" t="s">
        <v>25</v>
      </c>
      <c r="H28" s="5" t="s">
        <v>26</v>
      </c>
      <c r="I28" s="37"/>
      <c r="J28" s="38"/>
      <c r="K28" s="22" t="e">
        <f t="shared" si="0"/>
        <v>#DIV/0!</v>
      </c>
      <c r="L28" s="36" t="e">
        <f>K28</f>
        <v>#DIV/0!</v>
      </c>
      <c r="M28" s="30"/>
      <c r="N28" s="27"/>
      <c r="O28" s="31"/>
    </row>
    <row r="29" spans="2:15" ht="58.5" customHeight="1" x14ac:dyDescent="0.25">
      <c r="B29" s="27"/>
      <c r="C29" s="16" t="s">
        <v>36</v>
      </c>
      <c r="D29" s="16" t="s">
        <v>37</v>
      </c>
      <c r="E29" s="39" t="s">
        <v>17</v>
      </c>
      <c r="F29" s="5" t="s">
        <v>18</v>
      </c>
      <c r="G29" s="19" t="s">
        <v>19</v>
      </c>
      <c r="H29" s="5" t="s">
        <v>20</v>
      </c>
      <c r="I29" s="20">
        <v>100</v>
      </c>
      <c r="J29" s="21">
        <v>100</v>
      </c>
      <c r="K29" s="22">
        <f t="shared" si="0"/>
        <v>100</v>
      </c>
      <c r="L29" s="23">
        <f>(K29+K30+K31)/3</f>
        <v>100</v>
      </c>
      <c r="M29" s="24">
        <f>(L29+L32)/2</f>
        <v>100</v>
      </c>
      <c r="N29" s="27"/>
      <c r="O29" s="31"/>
    </row>
    <row r="30" spans="2:15" ht="58.5" customHeight="1" x14ac:dyDescent="0.25">
      <c r="B30" s="27"/>
      <c r="C30" s="27"/>
      <c r="D30" s="27"/>
      <c r="E30" s="40"/>
      <c r="F30" s="5" t="s">
        <v>18</v>
      </c>
      <c r="G30" s="19" t="s">
        <v>22</v>
      </c>
      <c r="H30" s="5" t="s">
        <v>20</v>
      </c>
      <c r="I30" s="20">
        <v>80</v>
      </c>
      <c r="J30" s="21">
        <v>98</v>
      </c>
      <c r="K30" s="22">
        <f t="shared" si="0"/>
        <v>100</v>
      </c>
      <c r="L30" s="29"/>
      <c r="M30" s="30"/>
      <c r="N30" s="27"/>
      <c r="O30" s="31"/>
    </row>
    <row r="31" spans="2:15" ht="58.5" customHeight="1" x14ac:dyDescent="0.25">
      <c r="B31" s="27"/>
      <c r="C31" s="27"/>
      <c r="D31" s="27"/>
      <c r="E31" s="40"/>
      <c r="F31" s="5" t="s">
        <v>18</v>
      </c>
      <c r="G31" s="19" t="s">
        <v>23</v>
      </c>
      <c r="H31" s="5" t="s">
        <v>20</v>
      </c>
      <c r="I31" s="20">
        <v>100</v>
      </c>
      <c r="J31" s="20">
        <v>100</v>
      </c>
      <c r="K31" s="22">
        <f t="shared" si="0"/>
        <v>100</v>
      </c>
      <c r="L31" s="29"/>
      <c r="M31" s="30"/>
      <c r="N31" s="27"/>
      <c r="O31" s="31"/>
    </row>
    <row r="32" spans="2:15" ht="31.5" customHeight="1" x14ac:dyDescent="0.25">
      <c r="B32" s="27"/>
      <c r="C32" s="32"/>
      <c r="D32" s="32"/>
      <c r="E32" s="41"/>
      <c r="F32" s="5" t="s">
        <v>24</v>
      </c>
      <c r="G32" s="34" t="s">
        <v>25</v>
      </c>
      <c r="H32" s="5" t="s">
        <v>26</v>
      </c>
      <c r="I32" s="35">
        <v>411.44444444444446</v>
      </c>
      <c r="J32" s="35">
        <v>414</v>
      </c>
      <c r="K32" s="22">
        <f t="shared" si="0"/>
        <v>100</v>
      </c>
      <c r="L32" s="36">
        <f>K32</f>
        <v>100</v>
      </c>
      <c r="M32" s="30"/>
      <c r="N32" s="27"/>
      <c r="O32" s="31"/>
    </row>
    <row r="33" spans="2:15" ht="58.5" hidden="1" customHeight="1" x14ac:dyDescent="0.25">
      <c r="B33" s="27"/>
      <c r="C33" s="16" t="s">
        <v>38</v>
      </c>
      <c r="D33" s="16" t="s">
        <v>39</v>
      </c>
      <c r="E33" s="39" t="s">
        <v>17</v>
      </c>
      <c r="F33" s="5" t="s">
        <v>18</v>
      </c>
      <c r="G33" s="19" t="s">
        <v>19</v>
      </c>
      <c r="H33" s="5" t="s">
        <v>20</v>
      </c>
      <c r="I33" s="20"/>
      <c r="J33" s="21"/>
      <c r="K33" s="22" t="e">
        <f t="shared" si="0"/>
        <v>#DIV/0!</v>
      </c>
      <c r="L33" s="23" t="e">
        <f>(K33+K34+K35)/3</f>
        <v>#DIV/0!</v>
      </c>
      <c r="M33" s="24" t="e">
        <f>(L33+L36)/2</f>
        <v>#DIV/0!</v>
      </c>
      <c r="N33" s="42"/>
      <c r="O33" s="31"/>
    </row>
    <row r="34" spans="2:15" ht="58.5" hidden="1" customHeight="1" x14ac:dyDescent="0.25">
      <c r="B34" s="27"/>
      <c r="C34" s="27"/>
      <c r="D34" s="27"/>
      <c r="E34" s="40"/>
      <c r="F34" s="5" t="s">
        <v>18</v>
      </c>
      <c r="G34" s="19" t="s">
        <v>22</v>
      </c>
      <c r="H34" s="5" t="s">
        <v>20</v>
      </c>
      <c r="I34" s="20"/>
      <c r="J34" s="21"/>
      <c r="K34" s="22" t="e">
        <f t="shared" si="0"/>
        <v>#DIV/0!</v>
      </c>
      <c r="L34" s="29"/>
      <c r="M34" s="30"/>
      <c r="N34" s="42"/>
      <c r="O34" s="31"/>
    </row>
    <row r="35" spans="2:15" ht="58.5" hidden="1" customHeight="1" x14ac:dyDescent="0.25">
      <c r="B35" s="27"/>
      <c r="C35" s="27"/>
      <c r="D35" s="27"/>
      <c r="E35" s="40"/>
      <c r="F35" s="5" t="s">
        <v>18</v>
      </c>
      <c r="G35" s="19" t="s">
        <v>23</v>
      </c>
      <c r="H35" s="5" t="s">
        <v>20</v>
      </c>
      <c r="I35" s="20"/>
      <c r="J35" s="20"/>
      <c r="K35" s="22" t="e">
        <f t="shared" si="0"/>
        <v>#DIV/0!</v>
      </c>
      <c r="L35" s="29"/>
      <c r="M35" s="30"/>
      <c r="N35" s="42"/>
      <c r="O35" s="31"/>
    </row>
    <row r="36" spans="2:15" ht="33.75" hidden="1" customHeight="1" x14ac:dyDescent="0.25">
      <c r="B36" s="27"/>
      <c r="C36" s="32"/>
      <c r="D36" s="32"/>
      <c r="E36" s="41"/>
      <c r="F36" s="5" t="s">
        <v>24</v>
      </c>
      <c r="G36" s="34" t="s">
        <v>25</v>
      </c>
      <c r="H36" s="5" t="s">
        <v>26</v>
      </c>
      <c r="I36" s="43"/>
      <c r="J36" s="38"/>
      <c r="K36" s="22" t="e">
        <f t="shared" si="0"/>
        <v>#DIV/0!</v>
      </c>
      <c r="L36" s="36" t="e">
        <f>K36</f>
        <v>#DIV/0!</v>
      </c>
      <c r="M36" s="30"/>
      <c r="N36" s="42"/>
      <c r="O36" s="31"/>
    </row>
    <row r="37" spans="2:15" ht="33.75" hidden="1" customHeight="1" x14ac:dyDescent="0.25">
      <c r="B37" s="27"/>
      <c r="C37" s="44" t="s">
        <v>40</v>
      </c>
      <c r="D37" s="44"/>
      <c r="E37" s="45"/>
      <c r="F37" s="5"/>
      <c r="G37" s="34"/>
      <c r="H37" s="5"/>
      <c r="I37" s="43"/>
      <c r="J37" s="38"/>
      <c r="K37" s="22"/>
      <c r="L37" s="36"/>
      <c r="M37" s="46"/>
      <c r="N37" s="42"/>
      <c r="O37" s="31"/>
    </row>
    <row r="38" spans="2:15" ht="33.75" hidden="1" customHeight="1" x14ac:dyDescent="0.25">
      <c r="B38" s="27"/>
      <c r="C38" s="44"/>
      <c r="D38" s="44"/>
      <c r="E38" s="45"/>
      <c r="F38" s="5"/>
      <c r="G38" s="34"/>
      <c r="H38" s="5"/>
      <c r="I38" s="43"/>
      <c r="J38" s="38"/>
      <c r="K38" s="22"/>
      <c r="L38" s="36"/>
      <c r="M38" s="46"/>
      <c r="N38" s="42"/>
      <c r="O38" s="31"/>
    </row>
    <row r="39" spans="2:15" ht="33.75" hidden="1" customHeight="1" x14ac:dyDescent="0.25">
      <c r="B39" s="27"/>
      <c r="C39" s="44"/>
      <c r="D39" s="44"/>
      <c r="E39" s="45"/>
      <c r="F39" s="5"/>
      <c r="G39" s="34"/>
      <c r="H39" s="5"/>
      <c r="I39" s="43"/>
      <c r="J39" s="38"/>
      <c r="K39" s="22"/>
      <c r="L39" s="36"/>
      <c r="M39" s="46"/>
      <c r="N39" s="42"/>
      <c r="O39" s="31"/>
    </row>
    <row r="40" spans="2:15" ht="33.75" hidden="1" customHeight="1" x14ac:dyDescent="0.25">
      <c r="B40" s="27"/>
      <c r="C40" s="44"/>
      <c r="D40" s="44"/>
      <c r="E40" s="45"/>
      <c r="F40" s="5"/>
      <c r="G40" s="34"/>
      <c r="H40" s="5"/>
      <c r="I40" s="43"/>
      <c r="J40" s="38"/>
      <c r="K40" s="22"/>
      <c r="L40" s="36"/>
      <c r="M40" s="46"/>
      <c r="N40" s="42"/>
      <c r="O40" s="31"/>
    </row>
    <row r="41" spans="2:15" ht="58.5" customHeight="1" x14ac:dyDescent="0.25">
      <c r="B41" s="47"/>
      <c r="C41" s="16" t="s">
        <v>41</v>
      </c>
      <c r="D41" s="16" t="s">
        <v>42</v>
      </c>
      <c r="E41" s="39" t="s">
        <v>17</v>
      </c>
      <c r="F41" s="5" t="s">
        <v>18</v>
      </c>
      <c r="G41" s="19" t="s">
        <v>19</v>
      </c>
      <c r="H41" s="5" t="s">
        <v>20</v>
      </c>
      <c r="I41" s="20">
        <v>100</v>
      </c>
      <c r="J41" s="21">
        <v>100</v>
      </c>
      <c r="K41" s="22">
        <f t="shared" si="0"/>
        <v>100</v>
      </c>
      <c r="L41" s="23">
        <f>(K41+K42+K43)/3</f>
        <v>100</v>
      </c>
      <c r="M41" s="24">
        <f>(L41+L44)/2</f>
        <v>95</v>
      </c>
      <c r="N41" s="27"/>
      <c r="O41" s="31"/>
    </row>
    <row r="42" spans="2:15" ht="58.5" customHeight="1" x14ac:dyDescent="0.25">
      <c r="B42" s="47"/>
      <c r="C42" s="27"/>
      <c r="D42" s="27"/>
      <c r="E42" s="48"/>
      <c r="F42" s="5" t="s">
        <v>18</v>
      </c>
      <c r="G42" s="19" t="s">
        <v>22</v>
      </c>
      <c r="H42" s="5" t="s">
        <v>20</v>
      </c>
      <c r="I42" s="20">
        <v>85</v>
      </c>
      <c r="J42" s="21">
        <v>85</v>
      </c>
      <c r="K42" s="22">
        <f t="shared" si="0"/>
        <v>100</v>
      </c>
      <c r="L42" s="29"/>
      <c r="M42" s="30"/>
      <c r="N42" s="27"/>
      <c r="O42" s="31"/>
    </row>
    <row r="43" spans="2:15" ht="58.5" customHeight="1" x14ac:dyDescent="0.25">
      <c r="B43" s="47"/>
      <c r="C43" s="27"/>
      <c r="D43" s="27"/>
      <c r="E43" s="48"/>
      <c r="F43" s="5" t="s">
        <v>18</v>
      </c>
      <c r="G43" s="19" t="s">
        <v>23</v>
      </c>
      <c r="H43" s="5" t="s">
        <v>20</v>
      </c>
      <c r="I43" s="20">
        <v>98</v>
      </c>
      <c r="J43" s="20">
        <v>98</v>
      </c>
      <c r="K43" s="22">
        <f t="shared" si="0"/>
        <v>100</v>
      </c>
      <c r="L43" s="29"/>
      <c r="M43" s="30"/>
      <c r="N43" s="27"/>
      <c r="O43" s="31"/>
    </row>
    <row r="44" spans="2:15" ht="33" customHeight="1" x14ac:dyDescent="0.25">
      <c r="B44" s="47"/>
      <c r="C44" s="32"/>
      <c r="D44" s="32"/>
      <c r="E44" s="49"/>
      <c r="F44" s="5" t="s">
        <v>24</v>
      </c>
      <c r="G44" s="34" t="s">
        <v>25</v>
      </c>
      <c r="H44" s="5" t="s">
        <v>26</v>
      </c>
      <c r="I44" s="35">
        <v>3.8888888888888888</v>
      </c>
      <c r="J44" s="35">
        <v>3.5</v>
      </c>
      <c r="K44" s="22">
        <f t="shared" si="0"/>
        <v>90</v>
      </c>
      <c r="L44" s="36">
        <f>K44</f>
        <v>90</v>
      </c>
      <c r="M44" s="30"/>
      <c r="N44" s="27"/>
      <c r="O44" s="31"/>
    </row>
    <row r="45" spans="2:15" ht="57" customHeight="1" x14ac:dyDescent="0.25">
      <c r="B45" s="47"/>
      <c r="C45" s="16" t="s">
        <v>43</v>
      </c>
      <c r="D45" s="16" t="s">
        <v>44</v>
      </c>
      <c r="E45" s="39" t="s">
        <v>17</v>
      </c>
      <c r="F45" s="5" t="s">
        <v>18</v>
      </c>
      <c r="G45" s="19" t="s">
        <v>19</v>
      </c>
      <c r="H45" s="5" t="s">
        <v>20</v>
      </c>
      <c r="I45" s="20">
        <v>100</v>
      </c>
      <c r="J45" s="21">
        <v>100</v>
      </c>
      <c r="K45" s="22">
        <f t="shared" si="0"/>
        <v>100</v>
      </c>
      <c r="L45" s="23">
        <f>(K45+K46+K47)/3</f>
        <v>100</v>
      </c>
      <c r="M45" s="24">
        <f>(L45+L48)/2</f>
        <v>100</v>
      </c>
      <c r="N45" s="27"/>
      <c r="O45" s="31"/>
    </row>
    <row r="46" spans="2:15" ht="57" customHeight="1" x14ac:dyDescent="0.25">
      <c r="B46" s="47"/>
      <c r="C46" s="27"/>
      <c r="D46" s="27"/>
      <c r="E46" s="48"/>
      <c r="F46" s="5" t="s">
        <v>18</v>
      </c>
      <c r="G46" s="19" t="s">
        <v>22</v>
      </c>
      <c r="H46" s="5" t="s">
        <v>20</v>
      </c>
      <c r="I46" s="20">
        <v>85</v>
      </c>
      <c r="J46" s="21">
        <v>85</v>
      </c>
      <c r="K46" s="22">
        <f t="shared" si="0"/>
        <v>100</v>
      </c>
      <c r="L46" s="29"/>
      <c r="M46" s="30"/>
      <c r="N46" s="27"/>
      <c r="O46" s="31"/>
    </row>
    <row r="47" spans="2:15" ht="57" customHeight="1" x14ac:dyDescent="0.25">
      <c r="B47" s="47"/>
      <c r="C47" s="27"/>
      <c r="D47" s="27"/>
      <c r="E47" s="48"/>
      <c r="F47" s="5" t="s">
        <v>18</v>
      </c>
      <c r="G47" s="19" t="s">
        <v>23</v>
      </c>
      <c r="H47" s="5" t="s">
        <v>20</v>
      </c>
      <c r="I47" s="20">
        <v>98</v>
      </c>
      <c r="J47" s="20">
        <v>98</v>
      </c>
      <c r="K47" s="22">
        <f>IF(J47/I47*100&gt;100,100,J47/I47*100)</f>
        <v>100</v>
      </c>
      <c r="L47" s="29"/>
      <c r="M47" s="30"/>
      <c r="N47" s="27"/>
      <c r="O47" s="31"/>
    </row>
    <row r="48" spans="2:15" ht="57" customHeight="1" x14ac:dyDescent="0.25">
      <c r="B48" s="47"/>
      <c r="C48" s="32"/>
      <c r="D48" s="32"/>
      <c r="E48" s="49"/>
      <c r="F48" s="5" t="s">
        <v>24</v>
      </c>
      <c r="G48" s="34" t="s">
        <v>25</v>
      </c>
      <c r="H48" s="5" t="s">
        <v>26</v>
      </c>
      <c r="I48" s="35">
        <v>1.3333333333333333</v>
      </c>
      <c r="J48" s="35">
        <v>1.3333333333333333</v>
      </c>
      <c r="K48" s="22">
        <f t="shared" si="0"/>
        <v>100</v>
      </c>
      <c r="L48" s="36">
        <f>K48</f>
        <v>100</v>
      </c>
      <c r="M48" s="30"/>
      <c r="N48" s="27"/>
      <c r="O48" s="31"/>
    </row>
    <row r="49" spans="2:15" ht="33" hidden="1" customHeight="1" x14ac:dyDescent="0.25">
      <c r="B49" s="47"/>
      <c r="C49" s="16" t="s">
        <v>43</v>
      </c>
      <c r="D49" s="16" t="s">
        <v>45</v>
      </c>
      <c r="E49" s="39" t="s">
        <v>17</v>
      </c>
      <c r="F49" s="5" t="s">
        <v>18</v>
      </c>
      <c r="G49" s="19" t="s">
        <v>19</v>
      </c>
      <c r="H49" s="5" t="s">
        <v>20</v>
      </c>
      <c r="I49" s="20"/>
      <c r="J49" s="21"/>
      <c r="K49" s="22" t="e">
        <f t="shared" si="0"/>
        <v>#DIV/0!</v>
      </c>
      <c r="L49" s="23" t="e">
        <f>(K49+K50+K51)/3</f>
        <v>#DIV/0!</v>
      </c>
      <c r="M49" s="24" t="e">
        <f>(L49+L52)/2</f>
        <v>#DIV/0!</v>
      </c>
      <c r="N49" s="27"/>
      <c r="O49" s="31"/>
    </row>
    <row r="50" spans="2:15" ht="33" hidden="1" customHeight="1" x14ac:dyDescent="0.25">
      <c r="B50" s="47"/>
      <c r="C50" s="27"/>
      <c r="D50" s="27"/>
      <c r="E50" s="48"/>
      <c r="F50" s="5" t="s">
        <v>18</v>
      </c>
      <c r="G50" s="19" t="s">
        <v>22</v>
      </c>
      <c r="H50" s="5" t="s">
        <v>20</v>
      </c>
      <c r="I50" s="20"/>
      <c r="J50" s="21"/>
      <c r="K50" s="22" t="e">
        <f t="shared" si="0"/>
        <v>#DIV/0!</v>
      </c>
      <c r="L50" s="29"/>
      <c r="M50" s="30"/>
      <c r="N50" s="27"/>
      <c r="O50" s="31"/>
    </row>
    <row r="51" spans="2:15" ht="33" hidden="1" customHeight="1" x14ac:dyDescent="0.25">
      <c r="B51" s="47"/>
      <c r="C51" s="27"/>
      <c r="D51" s="27"/>
      <c r="E51" s="48"/>
      <c r="F51" s="5" t="s">
        <v>18</v>
      </c>
      <c r="G51" s="19" t="s">
        <v>23</v>
      </c>
      <c r="H51" s="5" t="s">
        <v>20</v>
      </c>
      <c r="I51" s="20"/>
      <c r="J51" s="20"/>
      <c r="K51" s="22" t="e">
        <f t="shared" si="0"/>
        <v>#DIV/0!</v>
      </c>
      <c r="L51" s="29"/>
      <c r="M51" s="30"/>
      <c r="N51" s="27"/>
      <c r="O51" s="31"/>
    </row>
    <row r="52" spans="2:15" ht="33" hidden="1" customHeight="1" x14ac:dyDescent="0.25">
      <c r="B52" s="47"/>
      <c r="C52" s="32"/>
      <c r="D52" s="32"/>
      <c r="E52" s="49"/>
      <c r="F52" s="5" t="s">
        <v>24</v>
      </c>
      <c r="G52" s="34" t="s">
        <v>25</v>
      </c>
      <c r="H52" s="5" t="s">
        <v>26</v>
      </c>
      <c r="I52" s="43"/>
      <c r="J52" s="38"/>
      <c r="K52" s="22" t="e">
        <f t="shared" si="0"/>
        <v>#DIV/0!</v>
      </c>
      <c r="L52" s="36" t="e">
        <f>K52</f>
        <v>#DIV/0!</v>
      </c>
      <c r="M52" s="30"/>
      <c r="N52" s="27"/>
      <c r="O52" s="31"/>
    </row>
    <row r="53" spans="2:15" ht="33" hidden="1" customHeight="1" x14ac:dyDescent="0.25">
      <c r="B53" s="47"/>
      <c r="C53" s="16" t="s">
        <v>46</v>
      </c>
      <c r="D53" s="16" t="s">
        <v>47</v>
      </c>
      <c r="E53" s="39" t="s">
        <v>17</v>
      </c>
      <c r="F53" s="5" t="s">
        <v>18</v>
      </c>
      <c r="G53" s="19" t="s">
        <v>19</v>
      </c>
      <c r="H53" s="5" t="s">
        <v>20</v>
      </c>
      <c r="I53" s="20"/>
      <c r="J53" s="21"/>
      <c r="K53" s="22" t="e">
        <f t="shared" si="0"/>
        <v>#DIV/0!</v>
      </c>
      <c r="L53" s="23" t="e">
        <f>(K53+K54+K55)/3</f>
        <v>#DIV/0!</v>
      </c>
      <c r="M53" s="24" t="e">
        <f>(L53+L56)/2</f>
        <v>#DIV/0!</v>
      </c>
      <c r="N53" s="27"/>
      <c r="O53" s="31"/>
    </row>
    <row r="54" spans="2:15" ht="33" hidden="1" customHeight="1" x14ac:dyDescent="0.25">
      <c r="B54" s="47"/>
      <c r="C54" s="27"/>
      <c r="D54" s="27"/>
      <c r="E54" s="48"/>
      <c r="F54" s="5" t="s">
        <v>18</v>
      </c>
      <c r="G54" s="19" t="s">
        <v>22</v>
      </c>
      <c r="H54" s="5" t="s">
        <v>20</v>
      </c>
      <c r="I54" s="20"/>
      <c r="J54" s="21"/>
      <c r="K54" s="22" t="e">
        <f t="shared" si="0"/>
        <v>#DIV/0!</v>
      </c>
      <c r="L54" s="29"/>
      <c r="M54" s="30"/>
      <c r="N54" s="27"/>
      <c r="O54" s="31"/>
    </row>
    <row r="55" spans="2:15" ht="33" hidden="1" customHeight="1" x14ac:dyDescent="0.25">
      <c r="B55" s="47"/>
      <c r="C55" s="27"/>
      <c r="D55" s="27"/>
      <c r="E55" s="48"/>
      <c r="F55" s="5" t="s">
        <v>18</v>
      </c>
      <c r="G55" s="19" t="s">
        <v>23</v>
      </c>
      <c r="H55" s="5" t="s">
        <v>20</v>
      </c>
      <c r="I55" s="20"/>
      <c r="J55" s="20"/>
      <c r="K55" s="22" t="e">
        <f t="shared" si="0"/>
        <v>#DIV/0!</v>
      </c>
      <c r="L55" s="29"/>
      <c r="M55" s="30"/>
      <c r="N55" s="27"/>
      <c r="O55" s="31"/>
    </row>
    <row r="56" spans="2:15" ht="69" hidden="1" customHeight="1" x14ac:dyDescent="0.25">
      <c r="B56" s="47"/>
      <c r="C56" s="32"/>
      <c r="D56" s="32"/>
      <c r="E56" s="49"/>
      <c r="F56" s="5" t="s">
        <v>24</v>
      </c>
      <c r="G56" s="34" t="s">
        <v>25</v>
      </c>
      <c r="H56" s="5" t="s">
        <v>26</v>
      </c>
      <c r="I56" s="43"/>
      <c r="J56" s="38"/>
      <c r="K56" s="22" t="e">
        <f t="shared" si="0"/>
        <v>#DIV/0!</v>
      </c>
      <c r="L56" s="36" t="e">
        <f>K56</f>
        <v>#DIV/0!</v>
      </c>
      <c r="M56" s="30"/>
      <c r="N56" s="27"/>
      <c r="O56" s="31"/>
    </row>
    <row r="57" spans="2:15" ht="58.5" hidden="1" customHeight="1" x14ac:dyDescent="0.25">
      <c r="B57" s="47"/>
      <c r="C57" s="16" t="s">
        <v>48</v>
      </c>
      <c r="D57" s="16" t="s">
        <v>49</v>
      </c>
      <c r="E57" s="39" t="s">
        <v>17</v>
      </c>
      <c r="F57" s="5" t="s">
        <v>18</v>
      </c>
      <c r="G57" s="19" t="s">
        <v>19</v>
      </c>
      <c r="H57" s="5" t="s">
        <v>20</v>
      </c>
      <c r="I57" s="20"/>
      <c r="J57" s="21"/>
      <c r="K57" s="22" t="e">
        <f t="shared" si="0"/>
        <v>#DIV/0!</v>
      </c>
      <c r="L57" s="23" t="e">
        <f>(K57+K58+K59)/3</f>
        <v>#DIV/0!</v>
      </c>
      <c r="M57" s="24" t="e">
        <f>(L57+L60)/2</f>
        <v>#DIV/0!</v>
      </c>
      <c r="N57" s="27"/>
      <c r="O57" s="31"/>
    </row>
    <row r="58" spans="2:15" ht="58.5" hidden="1" customHeight="1" x14ac:dyDescent="0.25">
      <c r="B58" s="47"/>
      <c r="C58" s="27"/>
      <c r="D58" s="27"/>
      <c r="E58" s="48"/>
      <c r="F58" s="5" t="s">
        <v>18</v>
      </c>
      <c r="G58" s="19" t="s">
        <v>50</v>
      </c>
      <c r="H58" s="5" t="s">
        <v>20</v>
      </c>
      <c r="I58" s="20"/>
      <c r="J58" s="21"/>
      <c r="K58" s="22" t="e">
        <f t="shared" si="0"/>
        <v>#DIV/0!</v>
      </c>
      <c r="L58" s="29"/>
      <c r="M58" s="30"/>
      <c r="N58" s="27"/>
      <c r="O58" s="31"/>
    </row>
    <row r="59" spans="2:15" ht="58.5" hidden="1" customHeight="1" x14ac:dyDescent="0.25">
      <c r="B59" s="47"/>
      <c r="C59" s="27"/>
      <c r="D59" s="27"/>
      <c r="E59" s="48"/>
      <c r="F59" s="5" t="s">
        <v>18</v>
      </c>
      <c r="G59" s="19" t="s">
        <v>51</v>
      </c>
      <c r="H59" s="5" t="s">
        <v>20</v>
      </c>
      <c r="I59" s="20"/>
      <c r="J59" s="20"/>
      <c r="K59" s="22" t="e">
        <f t="shared" si="0"/>
        <v>#DIV/0!</v>
      </c>
      <c r="L59" s="29"/>
      <c r="M59" s="30"/>
      <c r="N59" s="27"/>
      <c r="O59" s="31"/>
    </row>
    <row r="60" spans="2:15" ht="57.75" hidden="1" customHeight="1" x14ac:dyDescent="0.25">
      <c r="B60" s="47"/>
      <c r="C60" s="32"/>
      <c r="D60" s="32"/>
      <c r="E60" s="49"/>
      <c r="F60" s="5" t="s">
        <v>24</v>
      </c>
      <c r="G60" s="34" t="s">
        <v>25</v>
      </c>
      <c r="H60" s="5" t="s">
        <v>26</v>
      </c>
      <c r="I60" s="38"/>
      <c r="J60" s="43"/>
      <c r="K60" s="22" t="e">
        <f t="shared" si="0"/>
        <v>#DIV/0!</v>
      </c>
      <c r="L60" s="36" t="e">
        <f>K60</f>
        <v>#DIV/0!</v>
      </c>
      <c r="M60" s="30"/>
      <c r="N60" s="27"/>
      <c r="O60" s="31"/>
    </row>
    <row r="61" spans="2:15" ht="58.5" customHeight="1" x14ac:dyDescent="0.25">
      <c r="B61" s="47"/>
      <c r="C61" s="16" t="s">
        <v>52</v>
      </c>
      <c r="D61" s="16" t="s">
        <v>53</v>
      </c>
      <c r="E61" s="39" t="s">
        <v>17</v>
      </c>
      <c r="F61" s="5" t="s">
        <v>18</v>
      </c>
      <c r="G61" s="19" t="s">
        <v>19</v>
      </c>
      <c r="H61" s="5" t="s">
        <v>20</v>
      </c>
      <c r="I61" s="50">
        <v>100</v>
      </c>
      <c r="J61" s="21">
        <v>100</v>
      </c>
      <c r="K61" s="22">
        <f t="shared" si="0"/>
        <v>100</v>
      </c>
      <c r="L61" s="23">
        <f>(K61+K62+K63)/3</f>
        <v>100</v>
      </c>
      <c r="M61" s="24">
        <f>(L61+L64)/2</f>
        <v>100</v>
      </c>
      <c r="N61" s="27"/>
      <c r="O61" s="31"/>
    </row>
    <row r="62" spans="2:15" ht="58.5" customHeight="1" x14ac:dyDescent="0.25">
      <c r="B62" s="47"/>
      <c r="C62" s="27"/>
      <c r="D62" s="27"/>
      <c r="E62" s="48"/>
      <c r="F62" s="5" t="s">
        <v>18</v>
      </c>
      <c r="G62" s="19" t="s">
        <v>50</v>
      </c>
      <c r="H62" s="5" t="s">
        <v>20</v>
      </c>
      <c r="I62" s="50">
        <v>85</v>
      </c>
      <c r="J62" s="21">
        <v>85</v>
      </c>
      <c r="K62" s="22">
        <f t="shared" si="0"/>
        <v>100</v>
      </c>
      <c r="L62" s="29"/>
      <c r="M62" s="30"/>
      <c r="N62" s="27"/>
      <c r="O62" s="31"/>
    </row>
    <row r="63" spans="2:15" ht="58.5" customHeight="1" x14ac:dyDescent="0.25">
      <c r="B63" s="47"/>
      <c r="C63" s="27"/>
      <c r="D63" s="27"/>
      <c r="E63" s="48"/>
      <c r="F63" s="5" t="s">
        <v>18</v>
      </c>
      <c r="G63" s="19" t="s">
        <v>51</v>
      </c>
      <c r="H63" s="5" t="s">
        <v>20</v>
      </c>
      <c r="I63" s="50">
        <v>98</v>
      </c>
      <c r="J63" s="20">
        <v>98</v>
      </c>
      <c r="K63" s="22">
        <f t="shared" si="0"/>
        <v>100</v>
      </c>
      <c r="L63" s="29"/>
      <c r="M63" s="30"/>
      <c r="N63" s="27"/>
      <c r="O63" s="31"/>
    </row>
    <row r="64" spans="2:15" ht="41.25" customHeight="1" x14ac:dyDescent="0.25">
      <c r="B64" s="47"/>
      <c r="C64" s="32"/>
      <c r="D64" s="32"/>
      <c r="E64" s="49"/>
      <c r="F64" s="5" t="s">
        <v>24</v>
      </c>
      <c r="G64" s="34" t="s">
        <v>25</v>
      </c>
      <c r="H64" s="5" t="s">
        <v>26</v>
      </c>
      <c r="I64" s="35">
        <v>1.3333333333333333</v>
      </c>
      <c r="J64" s="35">
        <v>1.3333333333333333</v>
      </c>
      <c r="K64" s="22">
        <f t="shared" si="0"/>
        <v>100</v>
      </c>
      <c r="L64" s="36">
        <f>K64</f>
        <v>100</v>
      </c>
      <c r="M64" s="30"/>
      <c r="N64" s="27"/>
      <c r="O64" s="31"/>
    </row>
    <row r="65" spans="2:15" ht="58.5" hidden="1" customHeight="1" x14ac:dyDescent="0.25">
      <c r="B65" s="47"/>
      <c r="C65" s="16" t="s">
        <v>54</v>
      </c>
      <c r="D65" s="16" t="s">
        <v>55</v>
      </c>
      <c r="E65" s="39" t="s">
        <v>17</v>
      </c>
      <c r="F65" s="5" t="s">
        <v>18</v>
      </c>
      <c r="G65" s="19" t="s">
        <v>19</v>
      </c>
      <c r="H65" s="5" t="s">
        <v>20</v>
      </c>
      <c r="I65" s="50"/>
      <c r="J65" s="21"/>
      <c r="K65" s="22" t="e">
        <f t="shared" si="0"/>
        <v>#DIV/0!</v>
      </c>
      <c r="L65" s="23" t="e">
        <f>(K65+K66+K67)/3</f>
        <v>#DIV/0!</v>
      </c>
      <c r="M65" s="24" t="e">
        <f>(L65+L68)/2</f>
        <v>#DIV/0!</v>
      </c>
      <c r="N65" s="27"/>
      <c r="O65" s="31"/>
    </row>
    <row r="66" spans="2:15" ht="58.5" hidden="1" customHeight="1" x14ac:dyDescent="0.25">
      <c r="B66" s="47"/>
      <c r="C66" s="27"/>
      <c r="D66" s="27"/>
      <c r="E66" s="48"/>
      <c r="F66" s="5" t="s">
        <v>18</v>
      </c>
      <c r="G66" s="19" t="s">
        <v>50</v>
      </c>
      <c r="H66" s="5" t="s">
        <v>20</v>
      </c>
      <c r="I66" s="50"/>
      <c r="J66" s="21"/>
      <c r="K66" s="22" t="e">
        <f t="shared" si="0"/>
        <v>#DIV/0!</v>
      </c>
      <c r="L66" s="29"/>
      <c r="M66" s="30"/>
      <c r="N66" s="27"/>
      <c r="O66" s="31"/>
    </row>
    <row r="67" spans="2:15" ht="58.5" hidden="1" customHeight="1" x14ac:dyDescent="0.25">
      <c r="B67" s="47"/>
      <c r="C67" s="27"/>
      <c r="D67" s="27"/>
      <c r="E67" s="48"/>
      <c r="F67" s="5" t="s">
        <v>18</v>
      </c>
      <c r="G67" s="19" t="s">
        <v>51</v>
      </c>
      <c r="H67" s="5" t="s">
        <v>20</v>
      </c>
      <c r="I67" s="50"/>
      <c r="J67" s="20"/>
      <c r="K67" s="22" t="e">
        <f t="shared" si="0"/>
        <v>#DIV/0!</v>
      </c>
      <c r="L67" s="29"/>
      <c r="M67" s="30"/>
      <c r="N67" s="27"/>
      <c r="O67" s="31"/>
    </row>
    <row r="68" spans="2:15" ht="41.25" hidden="1" customHeight="1" x14ac:dyDescent="0.25">
      <c r="B68" s="47"/>
      <c r="C68" s="32"/>
      <c r="D68" s="32"/>
      <c r="E68" s="49"/>
      <c r="F68" s="5" t="s">
        <v>24</v>
      </c>
      <c r="G68" s="34" t="s">
        <v>25</v>
      </c>
      <c r="H68" s="5" t="s">
        <v>26</v>
      </c>
      <c r="I68" s="43"/>
      <c r="J68" s="38"/>
      <c r="K68" s="22" t="e">
        <f t="shared" si="0"/>
        <v>#DIV/0!</v>
      </c>
      <c r="L68" s="36" t="e">
        <f>K68</f>
        <v>#DIV/0!</v>
      </c>
      <c r="M68" s="30"/>
      <c r="N68" s="27"/>
      <c r="O68" s="31"/>
    </row>
    <row r="69" spans="2:15" ht="58.5" customHeight="1" x14ac:dyDescent="0.25">
      <c r="B69" s="47"/>
      <c r="C69" s="16" t="s">
        <v>56</v>
      </c>
      <c r="D69" s="16" t="s">
        <v>57</v>
      </c>
      <c r="E69" s="39" t="s">
        <v>17</v>
      </c>
      <c r="F69" s="5" t="s">
        <v>18</v>
      </c>
      <c r="G69" s="19" t="s">
        <v>19</v>
      </c>
      <c r="H69" s="5" t="s">
        <v>20</v>
      </c>
      <c r="I69" s="20">
        <v>100</v>
      </c>
      <c r="J69" s="21">
        <v>100</v>
      </c>
      <c r="K69" s="22">
        <f t="shared" si="0"/>
        <v>100</v>
      </c>
      <c r="L69" s="23">
        <f>(K69+K70+K71)/3</f>
        <v>100</v>
      </c>
      <c r="M69" s="24">
        <f>(L69+L72)/2</f>
        <v>100</v>
      </c>
      <c r="N69" s="27"/>
      <c r="O69" s="31"/>
    </row>
    <row r="70" spans="2:15" ht="58.5" customHeight="1" x14ac:dyDescent="0.25">
      <c r="B70" s="47"/>
      <c r="C70" s="27"/>
      <c r="D70" s="27"/>
      <c r="E70" s="48"/>
      <c r="F70" s="5" t="s">
        <v>18</v>
      </c>
      <c r="G70" s="19" t="s">
        <v>50</v>
      </c>
      <c r="H70" s="5" t="s">
        <v>20</v>
      </c>
      <c r="I70" s="20">
        <v>85</v>
      </c>
      <c r="J70" s="21">
        <v>85</v>
      </c>
      <c r="K70" s="22">
        <f t="shared" si="0"/>
        <v>100</v>
      </c>
      <c r="L70" s="29"/>
      <c r="M70" s="30"/>
      <c r="N70" s="27"/>
      <c r="O70" s="31"/>
    </row>
    <row r="71" spans="2:15" ht="58.5" customHeight="1" x14ac:dyDescent="0.25">
      <c r="B71" s="47"/>
      <c r="C71" s="27"/>
      <c r="D71" s="27"/>
      <c r="E71" s="48"/>
      <c r="F71" s="5" t="s">
        <v>18</v>
      </c>
      <c r="G71" s="19" t="s">
        <v>51</v>
      </c>
      <c r="H71" s="5" t="s">
        <v>20</v>
      </c>
      <c r="I71" s="20">
        <v>98</v>
      </c>
      <c r="J71" s="20">
        <v>98.12</v>
      </c>
      <c r="K71" s="22">
        <f t="shared" si="0"/>
        <v>100</v>
      </c>
      <c r="L71" s="29"/>
      <c r="M71" s="30"/>
      <c r="N71" s="27"/>
      <c r="O71" s="31"/>
    </row>
    <row r="72" spans="2:15" ht="31.5" customHeight="1" x14ac:dyDescent="0.25">
      <c r="B72" s="47"/>
      <c r="C72" s="32"/>
      <c r="D72" s="32"/>
      <c r="E72" s="49"/>
      <c r="F72" s="5" t="s">
        <v>24</v>
      </c>
      <c r="G72" s="34" t="s">
        <v>25</v>
      </c>
      <c r="H72" s="5" t="s">
        <v>26</v>
      </c>
      <c r="I72" s="35">
        <v>461.55555555555554</v>
      </c>
      <c r="J72" s="35">
        <v>469</v>
      </c>
      <c r="K72" s="22">
        <f t="shared" si="0"/>
        <v>100</v>
      </c>
      <c r="L72" s="36">
        <f>K72</f>
        <v>100</v>
      </c>
      <c r="M72" s="30"/>
      <c r="N72" s="27"/>
      <c r="O72" s="31"/>
    </row>
    <row r="73" spans="2:15" ht="58.5" hidden="1" customHeight="1" x14ac:dyDescent="0.25">
      <c r="B73" s="47"/>
      <c r="C73" s="16" t="s">
        <v>58</v>
      </c>
      <c r="D73" s="16" t="s">
        <v>59</v>
      </c>
      <c r="E73" s="39" t="s">
        <v>17</v>
      </c>
      <c r="F73" s="5" t="s">
        <v>18</v>
      </c>
      <c r="G73" s="19" t="s">
        <v>19</v>
      </c>
      <c r="H73" s="5" t="s">
        <v>20</v>
      </c>
      <c r="I73" s="50"/>
      <c r="J73" s="21"/>
      <c r="K73" s="22" t="e">
        <f t="shared" si="0"/>
        <v>#DIV/0!</v>
      </c>
      <c r="L73" s="23" t="e">
        <f>(K73+K74+K75)/2</f>
        <v>#DIV/0!</v>
      </c>
      <c r="M73" s="24" t="e">
        <f>(L73+L76)/2</f>
        <v>#DIV/0!</v>
      </c>
      <c r="N73" s="27"/>
      <c r="O73" s="31"/>
    </row>
    <row r="74" spans="2:15" ht="58.5" hidden="1" customHeight="1" x14ac:dyDescent="0.25">
      <c r="B74" s="47"/>
      <c r="C74" s="27"/>
      <c r="D74" s="27"/>
      <c r="E74" s="48"/>
      <c r="F74" s="5" t="s">
        <v>18</v>
      </c>
      <c r="G74" s="19" t="s">
        <v>50</v>
      </c>
      <c r="H74" s="5" t="s">
        <v>20</v>
      </c>
      <c r="I74" s="50"/>
      <c r="J74" s="21"/>
      <c r="K74" s="22" t="e">
        <f t="shared" si="0"/>
        <v>#DIV/0!</v>
      </c>
      <c r="L74" s="29"/>
      <c r="M74" s="30"/>
      <c r="N74" s="27"/>
      <c r="O74" s="31"/>
    </row>
    <row r="75" spans="2:15" ht="58.5" hidden="1" customHeight="1" x14ac:dyDescent="0.25">
      <c r="B75" s="47"/>
      <c r="C75" s="27"/>
      <c r="D75" s="27"/>
      <c r="E75" s="48"/>
      <c r="F75" s="5" t="s">
        <v>18</v>
      </c>
      <c r="G75" s="19" t="s">
        <v>51</v>
      </c>
      <c r="H75" s="5" t="s">
        <v>20</v>
      </c>
      <c r="I75" s="50"/>
      <c r="J75" s="20"/>
      <c r="K75" s="22"/>
      <c r="L75" s="29"/>
      <c r="M75" s="30"/>
      <c r="N75" s="27"/>
      <c r="O75" s="31"/>
    </row>
    <row r="76" spans="2:15" ht="31.5" hidden="1" customHeight="1" x14ac:dyDescent="0.25">
      <c r="B76" s="47"/>
      <c r="C76" s="32"/>
      <c r="D76" s="32"/>
      <c r="E76" s="49"/>
      <c r="F76" s="5" t="s">
        <v>24</v>
      </c>
      <c r="G76" s="34" t="s">
        <v>25</v>
      </c>
      <c r="H76" s="5" t="s">
        <v>26</v>
      </c>
      <c r="I76" s="38"/>
      <c r="J76" s="43"/>
      <c r="K76" s="22" t="e">
        <f t="shared" si="0"/>
        <v>#DIV/0!</v>
      </c>
      <c r="L76" s="36" t="e">
        <f>K76</f>
        <v>#DIV/0!</v>
      </c>
      <c r="M76" s="30"/>
      <c r="N76" s="27"/>
      <c r="O76" s="31"/>
    </row>
    <row r="77" spans="2:15" ht="58.5" hidden="1" customHeight="1" x14ac:dyDescent="0.25">
      <c r="B77" s="47"/>
      <c r="C77" s="16" t="s">
        <v>60</v>
      </c>
      <c r="D77" s="16" t="s">
        <v>61</v>
      </c>
      <c r="E77" s="39" t="s">
        <v>17</v>
      </c>
      <c r="F77" s="5" t="s">
        <v>18</v>
      </c>
      <c r="G77" s="19" t="s">
        <v>19</v>
      </c>
      <c r="H77" s="5" t="s">
        <v>20</v>
      </c>
      <c r="I77" s="20"/>
      <c r="J77" s="21"/>
      <c r="K77" s="22" t="e">
        <f t="shared" si="0"/>
        <v>#DIV/0!</v>
      </c>
      <c r="L77" s="23" t="e">
        <f>(K77+K78+K79)/3</f>
        <v>#DIV/0!</v>
      </c>
      <c r="M77" s="24" t="e">
        <f>(L77+L80)/2</f>
        <v>#DIV/0!</v>
      </c>
      <c r="N77" s="42"/>
      <c r="O77" s="31"/>
    </row>
    <row r="78" spans="2:15" ht="58.5" hidden="1" customHeight="1" x14ac:dyDescent="0.25">
      <c r="B78" s="47"/>
      <c r="C78" s="27"/>
      <c r="D78" s="27"/>
      <c r="E78" s="48"/>
      <c r="F78" s="5" t="s">
        <v>18</v>
      </c>
      <c r="G78" s="19" t="s">
        <v>22</v>
      </c>
      <c r="H78" s="5" t="s">
        <v>20</v>
      </c>
      <c r="I78" s="20"/>
      <c r="J78" s="21"/>
      <c r="K78" s="22" t="e">
        <f t="shared" si="0"/>
        <v>#DIV/0!</v>
      </c>
      <c r="L78" s="29"/>
      <c r="M78" s="30"/>
      <c r="N78" s="42"/>
      <c r="O78" s="31"/>
    </row>
    <row r="79" spans="2:15" ht="58.5" hidden="1" customHeight="1" x14ac:dyDescent="0.25">
      <c r="B79" s="47"/>
      <c r="C79" s="27"/>
      <c r="D79" s="27"/>
      <c r="E79" s="48"/>
      <c r="F79" s="5" t="s">
        <v>18</v>
      </c>
      <c r="G79" s="19" t="s">
        <v>62</v>
      </c>
      <c r="H79" s="5" t="s">
        <v>20</v>
      </c>
      <c r="I79" s="20"/>
      <c r="J79" s="20"/>
      <c r="K79" s="22" t="e">
        <f t="shared" si="0"/>
        <v>#DIV/0!</v>
      </c>
      <c r="L79" s="29"/>
      <c r="M79" s="30"/>
      <c r="N79" s="42"/>
      <c r="O79" s="31"/>
    </row>
    <row r="80" spans="2:15" ht="40.5" hidden="1" customHeight="1" x14ac:dyDescent="0.25">
      <c r="B80" s="47"/>
      <c r="C80" s="32"/>
      <c r="D80" s="32"/>
      <c r="E80" s="49"/>
      <c r="F80" s="5" t="s">
        <v>24</v>
      </c>
      <c r="G80" s="34" t="s">
        <v>25</v>
      </c>
      <c r="H80" s="5" t="s">
        <v>26</v>
      </c>
      <c r="I80" s="43"/>
      <c r="J80" s="38"/>
      <c r="K80" s="22" t="e">
        <f t="shared" si="0"/>
        <v>#DIV/0!</v>
      </c>
      <c r="L80" s="36" t="e">
        <f>K80</f>
        <v>#DIV/0!</v>
      </c>
      <c r="M80" s="30"/>
      <c r="N80" s="42"/>
      <c r="O80" s="31"/>
    </row>
    <row r="81" spans="2:15" ht="58.5" customHeight="1" x14ac:dyDescent="0.25">
      <c r="B81" s="47"/>
      <c r="C81" s="16" t="s">
        <v>63</v>
      </c>
      <c r="D81" s="16" t="s">
        <v>64</v>
      </c>
      <c r="E81" s="39" t="s">
        <v>17</v>
      </c>
      <c r="F81" s="5" t="s">
        <v>18</v>
      </c>
      <c r="G81" s="19" t="s">
        <v>19</v>
      </c>
      <c r="H81" s="5" t="s">
        <v>20</v>
      </c>
      <c r="I81" s="20">
        <v>100</v>
      </c>
      <c r="J81" s="21">
        <v>100</v>
      </c>
      <c r="K81" s="22">
        <f t="shared" si="0"/>
        <v>100</v>
      </c>
      <c r="L81" s="23">
        <f>(K81+K82+K83)/3</f>
        <v>100</v>
      </c>
      <c r="M81" s="24">
        <f>(L81+L84)/2</f>
        <v>95</v>
      </c>
      <c r="N81" s="42"/>
      <c r="O81" s="31"/>
    </row>
    <row r="82" spans="2:15" ht="58.5" customHeight="1" x14ac:dyDescent="0.25">
      <c r="B82" s="47"/>
      <c r="C82" s="27"/>
      <c r="D82" s="27"/>
      <c r="E82" s="48"/>
      <c r="F82" s="5" t="s">
        <v>18</v>
      </c>
      <c r="G82" s="19" t="s">
        <v>22</v>
      </c>
      <c r="H82" s="5" t="s">
        <v>20</v>
      </c>
      <c r="I82" s="20">
        <v>98</v>
      </c>
      <c r="J82" s="21">
        <v>98</v>
      </c>
      <c r="K82" s="22">
        <f t="shared" si="0"/>
        <v>100</v>
      </c>
      <c r="L82" s="29"/>
      <c r="M82" s="30"/>
      <c r="N82" s="42"/>
      <c r="O82" s="31"/>
    </row>
    <row r="83" spans="2:15" ht="58.5" customHeight="1" x14ac:dyDescent="0.25">
      <c r="B83" s="47"/>
      <c r="C83" s="27"/>
      <c r="D83" s="27"/>
      <c r="E83" s="48"/>
      <c r="F83" s="5" t="s">
        <v>18</v>
      </c>
      <c r="G83" s="19" t="s">
        <v>62</v>
      </c>
      <c r="H83" s="5" t="s">
        <v>20</v>
      </c>
      <c r="I83" s="20">
        <v>98</v>
      </c>
      <c r="J83" s="20">
        <v>100</v>
      </c>
      <c r="K83" s="22">
        <f t="shared" si="0"/>
        <v>100</v>
      </c>
      <c r="L83" s="29"/>
      <c r="M83" s="30"/>
      <c r="N83" s="42"/>
      <c r="O83" s="31"/>
    </row>
    <row r="84" spans="2:15" ht="40.5" customHeight="1" x14ac:dyDescent="0.25">
      <c r="B84" s="47"/>
      <c r="C84" s="32"/>
      <c r="D84" s="32"/>
      <c r="E84" s="49"/>
      <c r="F84" s="5" t="s">
        <v>24</v>
      </c>
      <c r="G84" s="34" t="s">
        <v>25</v>
      </c>
      <c r="H84" s="5" t="s">
        <v>26</v>
      </c>
      <c r="I84" s="35">
        <v>1.6666666666666667</v>
      </c>
      <c r="J84" s="35">
        <v>1.5</v>
      </c>
      <c r="K84" s="22">
        <f t="shared" si="0"/>
        <v>89.999999999999986</v>
      </c>
      <c r="L84" s="36">
        <f>K84</f>
        <v>89.999999999999986</v>
      </c>
      <c r="M84" s="30"/>
      <c r="N84" s="42"/>
      <c r="O84" s="31"/>
    </row>
    <row r="85" spans="2:15" ht="58.5" hidden="1" customHeight="1" x14ac:dyDescent="0.25">
      <c r="B85" s="47"/>
      <c r="C85" s="16" t="s">
        <v>65</v>
      </c>
      <c r="D85" s="16" t="s">
        <v>66</v>
      </c>
      <c r="E85" s="39" t="s">
        <v>17</v>
      </c>
      <c r="F85" s="5" t="s">
        <v>18</v>
      </c>
      <c r="G85" s="19" t="s">
        <v>19</v>
      </c>
      <c r="H85" s="5" t="s">
        <v>20</v>
      </c>
      <c r="I85" s="20"/>
      <c r="J85" s="21"/>
      <c r="K85" s="22" t="e">
        <f t="shared" si="0"/>
        <v>#DIV/0!</v>
      </c>
      <c r="L85" s="23" t="e">
        <f>(K85+K86+K87)/3</f>
        <v>#DIV/0!</v>
      </c>
      <c r="M85" s="24" t="e">
        <f>(L85+L88)/2</f>
        <v>#DIV/0!</v>
      </c>
      <c r="N85" s="42"/>
      <c r="O85" s="31"/>
    </row>
    <row r="86" spans="2:15" ht="58.5" hidden="1" customHeight="1" x14ac:dyDescent="0.25">
      <c r="B86" s="47"/>
      <c r="C86" s="27"/>
      <c r="D86" s="27"/>
      <c r="E86" s="48"/>
      <c r="F86" s="5" t="s">
        <v>18</v>
      </c>
      <c r="G86" s="19" t="s">
        <v>22</v>
      </c>
      <c r="H86" s="5" t="s">
        <v>20</v>
      </c>
      <c r="I86" s="20"/>
      <c r="J86" s="21"/>
      <c r="K86" s="22" t="e">
        <f t="shared" si="0"/>
        <v>#DIV/0!</v>
      </c>
      <c r="L86" s="29"/>
      <c r="M86" s="30"/>
      <c r="N86" s="42"/>
      <c r="O86" s="31"/>
    </row>
    <row r="87" spans="2:15" ht="58.5" hidden="1" customHeight="1" x14ac:dyDescent="0.25">
      <c r="B87" s="47"/>
      <c r="C87" s="27"/>
      <c r="D87" s="27"/>
      <c r="E87" s="48"/>
      <c r="F87" s="5" t="s">
        <v>18</v>
      </c>
      <c r="G87" s="19" t="s">
        <v>62</v>
      </c>
      <c r="H87" s="5" t="s">
        <v>20</v>
      </c>
      <c r="I87" s="20"/>
      <c r="J87" s="20"/>
      <c r="K87" s="22" t="e">
        <f t="shared" si="0"/>
        <v>#DIV/0!</v>
      </c>
      <c r="L87" s="29"/>
      <c r="M87" s="30"/>
      <c r="N87" s="42"/>
      <c r="O87" s="31"/>
    </row>
    <row r="88" spans="2:15" ht="40.5" hidden="1" customHeight="1" x14ac:dyDescent="0.25">
      <c r="B88" s="47"/>
      <c r="C88" s="32"/>
      <c r="D88" s="32"/>
      <c r="E88" s="49"/>
      <c r="F88" s="5" t="s">
        <v>24</v>
      </c>
      <c r="G88" s="34" t="s">
        <v>25</v>
      </c>
      <c r="H88" s="5" t="s">
        <v>26</v>
      </c>
      <c r="I88" s="43"/>
      <c r="J88" s="38"/>
      <c r="K88" s="22" t="e">
        <f t="shared" si="0"/>
        <v>#DIV/0!</v>
      </c>
      <c r="L88" s="36" t="e">
        <f>K88</f>
        <v>#DIV/0!</v>
      </c>
      <c r="M88" s="30"/>
      <c r="N88" s="42"/>
      <c r="O88" s="31"/>
    </row>
    <row r="89" spans="2:15" ht="40.5" hidden="1" customHeight="1" x14ac:dyDescent="0.25">
      <c r="B89" s="47"/>
      <c r="C89" s="16" t="s">
        <v>67</v>
      </c>
      <c r="D89" s="16" t="s">
        <v>68</v>
      </c>
      <c r="E89" s="39" t="s">
        <v>17</v>
      </c>
      <c r="F89" s="5" t="s">
        <v>18</v>
      </c>
      <c r="G89" s="19" t="s">
        <v>19</v>
      </c>
      <c r="H89" s="5" t="s">
        <v>20</v>
      </c>
      <c r="I89" s="20"/>
      <c r="J89" s="21"/>
      <c r="K89" s="22" t="e">
        <f t="shared" si="0"/>
        <v>#DIV/0!</v>
      </c>
      <c r="L89" s="23" t="e">
        <f>(K89+K90+K91)/2</f>
        <v>#DIV/0!</v>
      </c>
      <c r="M89" s="24" t="e">
        <f>(L89+L92)/2</f>
        <v>#DIV/0!</v>
      </c>
      <c r="N89" s="42"/>
      <c r="O89" s="31"/>
    </row>
    <row r="90" spans="2:15" ht="40.5" hidden="1" customHeight="1" x14ac:dyDescent="0.25">
      <c r="B90" s="47"/>
      <c r="C90" s="27"/>
      <c r="D90" s="27"/>
      <c r="E90" s="48"/>
      <c r="F90" s="5" t="s">
        <v>18</v>
      </c>
      <c r="G90" s="19" t="s">
        <v>22</v>
      </c>
      <c r="H90" s="5" t="s">
        <v>20</v>
      </c>
      <c r="I90" s="20"/>
      <c r="J90" s="21"/>
      <c r="K90" s="22" t="e">
        <f t="shared" si="0"/>
        <v>#DIV/0!</v>
      </c>
      <c r="L90" s="29"/>
      <c r="M90" s="30"/>
      <c r="N90" s="42"/>
      <c r="O90" s="31"/>
    </row>
    <row r="91" spans="2:15" ht="40.5" hidden="1" customHeight="1" x14ac:dyDescent="0.25">
      <c r="B91" s="47"/>
      <c r="C91" s="27"/>
      <c r="D91" s="27"/>
      <c r="E91" s="48"/>
      <c r="F91" s="5" t="s">
        <v>18</v>
      </c>
      <c r="G91" s="19" t="s">
        <v>62</v>
      </c>
      <c r="H91" s="5" t="s">
        <v>20</v>
      </c>
      <c r="I91" s="20"/>
      <c r="J91" s="20"/>
      <c r="K91" s="22"/>
      <c r="L91" s="29"/>
      <c r="M91" s="30"/>
      <c r="N91" s="42"/>
      <c r="O91" s="31"/>
    </row>
    <row r="92" spans="2:15" ht="60.75" hidden="1" customHeight="1" x14ac:dyDescent="0.25">
      <c r="B92" s="47"/>
      <c r="C92" s="32"/>
      <c r="D92" s="32"/>
      <c r="E92" s="49"/>
      <c r="F92" s="5" t="s">
        <v>24</v>
      </c>
      <c r="G92" s="34" t="s">
        <v>25</v>
      </c>
      <c r="H92" s="5" t="s">
        <v>26</v>
      </c>
      <c r="I92" s="38"/>
      <c r="J92" s="38"/>
      <c r="K92" s="22" t="e">
        <f>IF(J92/I92*100&gt;100,100,J92/I92*100)</f>
        <v>#DIV/0!</v>
      </c>
      <c r="L92" s="36" t="e">
        <f>K92</f>
        <v>#DIV/0!</v>
      </c>
      <c r="M92" s="30"/>
      <c r="N92" s="42"/>
      <c r="O92" s="31"/>
    </row>
    <row r="93" spans="2:15" ht="58.5" hidden="1" customHeight="1" x14ac:dyDescent="0.25">
      <c r="B93" s="47"/>
      <c r="C93" s="16" t="s">
        <v>69</v>
      </c>
      <c r="D93" s="16" t="s">
        <v>70</v>
      </c>
      <c r="E93" s="39" t="s">
        <v>17</v>
      </c>
      <c r="F93" s="5" t="s">
        <v>18</v>
      </c>
      <c r="G93" s="19" t="s">
        <v>19</v>
      </c>
      <c r="H93" s="5" t="s">
        <v>20</v>
      </c>
      <c r="I93" s="20"/>
      <c r="J93" s="21"/>
      <c r="K93" s="22" t="e">
        <f t="shared" si="0"/>
        <v>#DIV/0!</v>
      </c>
      <c r="L93" s="23" t="e">
        <f>(K93+K94+K95)/2</f>
        <v>#DIV/0!</v>
      </c>
      <c r="M93" s="24" t="e">
        <f>(L93+L96)/2</f>
        <v>#DIV/0!</v>
      </c>
      <c r="N93" s="27"/>
      <c r="O93" s="31"/>
    </row>
    <row r="94" spans="2:15" ht="58.5" hidden="1" customHeight="1" x14ac:dyDescent="0.25">
      <c r="B94" s="47"/>
      <c r="C94" s="27"/>
      <c r="D94" s="27"/>
      <c r="E94" s="48"/>
      <c r="F94" s="5" t="s">
        <v>18</v>
      </c>
      <c r="G94" s="19" t="s">
        <v>22</v>
      </c>
      <c r="H94" s="5" t="s">
        <v>20</v>
      </c>
      <c r="I94" s="20"/>
      <c r="J94" s="21"/>
      <c r="K94" s="22" t="e">
        <f t="shared" si="0"/>
        <v>#DIV/0!</v>
      </c>
      <c r="L94" s="29"/>
      <c r="M94" s="30"/>
      <c r="N94" s="27"/>
      <c r="O94" s="31"/>
    </row>
    <row r="95" spans="2:15" ht="58.5" hidden="1" customHeight="1" x14ac:dyDescent="0.25">
      <c r="B95" s="47"/>
      <c r="C95" s="27"/>
      <c r="D95" s="27"/>
      <c r="E95" s="48"/>
      <c r="F95" s="5" t="s">
        <v>18</v>
      </c>
      <c r="G95" s="19" t="s">
        <v>62</v>
      </c>
      <c r="H95" s="5" t="s">
        <v>20</v>
      </c>
      <c r="I95" s="20"/>
      <c r="J95" s="20"/>
      <c r="K95" s="22"/>
      <c r="L95" s="29"/>
      <c r="M95" s="30"/>
      <c r="N95" s="27"/>
      <c r="O95" s="31"/>
    </row>
    <row r="96" spans="2:15" ht="64.5" hidden="1" customHeight="1" x14ac:dyDescent="0.25">
      <c r="B96" s="47"/>
      <c r="C96" s="32"/>
      <c r="D96" s="32"/>
      <c r="E96" s="49"/>
      <c r="F96" s="5" t="s">
        <v>24</v>
      </c>
      <c r="G96" s="34" t="s">
        <v>25</v>
      </c>
      <c r="H96" s="5" t="s">
        <v>26</v>
      </c>
      <c r="I96" s="38"/>
      <c r="J96" s="38"/>
      <c r="K96" s="22" t="e">
        <f t="shared" si="0"/>
        <v>#DIV/0!</v>
      </c>
      <c r="L96" s="36" t="e">
        <f>K96</f>
        <v>#DIV/0!</v>
      </c>
      <c r="M96" s="30"/>
      <c r="N96" s="27"/>
      <c r="O96" s="31"/>
    </row>
    <row r="97" spans="2:15" ht="58.5" hidden="1" customHeight="1" x14ac:dyDescent="0.25">
      <c r="B97" s="47"/>
      <c r="C97" s="16" t="s">
        <v>71</v>
      </c>
      <c r="D97" s="16" t="s">
        <v>72</v>
      </c>
      <c r="E97" s="39" t="s">
        <v>17</v>
      </c>
      <c r="F97" s="5" t="s">
        <v>18</v>
      </c>
      <c r="G97" s="19" t="s">
        <v>19</v>
      </c>
      <c r="H97" s="5" t="s">
        <v>20</v>
      </c>
      <c r="I97" s="20"/>
      <c r="J97" s="21"/>
      <c r="K97" s="22" t="e">
        <f t="shared" si="0"/>
        <v>#DIV/0!</v>
      </c>
      <c r="L97" s="23" t="e">
        <f>(K97+K98+K99)/3</f>
        <v>#DIV/0!</v>
      </c>
      <c r="M97" s="24" t="e">
        <f>(L97+L100)/2</f>
        <v>#DIV/0!</v>
      </c>
      <c r="N97" s="42"/>
      <c r="O97" s="31"/>
    </row>
    <row r="98" spans="2:15" ht="58.5" hidden="1" customHeight="1" x14ac:dyDescent="0.25">
      <c r="B98" s="47"/>
      <c r="C98" s="27"/>
      <c r="D98" s="27"/>
      <c r="E98" s="40"/>
      <c r="F98" s="5" t="s">
        <v>18</v>
      </c>
      <c r="G98" s="19" t="s">
        <v>22</v>
      </c>
      <c r="H98" s="5" t="s">
        <v>20</v>
      </c>
      <c r="I98" s="20"/>
      <c r="J98" s="21"/>
      <c r="K98" s="22" t="e">
        <f t="shared" si="0"/>
        <v>#DIV/0!</v>
      </c>
      <c r="L98" s="29"/>
      <c r="M98" s="30"/>
      <c r="N98" s="42"/>
      <c r="O98" s="31"/>
    </row>
    <row r="99" spans="2:15" ht="58.5" hidden="1" customHeight="1" x14ac:dyDescent="0.25">
      <c r="B99" s="47"/>
      <c r="C99" s="27"/>
      <c r="D99" s="27"/>
      <c r="E99" s="40"/>
      <c r="F99" s="5" t="s">
        <v>18</v>
      </c>
      <c r="G99" s="19" t="s">
        <v>62</v>
      </c>
      <c r="H99" s="5" t="s">
        <v>20</v>
      </c>
      <c r="I99" s="20"/>
      <c r="J99" s="20"/>
      <c r="K99" s="22" t="e">
        <f t="shared" si="0"/>
        <v>#DIV/0!</v>
      </c>
      <c r="L99" s="29"/>
      <c r="M99" s="30"/>
      <c r="N99" s="42"/>
      <c r="O99" s="31"/>
    </row>
    <row r="100" spans="2:15" ht="43.5" hidden="1" customHeight="1" x14ac:dyDescent="0.25">
      <c r="B100" s="47"/>
      <c r="C100" s="32"/>
      <c r="D100" s="32"/>
      <c r="E100" s="41"/>
      <c r="F100" s="5" t="s">
        <v>24</v>
      </c>
      <c r="G100" s="34" t="s">
        <v>25</v>
      </c>
      <c r="H100" s="5" t="s">
        <v>26</v>
      </c>
      <c r="I100" s="43"/>
      <c r="J100" s="38"/>
      <c r="K100" s="22" t="e">
        <f t="shared" si="0"/>
        <v>#DIV/0!</v>
      </c>
      <c r="L100" s="36" t="e">
        <f>K100</f>
        <v>#DIV/0!</v>
      </c>
      <c r="M100" s="30"/>
      <c r="N100" s="42"/>
      <c r="O100" s="31"/>
    </row>
    <row r="101" spans="2:15" ht="58.5" customHeight="1" x14ac:dyDescent="0.25">
      <c r="B101" s="47"/>
      <c r="C101" s="16" t="s">
        <v>73</v>
      </c>
      <c r="D101" s="16" t="s">
        <v>74</v>
      </c>
      <c r="E101" s="39" t="s">
        <v>17</v>
      </c>
      <c r="F101" s="5" t="s">
        <v>18</v>
      </c>
      <c r="G101" s="19" t="s">
        <v>19</v>
      </c>
      <c r="H101" s="5" t="s">
        <v>20</v>
      </c>
      <c r="I101" s="20">
        <v>100</v>
      </c>
      <c r="J101" s="21">
        <v>100</v>
      </c>
      <c r="K101" s="22">
        <f t="shared" si="0"/>
        <v>100</v>
      </c>
      <c r="L101" s="23">
        <f>(K101+K102+K103)/3</f>
        <v>100</v>
      </c>
      <c r="M101" s="24">
        <f>(L101+L104)/2</f>
        <v>100</v>
      </c>
      <c r="N101" s="27"/>
      <c r="O101" s="31"/>
    </row>
    <row r="102" spans="2:15" ht="58.5" customHeight="1" x14ac:dyDescent="0.25">
      <c r="B102" s="47"/>
      <c r="C102" s="27"/>
      <c r="D102" s="27"/>
      <c r="E102" s="40"/>
      <c r="F102" s="5" t="s">
        <v>18</v>
      </c>
      <c r="G102" s="19" t="s">
        <v>22</v>
      </c>
      <c r="H102" s="5" t="s">
        <v>20</v>
      </c>
      <c r="I102" s="20">
        <v>98</v>
      </c>
      <c r="J102" s="51">
        <v>98</v>
      </c>
      <c r="K102" s="22">
        <f t="shared" si="0"/>
        <v>100</v>
      </c>
      <c r="L102" s="29"/>
      <c r="M102" s="30"/>
      <c r="N102" s="27"/>
      <c r="O102" s="31"/>
    </row>
    <row r="103" spans="2:15" ht="58.5" customHeight="1" x14ac:dyDescent="0.25">
      <c r="B103" s="47"/>
      <c r="C103" s="27"/>
      <c r="D103" s="27"/>
      <c r="E103" s="40"/>
      <c r="F103" s="5" t="s">
        <v>18</v>
      </c>
      <c r="G103" s="19" t="s">
        <v>62</v>
      </c>
      <c r="H103" s="5" t="s">
        <v>20</v>
      </c>
      <c r="I103" s="20">
        <v>98</v>
      </c>
      <c r="J103" s="51">
        <v>98.6</v>
      </c>
      <c r="K103" s="22">
        <f t="shared" si="0"/>
        <v>100</v>
      </c>
      <c r="L103" s="29"/>
      <c r="M103" s="30"/>
      <c r="N103" s="27"/>
      <c r="O103" s="31"/>
    </row>
    <row r="104" spans="2:15" ht="22.5" customHeight="1" x14ac:dyDescent="0.25">
      <c r="B104" s="47"/>
      <c r="C104" s="32"/>
      <c r="D104" s="32"/>
      <c r="E104" s="41"/>
      <c r="F104" s="5" t="s">
        <v>24</v>
      </c>
      <c r="G104" s="34" t="s">
        <v>25</v>
      </c>
      <c r="H104" s="5" t="s">
        <v>26</v>
      </c>
      <c r="I104" s="35">
        <v>74.444444444444443</v>
      </c>
      <c r="J104" s="35">
        <v>75.400000000000006</v>
      </c>
      <c r="K104" s="22">
        <f t="shared" si="0"/>
        <v>100</v>
      </c>
      <c r="L104" s="36">
        <f>K104</f>
        <v>100</v>
      </c>
      <c r="M104" s="30"/>
      <c r="N104" s="27"/>
      <c r="O104" s="31"/>
    </row>
    <row r="105" spans="2:15" ht="58.5" hidden="1" customHeight="1" x14ac:dyDescent="0.25">
      <c r="B105" s="47"/>
      <c r="C105" s="16" t="s">
        <v>75</v>
      </c>
      <c r="D105" s="16" t="s">
        <v>76</v>
      </c>
      <c r="E105" s="39" t="s">
        <v>17</v>
      </c>
      <c r="F105" s="5" t="s">
        <v>18</v>
      </c>
      <c r="G105" s="19" t="s">
        <v>19</v>
      </c>
      <c r="H105" s="5" t="s">
        <v>20</v>
      </c>
      <c r="I105" s="20"/>
      <c r="J105" s="21"/>
      <c r="K105" s="22" t="e">
        <f t="shared" si="0"/>
        <v>#DIV/0!</v>
      </c>
      <c r="L105" s="23" t="e">
        <f>(K105+K106+K107)/3</f>
        <v>#DIV/0!</v>
      </c>
      <c r="M105" s="24" t="e">
        <f>(L105+L108)/2</f>
        <v>#DIV/0!</v>
      </c>
      <c r="N105" s="42"/>
      <c r="O105" s="31"/>
    </row>
    <row r="106" spans="2:15" ht="58.5" hidden="1" customHeight="1" x14ac:dyDescent="0.25">
      <c r="B106" s="47"/>
      <c r="C106" s="27"/>
      <c r="D106" s="27"/>
      <c r="E106" s="40"/>
      <c r="F106" s="5" t="s">
        <v>18</v>
      </c>
      <c r="G106" s="19" t="s">
        <v>22</v>
      </c>
      <c r="H106" s="5" t="s">
        <v>20</v>
      </c>
      <c r="I106" s="8"/>
      <c r="J106" s="21"/>
      <c r="K106" s="22" t="e">
        <f t="shared" si="0"/>
        <v>#DIV/0!</v>
      </c>
      <c r="L106" s="29"/>
      <c r="M106" s="30"/>
      <c r="N106" s="42"/>
      <c r="O106" s="31"/>
    </row>
    <row r="107" spans="2:15" ht="58.5" hidden="1" customHeight="1" x14ac:dyDescent="0.25">
      <c r="B107" s="47"/>
      <c r="C107" s="27"/>
      <c r="D107" s="27"/>
      <c r="E107" s="40"/>
      <c r="F107" s="5" t="s">
        <v>18</v>
      </c>
      <c r="G107" s="19" t="s">
        <v>62</v>
      </c>
      <c r="H107" s="5" t="s">
        <v>20</v>
      </c>
      <c r="I107" s="52"/>
      <c r="J107" s="20"/>
      <c r="K107" s="22" t="e">
        <f t="shared" si="0"/>
        <v>#DIV/0!</v>
      </c>
      <c r="L107" s="29"/>
      <c r="M107" s="30"/>
      <c r="N107" s="42"/>
      <c r="O107" s="31"/>
    </row>
    <row r="108" spans="2:15" ht="48.75" hidden="1" customHeight="1" x14ac:dyDescent="0.25">
      <c r="B108" s="47"/>
      <c r="C108" s="32"/>
      <c r="D108" s="32"/>
      <c r="E108" s="41"/>
      <c r="F108" s="5" t="s">
        <v>24</v>
      </c>
      <c r="G108" s="34" t="s">
        <v>25</v>
      </c>
      <c r="H108" s="5" t="s">
        <v>26</v>
      </c>
      <c r="I108" s="43"/>
      <c r="J108" s="38"/>
      <c r="K108" s="22" t="e">
        <f t="shared" si="0"/>
        <v>#DIV/0!</v>
      </c>
      <c r="L108" s="36" t="e">
        <f>K108</f>
        <v>#DIV/0!</v>
      </c>
      <c r="M108" s="30"/>
      <c r="N108" s="42"/>
      <c r="O108" s="31"/>
    </row>
    <row r="109" spans="2:15" ht="58.5" hidden="1" customHeight="1" x14ac:dyDescent="0.25">
      <c r="B109" s="47"/>
      <c r="C109" s="16" t="s">
        <v>77</v>
      </c>
      <c r="D109" s="16" t="s">
        <v>78</v>
      </c>
      <c r="E109" s="39" t="s">
        <v>17</v>
      </c>
      <c r="F109" s="5" t="s">
        <v>18</v>
      </c>
      <c r="G109" s="19" t="s">
        <v>19</v>
      </c>
      <c r="H109" s="5" t="s">
        <v>20</v>
      </c>
      <c r="I109" s="20"/>
      <c r="J109" s="21"/>
      <c r="K109" s="22" t="e">
        <f t="shared" si="0"/>
        <v>#DIV/0!</v>
      </c>
      <c r="L109" s="23" t="e">
        <f>(K109+K110+K111)/3</f>
        <v>#DIV/0!</v>
      </c>
      <c r="M109" s="24" t="e">
        <f>(L109+L112)/2</f>
        <v>#DIV/0!</v>
      </c>
      <c r="N109" s="42"/>
      <c r="O109" s="31"/>
    </row>
    <row r="110" spans="2:15" ht="58.5" hidden="1" customHeight="1" x14ac:dyDescent="0.25">
      <c r="B110" s="47"/>
      <c r="C110" s="27"/>
      <c r="D110" s="27"/>
      <c r="E110" s="40"/>
      <c r="F110" s="5" t="s">
        <v>18</v>
      </c>
      <c r="G110" s="19" t="s">
        <v>22</v>
      </c>
      <c r="H110" s="5" t="s">
        <v>20</v>
      </c>
      <c r="I110" s="20"/>
      <c r="J110" s="21"/>
      <c r="K110" s="22" t="e">
        <f t="shared" si="0"/>
        <v>#DIV/0!</v>
      </c>
      <c r="L110" s="29"/>
      <c r="M110" s="30"/>
      <c r="N110" s="42"/>
      <c r="O110" s="31"/>
    </row>
    <row r="111" spans="2:15" ht="58.5" hidden="1" customHeight="1" x14ac:dyDescent="0.25">
      <c r="B111" s="47"/>
      <c r="C111" s="27"/>
      <c r="D111" s="27"/>
      <c r="E111" s="40"/>
      <c r="F111" s="5" t="s">
        <v>18</v>
      </c>
      <c r="G111" s="19" t="s">
        <v>62</v>
      </c>
      <c r="H111" s="5" t="s">
        <v>20</v>
      </c>
      <c r="I111" s="20"/>
      <c r="J111" s="20"/>
      <c r="K111" s="22" t="e">
        <f t="shared" si="0"/>
        <v>#DIV/0!</v>
      </c>
      <c r="L111" s="29"/>
      <c r="M111" s="30"/>
      <c r="N111" s="42"/>
      <c r="O111" s="31"/>
    </row>
    <row r="112" spans="2:15" ht="44.25" hidden="1" customHeight="1" x14ac:dyDescent="0.25">
      <c r="B112" s="47"/>
      <c r="C112" s="32"/>
      <c r="D112" s="32"/>
      <c r="E112" s="41"/>
      <c r="F112" s="5" t="s">
        <v>24</v>
      </c>
      <c r="G112" s="34" t="s">
        <v>25</v>
      </c>
      <c r="H112" s="5" t="s">
        <v>26</v>
      </c>
      <c r="I112" s="43"/>
      <c r="J112" s="38"/>
      <c r="K112" s="22" t="e">
        <f t="shared" si="0"/>
        <v>#DIV/0!</v>
      </c>
      <c r="L112" s="36" t="e">
        <f>K112</f>
        <v>#DIV/0!</v>
      </c>
      <c r="M112" s="30"/>
      <c r="N112" s="42"/>
      <c r="O112" s="31"/>
    </row>
    <row r="113" spans="2:15" ht="58.5" hidden="1" customHeight="1" x14ac:dyDescent="0.25">
      <c r="B113" s="47"/>
      <c r="C113" s="16" t="s">
        <v>79</v>
      </c>
      <c r="D113" s="16" t="s">
        <v>80</v>
      </c>
      <c r="E113" s="39" t="s">
        <v>17</v>
      </c>
      <c r="F113" s="5" t="s">
        <v>18</v>
      </c>
      <c r="G113" s="19" t="s">
        <v>81</v>
      </c>
      <c r="H113" s="5" t="s">
        <v>20</v>
      </c>
      <c r="I113" s="20"/>
      <c r="J113" s="21"/>
      <c r="K113" s="22" t="e">
        <f t="shared" si="0"/>
        <v>#DIV/0!</v>
      </c>
      <c r="L113" s="23" t="e">
        <f>(K113+K114+K115)/3</f>
        <v>#DIV/0!</v>
      </c>
      <c r="M113" s="24" t="e">
        <f>(L113+L116)/2</f>
        <v>#DIV/0!</v>
      </c>
      <c r="N113" s="42"/>
      <c r="O113" s="31"/>
    </row>
    <row r="114" spans="2:15" ht="58.5" hidden="1" customHeight="1" x14ac:dyDescent="0.25">
      <c r="B114" s="47"/>
      <c r="C114" s="27"/>
      <c r="D114" s="27"/>
      <c r="E114" s="40"/>
      <c r="F114" s="5" t="s">
        <v>18</v>
      </c>
      <c r="G114" s="19" t="s">
        <v>82</v>
      </c>
      <c r="H114" s="5" t="s">
        <v>20</v>
      </c>
      <c r="I114" s="20"/>
      <c r="J114" s="21"/>
      <c r="K114" s="22" t="e">
        <f t="shared" si="0"/>
        <v>#DIV/0!</v>
      </c>
      <c r="L114" s="29"/>
      <c r="M114" s="30"/>
      <c r="N114" s="42"/>
      <c r="O114" s="31"/>
    </row>
    <row r="115" spans="2:15" ht="58.5" hidden="1" customHeight="1" x14ac:dyDescent="0.25">
      <c r="B115" s="47"/>
      <c r="C115" s="27"/>
      <c r="D115" s="27"/>
      <c r="E115" s="40"/>
      <c r="F115" s="5" t="s">
        <v>18</v>
      </c>
      <c r="G115" s="19" t="s">
        <v>50</v>
      </c>
      <c r="H115" s="5" t="s">
        <v>20</v>
      </c>
      <c r="I115" s="20"/>
      <c r="J115" s="20"/>
      <c r="K115" s="22" t="e">
        <f t="shared" si="0"/>
        <v>#DIV/0!</v>
      </c>
      <c r="L115" s="29"/>
      <c r="M115" s="30"/>
      <c r="N115" s="42"/>
      <c r="O115" s="31"/>
    </row>
    <row r="116" spans="2:15" ht="42.75" hidden="1" customHeight="1" x14ac:dyDescent="0.25">
      <c r="B116" s="47"/>
      <c r="C116" s="32"/>
      <c r="D116" s="32"/>
      <c r="E116" s="41"/>
      <c r="F116" s="5" t="s">
        <v>24</v>
      </c>
      <c r="G116" s="34" t="s">
        <v>25</v>
      </c>
      <c r="H116" s="5" t="s">
        <v>83</v>
      </c>
      <c r="I116" s="43"/>
      <c r="J116" s="38"/>
      <c r="K116" s="22" t="e">
        <f t="shared" si="0"/>
        <v>#DIV/0!</v>
      </c>
      <c r="L116" s="36" t="e">
        <f>K116</f>
        <v>#DIV/0!</v>
      </c>
      <c r="M116" s="30"/>
      <c r="N116" s="42"/>
      <c r="O116" s="31"/>
    </row>
    <row r="117" spans="2:15" ht="58.5" hidden="1" customHeight="1" x14ac:dyDescent="0.25">
      <c r="B117" s="47"/>
      <c r="C117" s="16" t="s">
        <v>84</v>
      </c>
      <c r="D117" s="16" t="s">
        <v>85</v>
      </c>
      <c r="E117" s="39" t="s">
        <v>17</v>
      </c>
      <c r="F117" s="5" t="s">
        <v>18</v>
      </c>
      <c r="G117" s="19" t="s">
        <v>81</v>
      </c>
      <c r="H117" s="5" t="s">
        <v>20</v>
      </c>
      <c r="I117" s="20"/>
      <c r="J117" s="21"/>
      <c r="K117" s="22" t="e">
        <f t="shared" si="0"/>
        <v>#DIV/0!</v>
      </c>
      <c r="L117" s="23" t="e">
        <f>(K117+K118+K119)/3</f>
        <v>#DIV/0!</v>
      </c>
      <c r="M117" s="24" t="e">
        <f>(L117+L120)/2</f>
        <v>#DIV/0!</v>
      </c>
      <c r="N117" s="42"/>
      <c r="O117" s="31"/>
    </row>
    <row r="118" spans="2:15" ht="58.5" hidden="1" customHeight="1" x14ac:dyDescent="0.25">
      <c r="B118" s="47"/>
      <c r="C118" s="27"/>
      <c r="D118" s="27"/>
      <c r="E118" s="40"/>
      <c r="F118" s="5" t="s">
        <v>18</v>
      </c>
      <c r="G118" s="19" t="s">
        <v>82</v>
      </c>
      <c r="H118" s="5" t="s">
        <v>20</v>
      </c>
      <c r="I118" s="20"/>
      <c r="J118" s="21"/>
      <c r="K118" s="22" t="e">
        <f t="shared" si="0"/>
        <v>#DIV/0!</v>
      </c>
      <c r="L118" s="29"/>
      <c r="M118" s="30"/>
      <c r="N118" s="42"/>
      <c r="O118" s="31"/>
    </row>
    <row r="119" spans="2:15" ht="58.5" hidden="1" customHeight="1" x14ac:dyDescent="0.25">
      <c r="B119" s="47"/>
      <c r="C119" s="27"/>
      <c r="D119" s="27"/>
      <c r="E119" s="40"/>
      <c r="F119" s="5" t="s">
        <v>18</v>
      </c>
      <c r="G119" s="19" t="s">
        <v>50</v>
      </c>
      <c r="H119" s="5" t="s">
        <v>20</v>
      </c>
      <c r="I119" s="20"/>
      <c r="J119" s="20"/>
      <c r="K119" s="22" t="e">
        <f t="shared" si="0"/>
        <v>#DIV/0!</v>
      </c>
      <c r="L119" s="29"/>
      <c r="M119" s="30"/>
      <c r="N119" s="42"/>
      <c r="O119" s="31"/>
    </row>
    <row r="120" spans="2:15" ht="42.75" hidden="1" customHeight="1" x14ac:dyDescent="0.25">
      <c r="B120" s="47"/>
      <c r="C120" s="32"/>
      <c r="D120" s="32"/>
      <c r="E120" s="41"/>
      <c r="F120" s="5" t="s">
        <v>24</v>
      </c>
      <c r="G120" s="34" t="s">
        <v>25</v>
      </c>
      <c r="H120" s="5" t="s">
        <v>83</v>
      </c>
      <c r="I120" s="43"/>
      <c r="J120" s="38"/>
      <c r="K120" s="22" t="e">
        <f t="shared" si="0"/>
        <v>#DIV/0!</v>
      </c>
      <c r="L120" s="36" t="e">
        <f>K120</f>
        <v>#DIV/0!</v>
      </c>
      <c r="M120" s="30"/>
      <c r="N120" s="42"/>
      <c r="O120" s="31"/>
    </row>
    <row r="121" spans="2:15" ht="58.5" hidden="1" customHeight="1" x14ac:dyDescent="0.25">
      <c r="B121" s="47"/>
      <c r="C121" s="16" t="s">
        <v>86</v>
      </c>
      <c r="D121" s="16" t="s">
        <v>87</v>
      </c>
      <c r="E121" s="39" t="s">
        <v>17</v>
      </c>
      <c r="F121" s="5" t="s">
        <v>18</v>
      </c>
      <c r="G121" s="19" t="s">
        <v>81</v>
      </c>
      <c r="H121" s="5" t="s">
        <v>20</v>
      </c>
      <c r="I121" s="20"/>
      <c r="J121" s="21"/>
      <c r="K121" s="22" t="e">
        <f t="shared" si="0"/>
        <v>#DIV/0!</v>
      </c>
      <c r="L121" s="23" t="e">
        <f>(K121+K122+K123)/3</f>
        <v>#DIV/0!</v>
      </c>
      <c r="M121" s="24" t="e">
        <f>(L121+L124)/2</f>
        <v>#DIV/0!</v>
      </c>
      <c r="N121" s="42"/>
      <c r="O121" s="31"/>
    </row>
    <row r="122" spans="2:15" ht="58.5" hidden="1" customHeight="1" x14ac:dyDescent="0.25">
      <c r="B122" s="47"/>
      <c r="C122" s="27"/>
      <c r="D122" s="27"/>
      <c r="E122" s="40"/>
      <c r="F122" s="5" t="s">
        <v>18</v>
      </c>
      <c r="G122" s="19" t="s">
        <v>82</v>
      </c>
      <c r="H122" s="5" t="s">
        <v>20</v>
      </c>
      <c r="I122" s="20"/>
      <c r="J122" s="21"/>
      <c r="K122" s="22" t="e">
        <f t="shared" ref="K122:K180" si="1">IF(J122/I122*100&gt;100,100,J122/I122*100)</f>
        <v>#DIV/0!</v>
      </c>
      <c r="L122" s="29"/>
      <c r="M122" s="30"/>
      <c r="N122" s="42"/>
      <c r="O122" s="31"/>
    </row>
    <row r="123" spans="2:15" ht="58.5" hidden="1" customHeight="1" x14ac:dyDescent="0.25">
      <c r="B123" s="47"/>
      <c r="C123" s="27"/>
      <c r="D123" s="27"/>
      <c r="E123" s="40"/>
      <c r="F123" s="5" t="s">
        <v>18</v>
      </c>
      <c r="G123" s="19" t="s">
        <v>50</v>
      </c>
      <c r="H123" s="5" t="s">
        <v>20</v>
      </c>
      <c r="I123" s="20"/>
      <c r="J123" s="20"/>
      <c r="K123" s="22" t="e">
        <f t="shared" si="1"/>
        <v>#DIV/0!</v>
      </c>
      <c r="L123" s="29"/>
      <c r="M123" s="30"/>
      <c r="N123" s="42"/>
      <c r="O123" s="31"/>
    </row>
    <row r="124" spans="2:15" ht="40.5" hidden="1" customHeight="1" x14ac:dyDescent="0.25">
      <c r="B124" s="47"/>
      <c r="C124" s="32"/>
      <c r="D124" s="32"/>
      <c r="E124" s="41"/>
      <c r="F124" s="5" t="s">
        <v>24</v>
      </c>
      <c r="G124" s="34" t="s">
        <v>25</v>
      </c>
      <c r="H124" s="5" t="s">
        <v>83</v>
      </c>
      <c r="I124" s="43"/>
      <c r="J124" s="35"/>
      <c r="K124" s="22" t="e">
        <f t="shared" si="1"/>
        <v>#DIV/0!</v>
      </c>
      <c r="L124" s="36" t="e">
        <f>K124</f>
        <v>#DIV/0!</v>
      </c>
      <c r="M124" s="30"/>
      <c r="N124" s="42"/>
      <c r="O124" s="31"/>
    </row>
    <row r="125" spans="2:15" ht="58.5" hidden="1" customHeight="1" x14ac:dyDescent="0.25">
      <c r="B125" s="47"/>
      <c r="C125" s="16" t="s">
        <v>88</v>
      </c>
      <c r="D125" s="16" t="s">
        <v>89</v>
      </c>
      <c r="E125" s="39" t="s">
        <v>17</v>
      </c>
      <c r="F125" s="5" t="s">
        <v>18</v>
      </c>
      <c r="G125" s="19" t="s">
        <v>81</v>
      </c>
      <c r="H125" s="5" t="s">
        <v>20</v>
      </c>
      <c r="I125" s="20"/>
      <c r="J125" s="21"/>
      <c r="K125" s="22" t="e">
        <f t="shared" si="1"/>
        <v>#DIV/0!</v>
      </c>
      <c r="L125" s="23" t="e">
        <f>(K125+K126+K127)/3</f>
        <v>#DIV/0!</v>
      </c>
      <c r="M125" s="24" t="e">
        <f>(L125+L128)/2</f>
        <v>#DIV/0!</v>
      </c>
      <c r="N125" s="42"/>
      <c r="O125" s="31"/>
    </row>
    <row r="126" spans="2:15" ht="58.5" hidden="1" customHeight="1" x14ac:dyDescent="0.25">
      <c r="B126" s="47"/>
      <c r="C126" s="27"/>
      <c r="D126" s="27"/>
      <c r="E126" s="40"/>
      <c r="F126" s="5" t="s">
        <v>18</v>
      </c>
      <c r="G126" s="19" t="s">
        <v>82</v>
      </c>
      <c r="H126" s="5" t="s">
        <v>20</v>
      </c>
      <c r="I126" s="20"/>
      <c r="J126" s="21"/>
      <c r="K126" s="22" t="e">
        <f t="shared" si="1"/>
        <v>#DIV/0!</v>
      </c>
      <c r="L126" s="29"/>
      <c r="M126" s="30"/>
      <c r="N126" s="42"/>
      <c r="O126" s="31"/>
    </row>
    <row r="127" spans="2:15" ht="58.5" hidden="1" customHeight="1" x14ac:dyDescent="0.25">
      <c r="B127" s="47"/>
      <c r="C127" s="27"/>
      <c r="D127" s="27"/>
      <c r="E127" s="40"/>
      <c r="F127" s="5" t="s">
        <v>18</v>
      </c>
      <c r="G127" s="19" t="s">
        <v>50</v>
      </c>
      <c r="H127" s="5" t="s">
        <v>20</v>
      </c>
      <c r="I127" s="20"/>
      <c r="J127" s="20"/>
      <c r="K127" s="22" t="e">
        <f t="shared" si="1"/>
        <v>#DIV/0!</v>
      </c>
      <c r="L127" s="29"/>
      <c r="M127" s="30"/>
      <c r="N127" s="42"/>
      <c r="O127" s="31"/>
    </row>
    <row r="128" spans="2:15" ht="38.25" hidden="1" customHeight="1" x14ac:dyDescent="0.25">
      <c r="B128" s="47"/>
      <c r="C128" s="32"/>
      <c r="D128" s="32"/>
      <c r="E128" s="41"/>
      <c r="F128" s="5" t="s">
        <v>24</v>
      </c>
      <c r="G128" s="34" t="s">
        <v>25</v>
      </c>
      <c r="H128" s="5" t="s">
        <v>83</v>
      </c>
      <c r="I128" s="43"/>
      <c r="J128" s="38"/>
      <c r="K128" s="22" t="e">
        <f t="shared" si="1"/>
        <v>#DIV/0!</v>
      </c>
      <c r="L128" s="36" t="e">
        <f>K128</f>
        <v>#DIV/0!</v>
      </c>
      <c r="M128" s="30"/>
      <c r="N128" s="42"/>
      <c r="O128" s="31"/>
    </row>
    <row r="129" spans="2:15" ht="58.5" hidden="1" customHeight="1" x14ac:dyDescent="0.25">
      <c r="B129" s="47"/>
      <c r="C129" s="16" t="s">
        <v>90</v>
      </c>
      <c r="D129" s="16" t="s">
        <v>91</v>
      </c>
      <c r="E129" s="39" t="s">
        <v>17</v>
      </c>
      <c r="F129" s="5" t="s">
        <v>18</v>
      </c>
      <c r="G129" s="19" t="s">
        <v>81</v>
      </c>
      <c r="H129" s="5" t="s">
        <v>20</v>
      </c>
      <c r="I129" s="20"/>
      <c r="J129" s="21"/>
      <c r="K129" s="22" t="e">
        <f t="shared" si="1"/>
        <v>#DIV/0!</v>
      </c>
      <c r="L129" s="23" t="e">
        <f>(K129+K130+K131)/3</f>
        <v>#DIV/0!</v>
      </c>
      <c r="M129" s="24" t="e">
        <f>(L129+L132)/2</f>
        <v>#DIV/0!</v>
      </c>
      <c r="N129" s="42"/>
      <c r="O129" s="31"/>
    </row>
    <row r="130" spans="2:15" ht="58.5" hidden="1" customHeight="1" x14ac:dyDescent="0.25">
      <c r="B130" s="47"/>
      <c r="C130" s="27"/>
      <c r="D130" s="27"/>
      <c r="E130" s="40"/>
      <c r="F130" s="5" t="s">
        <v>18</v>
      </c>
      <c r="G130" s="19" t="s">
        <v>82</v>
      </c>
      <c r="H130" s="5" t="s">
        <v>20</v>
      </c>
      <c r="I130" s="20"/>
      <c r="J130" s="21"/>
      <c r="K130" s="22" t="e">
        <f t="shared" si="1"/>
        <v>#DIV/0!</v>
      </c>
      <c r="L130" s="29"/>
      <c r="M130" s="30"/>
      <c r="N130" s="42"/>
      <c r="O130" s="31"/>
    </row>
    <row r="131" spans="2:15" ht="58.5" hidden="1" customHeight="1" x14ac:dyDescent="0.25">
      <c r="B131" s="47"/>
      <c r="C131" s="27"/>
      <c r="D131" s="27"/>
      <c r="E131" s="40"/>
      <c r="F131" s="5" t="s">
        <v>18</v>
      </c>
      <c r="G131" s="19" t="s">
        <v>50</v>
      </c>
      <c r="H131" s="5" t="s">
        <v>20</v>
      </c>
      <c r="I131" s="20"/>
      <c r="J131" s="20"/>
      <c r="K131" s="22" t="e">
        <f t="shared" si="1"/>
        <v>#DIV/0!</v>
      </c>
      <c r="L131" s="29"/>
      <c r="M131" s="30"/>
      <c r="N131" s="42"/>
      <c r="O131" s="31"/>
    </row>
    <row r="132" spans="2:15" ht="36.75" hidden="1" customHeight="1" x14ac:dyDescent="0.25">
      <c r="B132" s="47"/>
      <c r="C132" s="32"/>
      <c r="D132" s="32"/>
      <c r="E132" s="41"/>
      <c r="F132" s="5" t="s">
        <v>24</v>
      </c>
      <c r="G132" s="34" t="s">
        <v>25</v>
      </c>
      <c r="H132" s="5" t="s">
        <v>83</v>
      </c>
      <c r="I132" s="43"/>
      <c r="J132" s="38"/>
      <c r="K132" s="22" t="e">
        <f t="shared" si="1"/>
        <v>#DIV/0!</v>
      </c>
      <c r="L132" s="36" t="e">
        <f>K132</f>
        <v>#DIV/0!</v>
      </c>
      <c r="M132" s="30"/>
      <c r="N132" s="42"/>
      <c r="O132" s="31"/>
    </row>
    <row r="133" spans="2:15" ht="58.5" hidden="1" customHeight="1" x14ac:dyDescent="0.25">
      <c r="B133" s="47"/>
      <c r="C133" s="16" t="s">
        <v>92</v>
      </c>
      <c r="D133" s="16" t="s">
        <v>93</v>
      </c>
      <c r="E133" s="39" t="s">
        <v>17</v>
      </c>
      <c r="F133" s="5" t="s">
        <v>18</v>
      </c>
      <c r="G133" s="19" t="s">
        <v>81</v>
      </c>
      <c r="H133" s="5" t="s">
        <v>20</v>
      </c>
      <c r="I133" s="20"/>
      <c r="J133" s="21"/>
      <c r="K133" s="22" t="e">
        <f t="shared" si="1"/>
        <v>#DIV/0!</v>
      </c>
      <c r="L133" s="23" t="e">
        <f>(K133+K134+K135)/3</f>
        <v>#DIV/0!</v>
      </c>
      <c r="M133" s="24" t="e">
        <f>(L133+L136)/2</f>
        <v>#DIV/0!</v>
      </c>
      <c r="N133" s="42"/>
      <c r="O133" s="31"/>
    </row>
    <row r="134" spans="2:15" ht="58.5" hidden="1" customHeight="1" x14ac:dyDescent="0.25">
      <c r="B134" s="47"/>
      <c r="C134" s="27"/>
      <c r="D134" s="27"/>
      <c r="E134" s="40"/>
      <c r="F134" s="5" t="s">
        <v>18</v>
      </c>
      <c r="G134" s="19" t="s">
        <v>82</v>
      </c>
      <c r="H134" s="5" t="s">
        <v>20</v>
      </c>
      <c r="I134" s="20"/>
      <c r="J134" s="21"/>
      <c r="K134" s="22" t="e">
        <f t="shared" si="1"/>
        <v>#DIV/0!</v>
      </c>
      <c r="L134" s="29"/>
      <c r="M134" s="30"/>
      <c r="N134" s="42"/>
      <c r="O134" s="31"/>
    </row>
    <row r="135" spans="2:15" ht="58.5" hidden="1" customHeight="1" x14ac:dyDescent="0.25">
      <c r="B135" s="47"/>
      <c r="C135" s="27"/>
      <c r="D135" s="27"/>
      <c r="E135" s="40"/>
      <c r="F135" s="5" t="s">
        <v>18</v>
      </c>
      <c r="G135" s="19" t="s">
        <v>50</v>
      </c>
      <c r="H135" s="5" t="s">
        <v>20</v>
      </c>
      <c r="I135" s="20"/>
      <c r="J135" s="20"/>
      <c r="K135" s="22" t="e">
        <f t="shared" si="1"/>
        <v>#DIV/0!</v>
      </c>
      <c r="L135" s="29"/>
      <c r="M135" s="30"/>
      <c r="N135" s="42"/>
      <c r="O135" s="31"/>
    </row>
    <row r="136" spans="2:15" ht="36.75" hidden="1" customHeight="1" x14ac:dyDescent="0.25">
      <c r="B136" s="47"/>
      <c r="C136" s="32"/>
      <c r="D136" s="32"/>
      <c r="E136" s="41"/>
      <c r="F136" s="5" t="s">
        <v>24</v>
      </c>
      <c r="G136" s="34" t="s">
        <v>25</v>
      </c>
      <c r="H136" s="5" t="s">
        <v>83</v>
      </c>
      <c r="I136" s="43"/>
      <c r="J136" s="38"/>
      <c r="K136" s="22" t="e">
        <f t="shared" si="1"/>
        <v>#DIV/0!</v>
      </c>
      <c r="L136" s="36" t="e">
        <f>K136</f>
        <v>#DIV/0!</v>
      </c>
      <c r="M136" s="30"/>
      <c r="N136" s="42"/>
      <c r="O136" s="31"/>
    </row>
    <row r="137" spans="2:15" ht="58.5" hidden="1" customHeight="1" x14ac:dyDescent="0.25">
      <c r="B137" s="47"/>
      <c r="C137" s="16" t="s">
        <v>94</v>
      </c>
      <c r="D137" s="16" t="s">
        <v>95</v>
      </c>
      <c r="E137" s="39" t="s">
        <v>17</v>
      </c>
      <c r="F137" s="5" t="s">
        <v>18</v>
      </c>
      <c r="G137" s="19" t="s">
        <v>81</v>
      </c>
      <c r="H137" s="5" t="s">
        <v>20</v>
      </c>
      <c r="I137" s="20"/>
      <c r="J137" s="21"/>
      <c r="K137" s="22" t="e">
        <f t="shared" si="1"/>
        <v>#DIV/0!</v>
      </c>
      <c r="L137" s="23" t="e">
        <f>(K137+K138+K139)/3</f>
        <v>#DIV/0!</v>
      </c>
      <c r="M137" s="24" t="e">
        <f>(L137+L140)/2</f>
        <v>#DIV/0!</v>
      </c>
      <c r="N137" s="42"/>
      <c r="O137" s="31"/>
    </row>
    <row r="138" spans="2:15" ht="58.5" hidden="1" customHeight="1" x14ac:dyDescent="0.25">
      <c r="B138" s="47"/>
      <c r="C138" s="27"/>
      <c r="D138" s="27"/>
      <c r="E138" s="40"/>
      <c r="F138" s="5" t="s">
        <v>18</v>
      </c>
      <c r="G138" s="19" t="s">
        <v>82</v>
      </c>
      <c r="H138" s="5" t="s">
        <v>20</v>
      </c>
      <c r="I138" s="20"/>
      <c r="J138" s="21"/>
      <c r="K138" s="22" t="e">
        <f t="shared" si="1"/>
        <v>#DIV/0!</v>
      </c>
      <c r="L138" s="29"/>
      <c r="M138" s="30"/>
      <c r="N138" s="42"/>
      <c r="O138" s="31"/>
    </row>
    <row r="139" spans="2:15" ht="58.5" hidden="1" customHeight="1" x14ac:dyDescent="0.25">
      <c r="B139" s="47"/>
      <c r="C139" s="27"/>
      <c r="D139" s="27"/>
      <c r="E139" s="40"/>
      <c r="F139" s="5" t="s">
        <v>18</v>
      </c>
      <c r="G139" s="19" t="s">
        <v>50</v>
      </c>
      <c r="H139" s="5" t="s">
        <v>20</v>
      </c>
      <c r="I139" s="20"/>
      <c r="J139" s="20"/>
      <c r="K139" s="22" t="e">
        <f t="shared" si="1"/>
        <v>#DIV/0!</v>
      </c>
      <c r="L139" s="29"/>
      <c r="M139" s="30"/>
      <c r="N139" s="42"/>
      <c r="O139" s="31"/>
    </row>
    <row r="140" spans="2:15" ht="39" hidden="1" customHeight="1" x14ac:dyDescent="0.25">
      <c r="B140" s="47"/>
      <c r="C140" s="32"/>
      <c r="D140" s="32"/>
      <c r="E140" s="41"/>
      <c r="F140" s="5" t="s">
        <v>24</v>
      </c>
      <c r="G140" s="34" t="s">
        <v>25</v>
      </c>
      <c r="H140" s="5" t="s">
        <v>83</v>
      </c>
      <c r="I140" s="43"/>
      <c r="J140" s="38"/>
      <c r="K140" s="22" t="e">
        <f t="shared" si="1"/>
        <v>#DIV/0!</v>
      </c>
      <c r="L140" s="36" t="e">
        <f>K140</f>
        <v>#DIV/0!</v>
      </c>
      <c r="M140" s="30"/>
      <c r="N140" s="42"/>
      <c r="O140" s="31"/>
    </row>
    <row r="141" spans="2:15" ht="58.5" hidden="1" customHeight="1" x14ac:dyDescent="0.25">
      <c r="B141" s="47"/>
      <c r="C141" s="16" t="s">
        <v>96</v>
      </c>
      <c r="D141" s="16" t="s">
        <v>97</v>
      </c>
      <c r="E141" s="39" t="s">
        <v>17</v>
      </c>
      <c r="F141" s="5" t="s">
        <v>18</v>
      </c>
      <c r="G141" s="19" t="s">
        <v>81</v>
      </c>
      <c r="H141" s="5" t="s">
        <v>20</v>
      </c>
      <c r="I141" s="20"/>
      <c r="J141" s="21"/>
      <c r="K141" s="22" t="e">
        <f t="shared" si="1"/>
        <v>#DIV/0!</v>
      </c>
      <c r="L141" s="23" t="e">
        <f>(K141+K142+K143)/3</f>
        <v>#DIV/0!</v>
      </c>
      <c r="M141" s="24" t="e">
        <f>(L141+L144)/2</f>
        <v>#DIV/0!</v>
      </c>
      <c r="N141" s="42"/>
      <c r="O141" s="31"/>
    </row>
    <row r="142" spans="2:15" ht="58.5" hidden="1" customHeight="1" x14ac:dyDescent="0.25">
      <c r="B142" s="47"/>
      <c r="C142" s="27"/>
      <c r="D142" s="27"/>
      <c r="E142" s="40"/>
      <c r="F142" s="5" t="s">
        <v>18</v>
      </c>
      <c r="G142" s="19" t="s">
        <v>82</v>
      </c>
      <c r="H142" s="5" t="s">
        <v>20</v>
      </c>
      <c r="I142" s="20"/>
      <c r="J142" s="21"/>
      <c r="K142" s="22" t="e">
        <f t="shared" si="1"/>
        <v>#DIV/0!</v>
      </c>
      <c r="L142" s="29"/>
      <c r="M142" s="30"/>
      <c r="N142" s="42"/>
      <c r="O142" s="31"/>
    </row>
    <row r="143" spans="2:15" ht="58.5" hidden="1" customHeight="1" x14ac:dyDescent="0.25">
      <c r="B143" s="47"/>
      <c r="C143" s="27"/>
      <c r="D143" s="27"/>
      <c r="E143" s="40"/>
      <c r="F143" s="5" t="s">
        <v>18</v>
      </c>
      <c r="G143" s="19" t="s">
        <v>50</v>
      </c>
      <c r="H143" s="5" t="s">
        <v>20</v>
      </c>
      <c r="I143" s="20"/>
      <c r="J143" s="20"/>
      <c r="K143" s="22" t="e">
        <f t="shared" si="1"/>
        <v>#DIV/0!</v>
      </c>
      <c r="L143" s="29"/>
      <c r="M143" s="30"/>
      <c r="N143" s="42"/>
      <c r="O143" s="31"/>
    </row>
    <row r="144" spans="2:15" ht="38.25" hidden="1" customHeight="1" x14ac:dyDescent="0.25">
      <c r="B144" s="47"/>
      <c r="C144" s="32"/>
      <c r="D144" s="32"/>
      <c r="E144" s="41"/>
      <c r="F144" s="5" t="s">
        <v>24</v>
      </c>
      <c r="G144" s="34" t="s">
        <v>25</v>
      </c>
      <c r="H144" s="5" t="s">
        <v>83</v>
      </c>
      <c r="I144" s="43"/>
      <c r="J144" s="38"/>
      <c r="K144" s="22" t="e">
        <f t="shared" si="1"/>
        <v>#DIV/0!</v>
      </c>
      <c r="L144" s="36" t="e">
        <f>K144</f>
        <v>#DIV/0!</v>
      </c>
      <c r="M144" s="30"/>
      <c r="N144" s="42"/>
      <c r="O144" s="31"/>
    </row>
    <row r="145" spans="2:15" ht="58.5" hidden="1" customHeight="1" x14ac:dyDescent="0.25">
      <c r="B145" s="47"/>
      <c r="C145" s="16" t="s">
        <v>98</v>
      </c>
      <c r="D145" s="16" t="s">
        <v>99</v>
      </c>
      <c r="E145" s="39" t="s">
        <v>17</v>
      </c>
      <c r="F145" s="5" t="s">
        <v>18</v>
      </c>
      <c r="G145" s="19" t="s">
        <v>81</v>
      </c>
      <c r="H145" s="5" t="s">
        <v>20</v>
      </c>
      <c r="I145" s="20"/>
      <c r="J145" s="21"/>
      <c r="K145" s="22" t="e">
        <f t="shared" si="1"/>
        <v>#DIV/0!</v>
      </c>
      <c r="L145" s="23" t="e">
        <f>(K145+K146+K147)/3</f>
        <v>#DIV/0!</v>
      </c>
      <c r="M145" s="24" t="e">
        <f>(L145+L148)/2</f>
        <v>#DIV/0!</v>
      </c>
      <c r="N145" s="42"/>
      <c r="O145" s="31"/>
    </row>
    <row r="146" spans="2:15" ht="58.5" hidden="1" customHeight="1" x14ac:dyDescent="0.25">
      <c r="B146" s="47"/>
      <c r="C146" s="27"/>
      <c r="D146" s="27"/>
      <c r="E146" s="40"/>
      <c r="F146" s="5" t="s">
        <v>18</v>
      </c>
      <c r="G146" s="19" t="s">
        <v>82</v>
      </c>
      <c r="H146" s="5" t="s">
        <v>20</v>
      </c>
      <c r="I146" s="20"/>
      <c r="J146" s="21"/>
      <c r="K146" s="22" t="e">
        <f t="shared" si="1"/>
        <v>#DIV/0!</v>
      </c>
      <c r="L146" s="29"/>
      <c r="M146" s="30"/>
      <c r="N146" s="42"/>
      <c r="O146" s="31"/>
    </row>
    <row r="147" spans="2:15" ht="58.5" hidden="1" customHeight="1" x14ac:dyDescent="0.25">
      <c r="B147" s="47"/>
      <c r="C147" s="27"/>
      <c r="D147" s="27"/>
      <c r="E147" s="40"/>
      <c r="F147" s="5" t="s">
        <v>18</v>
      </c>
      <c r="G147" s="19" t="s">
        <v>50</v>
      </c>
      <c r="H147" s="5" t="s">
        <v>20</v>
      </c>
      <c r="I147" s="20"/>
      <c r="J147" s="20"/>
      <c r="K147" s="22" t="e">
        <f t="shared" si="1"/>
        <v>#DIV/0!</v>
      </c>
      <c r="L147" s="29"/>
      <c r="M147" s="30"/>
      <c r="N147" s="42"/>
      <c r="O147" s="31"/>
    </row>
    <row r="148" spans="2:15" ht="42.75" hidden="1" customHeight="1" x14ac:dyDescent="0.25">
      <c r="B148" s="47"/>
      <c r="C148" s="32"/>
      <c r="D148" s="32"/>
      <c r="E148" s="41"/>
      <c r="F148" s="5" t="s">
        <v>24</v>
      </c>
      <c r="G148" s="34" t="s">
        <v>25</v>
      </c>
      <c r="H148" s="5" t="s">
        <v>83</v>
      </c>
      <c r="I148" s="43"/>
      <c r="J148" s="38"/>
      <c r="K148" s="22" t="e">
        <f t="shared" si="1"/>
        <v>#DIV/0!</v>
      </c>
      <c r="L148" s="36" t="e">
        <f>K148</f>
        <v>#DIV/0!</v>
      </c>
      <c r="M148" s="30"/>
      <c r="N148" s="42"/>
      <c r="O148" s="31"/>
    </row>
    <row r="149" spans="2:15" ht="58.5" hidden="1" customHeight="1" x14ac:dyDescent="0.25">
      <c r="B149" s="47"/>
      <c r="C149" s="16" t="s">
        <v>100</v>
      </c>
      <c r="D149" s="16" t="s">
        <v>101</v>
      </c>
      <c r="E149" s="39" t="s">
        <v>17</v>
      </c>
      <c r="F149" s="5" t="s">
        <v>18</v>
      </c>
      <c r="G149" s="19" t="s">
        <v>81</v>
      </c>
      <c r="H149" s="5" t="s">
        <v>20</v>
      </c>
      <c r="I149" s="20"/>
      <c r="J149" s="21"/>
      <c r="K149" s="22" t="e">
        <f t="shared" si="1"/>
        <v>#DIV/0!</v>
      </c>
      <c r="L149" s="23" t="e">
        <f>(K149+K150+K151)/3</f>
        <v>#DIV/0!</v>
      </c>
      <c r="M149" s="24" t="e">
        <f>(L149+L152)/2</f>
        <v>#DIV/0!</v>
      </c>
      <c r="N149" s="42"/>
      <c r="O149" s="31"/>
    </row>
    <row r="150" spans="2:15" ht="58.5" hidden="1" customHeight="1" x14ac:dyDescent="0.25">
      <c r="B150" s="47"/>
      <c r="C150" s="27"/>
      <c r="D150" s="27"/>
      <c r="E150" s="40"/>
      <c r="F150" s="5" t="s">
        <v>18</v>
      </c>
      <c r="G150" s="19" t="s">
        <v>82</v>
      </c>
      <c r="H150" s="5" t="s">
        <v>20</v>
      </c>
      <c r="I150" s="20"/>
      <c r="J150" s="21"/>
      <c r="K150" s="22" t="e">
        <f t="shared" si="1"/>
        <v>#DIV/0!</v>
      </c>
      <c r="L150" s="29"/>
      <c r="M150" s="30"/>
      <c r="N150" s="42"/>
      <c r="O150" s="31"/>
    </row>
    <row r="151" spans="2:15" ht="58.5" hidden="1" customHeight="1" x14ac:dyDescent="0.25">
      <c r="B151" s="47"/>
      <c r="C151" s="27"/>
      <c r="D151" s="27"/>
      <c r="E151" s="40"/>
      <c r="F151" s="5" t="s">
        <v>18</v>
      </c>
      <c r="G151" s="19" t="s">
        <v>50</v>
      </c>
      <c r="H151" s="5" t="s">
        <v>20</v>
      </c>
      <c r="I151" s="20"/>
      <c r="J151" s="20"/>
      <c r="K151" s="22" t="e">
        <f t="shared" si="1"/>
        <v>#DIV/0!</v>
      </c>
      <c r="L151" s="29"/>
      <c r="M151" s="30"/>
      <c r="N151" s="42"/>
      <c r="O151" s="31"/>
    </row>
    <row r="152" spans="2:15" ht="36.75" hidden="1" customHeight="1" x14ac:dyDescent="0.25">
      <c r="B152" s="47"/>
      <c r="C152" s="32"/>
      <c r="D152" s="32"/>
      <c r="E152" s="41"/>
      <c r="F152" s="5" t="s">
        <v>24</v>
      </c>
      <c r="G152" s="34" t="s">
        <v>25</v>
      </c>
      <c r="H152" s="5" t="s">
        <v>83</v>
      </c>
      <c r="I152" s="43"/>
      <c r="J152" s="38"/>
      <c r="K152" s="22" t="e">
        <f t="shared" si="1"/>
        <v>#DIV/0!</v>
      </c>
      <c r="L152" s="36" t="e">
        <f>K152</f>
        <v>#DIV/0!</v>
      </c>
      <c r="M152" s="30"/>
      <c r="N152" s="42"/>
      <c r="O152" s="31"/>
    </row>
    <row r="153" spans="2:15" ht="58.5" customHeight="1" x14ac:dyDescent="0.25">
      <c r="B153" s="47"/>
      <c r="C153" s="53" t="s">
        <v>102</v>
      </c>
      <c r="D153" s="16" t="s">
        <v>103</v>
      </c>
      <c r="E153" s="39" t="s">
        <v>17</v>
      </c>
      <c r="F153" s="5" t="s">
        <v>18</v>
      </c>
      <c r="G153" s="19" t="s">
        <v>81</v>
      </c>
      <c r="H153" s="5" t="s">
        <v>20</v>
      </c>
      <c r="I153" s="20">
        <v>3</v>
      </c>
      <c r="J153" s="21">
        <v>3</v>
      </c>
      <c r="K153" s="22">
        <f t="shared" si="1"/>
        <v>100</v>
      </c>
      <c r="L153" s="23">
        <f>(K153+K154+K155)/3</f>
        <v>100</v>
      </c>
      <c r="M153" s="24">
        <f>(L153+L156)/2</f>
        <v>99.821817804380174</v>
      </c>
      <c r="N153" s="42"/>
      <c r="O153" s="31"/>
    </row>
    <row r="154" spans="2:15" ht="58.5" customHeight="1" x14ac:dyDescent="0.25">
      <c r="B154" s="47"/>
      <c r="C154" s="54"/>
      <c r="D154" s="27"/>
      <c r="E154" s="40"/>
      <c r="F154" s="5" t="s">
        <v>18</v>
      </c>
      <c r="G154" s="19" t="s">
        <v>82</v>
      </c>
      <c r="H154" s="5" t="s">
        <v>20</v>
      </c>
      <c r="I154" s="20">
        <v>1</v>
      </c>
      <c r="J154" s="21">
        <v>1</v>
      </c>
      <c r="K154" s="22">
        <f t="shared" si="1"/>
        <v>100</v>
      </c>
      <c r="L154" s="29"/>
      <c r="M154" s="30"/>
      <c r="N154" s="42"/>
      <c r="O154" s="31"/>
    </row>
    <row r="155" spans="2:15" ht="58.5" customHeight="1" x14ac:dyDescent="0.25">
      <c r="B155" s="47"/>
      <c r="C155" s="54"/>
      <c r="D155" s="27"/>
      <c r="E155" s="40"/>
      <c r="F155" s="5" t="s">
        <v>18</v>
      </c>
      <c r="G155" s="19" t="s">
        <v>50</v>
      </c>
      <c r="H155" s="5" t="s">
        <v>20</v>
      </c>
      <c r="I155" s="20">
        <v>90</v>
      </c>
      <c r="J155" s="20">
        <v>100</v>
      </c>
      <c r="K155" s="22">
        <f t="shared" si="1"/>
        <v>100</v>
      </c>
      <c r="L155" s="29"/>
      <c r="M155" s="30"/>
      <c r="N155" s="42"/>
      <c r="O155" s="31"/>
    </row>
    <row r="156" spans="2:15" ht="39" customHeight="1" x14ac:dyDescent="0.25">
      <c r="B156" s="47"/>
      <c r="C156" s="55"/>
      <c r="D156" s="32"/>
      <c r="E156" s="41"/>
      <c r="F156" s="5" t="s">
        <v>24</v>
      </c>
      <c r="G156" s="34" t="s">
        <v>25</v>
      </c>
      <c r="H156" s="5" t="s">
        <v>83</v>
      </c>
      <c r="I156" s="35">
        <v>3211.4444444444443</v>
      </c>
      <c r="J156" s="35">
        <v>3200</v>
      </c>
      <c r="K156" s="22">
        <f t="shared" si="1"/>
        <v>99.643635608760334</v>
      </c>
      <c r="L156" s="36">
        <f>K156</f>
        <v>99.643635608760334</v>
      </c>
      <c r="M156" s="30"/>
      <c r="N156" s="42"/>
      <c r="O156" s="31"/>
    </row>
    <row r="157" spans="2:15" ht="58.5" customHeight="1" x14ac:dyDescent="0.25">
      <c r="B157" s="47"/>
      <c r="C157" s="16" t="s">
        <v>104</v>
      </c>
      <c r="D157" s="16" t="s">
        <v>105</v>
      </c>
      <c r="E157" s="39" t="s">
        <v>17</v>
      </c>
      <c r="F157" s="5" t="s">
        <v>18</v>
      </c>
      <c r="G157" s="19" t="s">
        <v>81</v>
      </c>
      <c r="H157" s="5" t="s">
        <v>20</v>
      </c>
      <c r="I157" s="20">
        <v>2</v>
      </c>
      <c r="J157" s="21">
        <v>2</v>
      </c>
      <c r="K157" s="22">
        <f t="shared" si="1"/>
        <v>100</v>
      </c>
      <c r="L157" s="23">
        <f>(K157+K158+K159)/3</f>
        <v>100</v>
      </c>
      <c r="M157" s="24">
        <f>(L157+L160)/2</f>
        <v>99.862860035157084</v>
      </c>
      <c r="N157" s="27"/>
      <c r="O157" s="31"/>
    </row>
    <row r="158" spans="2:15" ht="58.5" customHeight="1" x14ac:dyDescent="0.25">
      <c r="B158" s="47"/>
      <c r="C158" s="56"/>
      <c r="D158" s="27"/>
      <c r="E158" s="40"/>
      <c r="F158" s="5" t="s">
        <v>18</v>
      </c>
      <c r="G158" s="19" t="s">
        <v>82</v>
      </c>
      <c r="H158" s="5" t="s">
        <v>20</v>
      </c>
      <c r="I158" s="20">
        <v>1</v>
      </c>
      <c r="J158" s="21">
        <v>1</v>
      </c>
      <c r="K158" s="22">
        <f t="shared" si="1"/>
        <v>100</v>
      </c>
      <c r="L158" s="29"/>
      <c r="M158" s="30"/>
      <c r="N158" s="27"/>
      <c r="O158" s="31"/>
    </row>
    <row r="159" spans="2:15" ht="58.5" customHeight="1" x14ac:dyDescent="0.25">
      <c r="B159" s="47"/>
      <c r="C159" s="56"/>
      <c r="D159" s="27"/>
      <c r="E159" s="40"/>
      <c r="F159" s="5" t="s">
        <v>18</v>
      </c>
      <c r="G159" s="19" t="s">
        <v>50</v>
      </c>
      <c r="H159" s="5" t="s">
        <v>20</v>
      </c>
      <c r="I159" s="20">
        <v>90</v>
      </c>
      <c r="J159" s="20">
        <v>90</v>
      </c>
      <c r="K159" s="22">
        <f t="shared" si="1"/>
        <v>100</v>
      </c>
      <c r="L159" s="29"/>
      <c r="M159" s="30"/>
      <c r="N159" s="27"/>
      <c r="O159" s="31"/>
    </row>
    <row r="160" spans="2:15" ht="38.25" customHeight="1" x14ac:dyDescent="0.25">
      <c r="B160" s="47"/>
      <c r="C160" s="57"/>
      <c r="D160" s="32"/>
      <c r="E160" s="41"/>
      <c r="F160" s="5" t="s">
        <v>24</v>
      </c>
      <c r="G160" s="34" t="s">
        <v>25</v>
      </c>
      <c r="H160" s="5" t="s">
        <v>83</v>
      </c>
      <c r="I160" s="35">
        <v>16244.555555555555</v>
      </c>
      <c r="J160" s="35">
        <v>16200</v>
      </c>
      <c r="K160" s="22">
        <f t="shared" si="1"/>
        <v>99.725720070314168</v>
      </c>
      <c r="L160" s="36">
        <f>K160</f>
        <v>99.725720070314168</v>
      </c>
      <c r="M160" s="30"/>
      <c r="N160" s="27"/>
      <c r="O160" s="31"/>
    </row>
    <row r="161" spans="2:15" ht="58.5" customHeight="1" x14ac:dyDescent="0.25">
      <c r="B161" s="47"/>
      <c r="C161" s="16" t="s">
        <v>106</v>
      </c>
      <c r="D161" s="16" t="s">
        <v>107</v>
      </c>
      <c r="E161" s="39" t="s">
        <v>17</v>
      </c>
      <c r="F161" s="5" t="s">
        <v>18</v>
      </c>
      <c r="G161" s="19" t="s">
        <v>81</v>
      </c>
      <c r="H161" s="5" t="s">
        <v>20</v>
      </c>
      <c r="I161" s="20">
        <v>2</v>
      </c>
      <c r="J161" s="20">
        <v>2</v>
      </c>
      <c r="K161" s="22">
        <f t="shared" si="1"/>
        <v>100</v>
      </c>
      <c r="L161" s="23">
        <f>(K161+K162+K163)/3</f>
        <v>100</v>
      </c>
      <c r="M161" s="24">
        <f>(L161+L164)/2</f>
        <v>100</v>
      </c>
      <c r="N161" s="27"/>
      <c r="O161" s="31"/>
    </row>
    <row r="162" spans="2:15" ht="58.5" customHeight="1" x14ac:dyDescent="0.25">
      <c r="B162" s="47"/>
      <c r="C162" s="56"/>
      <c r="D162" s="27"/>
      <c r="E162" s="40"/>
      <c r="F162" s="5" t="s">
        <v>18</v>
      </c>
      <c r="G162" s="19" t="s">
        <v>82</v>
      </c>
      <c r="H162" s="5" t="s">
        <v>20</v>
      </c>
      <c r="I162" s="20">
        <v>1</v>
      </c>
      <c r="J162" s="20">
        <v>1</v>
      </c>
      <c r="K162" s="22">
        <f t="shared" si="1"/>
        <v>100</v>
      </c>
      <c r="L162" s="29"/>
      <c r="M162" s="30"/>
      <c r="N162" s="27"/>
      <c r="O162" s="31"/>
    </row>
    <row r="163" spans="2:15" ht="58.5" customHeight="1" x14ac:dyDescent="0.25">
      <c r="B163" s="47"/>
      <c r="C163" s="56"/>
      <c r="D163" s="27"/>
      <c r="E163" s="40"/>
      <c r="F163" s="5" t="s">
        <v>18</v>
      </c>
      <c r="G163" s="19" t="s">
        <v>50</v>
      </c>
      <c r="H163" s="5" t="s">
        <v>20</v>
      </c>
      <c r="I163" s="20">
        <v>90</v>
      </c>
      <c r="J163" s="20">
        <v>90</v>
      </c>
      <c r="K163" s="22">
        <f t="shared" si="1"/>
        <v>100</v>
      </c>
      <c r="L163" s="29"/>
      <c r="M163" s="30"/>
      <c r="N163" s="27"/>
      <c r="O163" s="31"/>
    </row>
    <row r="164" spans="2:15" ht="38.25" customHeight="1" x14ac:dyDescent="0.25">
      <c r="B164" s="47"/>
      <c r="C164" s="57"/>
      <c r="D164" s="32"/>
      <c r="E164" s="41"/>
      <c r="F164" s="5" t="s">
        <v>24</v>
      </c>
      <c r="G164" s="34" t="s">
        <v>25</v>
      </c>
      <c r="H164" s="5" t="s">
        <v>83</v>
      </c>
      <c r="I164" s="43">
        <v>6800</v>
      </c>
      <c r="J164" s="43">
        <v>6800</v>
      </c>
      <c r="K164" s="22">
        <f t="shared" si="1"/>
        <v>100</v>
      </c>
      <c r="L164" s="36">
        <f>K164</f>
        <v>100</v>
      </c>
      <c r="M164" s="30"/>
      <c r="N164" s="27"/>
      <c r="O164" s="31"/>
    </row>
    <row r="165" spans="2:15" ht="58.5" customHeight="1" x14ac:dyDescent="0.25">
      <c r="B165" s="47"/>
      <c r="C165" s="16" t="s">
        <v>108</v>
      </c>
      <c r="D165" s="16" t="s">
        <v>109</v>
      </c>
      <c r="E165" s="39" t="s">
        <v>17</v>
      </c>
      <c r="F165" s="5" t="s">
        <v>18</v>
      </c>
      <c r="G165" s="19" t="s">
        <v>81</v>
      </c>
      <c r="H165" s="5" t="s">
        <v>20</v>
      </c>
      <c r="I165" s="20">
        <v>7</v>
      </c>
      <c r="J165" s="21">
        <v>7</v>
      </c>
      <c r="K165" s="22">
        <f t="shared" si="1"/>
        <v>100</v>
      </c>
      <c r="L165" s="23">
        <f>(K165+K166+K167)/3</f>
        <v>100</v>
      </c>
      <c r="M165" s="24">
        <f>(L165+L168)/2</f>
        <v>99.291371404751985</v>
      </c>
      <c r="N165" s="27"/>
      <c r="O165" s="31"/>
    </row>
    <row r="166" spans="2:15" ht="58.5" customHeight="1" x14ac:dyDescent="0.25">
      <c r="B166" s="47"/>
      <c r="C166" s="56"/>
      <c r="D166" s="27"/>
      <c r="E166" s="40"/>
      <c r="F166" s="5" t="s">
        <v>18</v>
      </c>
      <c r="G166" s="19" t="s">
        <v>82</v>
      </c>
      <c r="H166" s="5" t="s">
        <v>20</v>
      </c>
      <c r="I166" s="20">
        <v>1</v>
      </c>
      <c r="J166" s="21">
        <v>1</v>
      </c>
      <c r="K166" s="22">
        <f t="shared" si="1"/>
        <v>100</v>
      </c>
      <c r="L166" s="29"/>
      <c r="M166" s="30"/>
      <c r="N166" s="27"/>
      <c r="O166" s="31"/>
    </row>
    <row r="167" spans="2:15" ht="58.5" customHeight="1" x14ac:dyDescent="0.25">
      <c r="B167" s="47"/>
      <c r="C167" s="56"/>
      <c r="D167" s="27"/>
      <c r="E167" s="40"/>
      <c r="F167" s="5" t="s">
        <v>18</v>
      </c>
      <c r="G167" s="19" t="s">
        <v>50</v>
      </c>
      <c r="H167" s="5" t="s">
        <v>20</v>
      </c>
      <c r="I167" s="20">
        <v>90</v>
      </c>
      <c r="J167" s="20">
        <v>90</v>
      </c>
      <c r="K167" s="22">
        <f t="shared" si="1"/>
        <v>100</v>
      </c>
      <c r="L167" s="29"/>
      <c r="M167" s="30"/>
      <c r="N167" s="27"/>
      <c r="O167" s="31"/>
    </row>
    <row r="168" spans="2:15" ht="38.25" customHeight="1" x14ac:dyDescent="0.25">
      <c r="B168" s="47"/>
      <c r="C168" s="57"/>
      <c r="D168" s="32"/>
      <c r="E168" s="41"/>
      <c r="F168" s="5" t="s">
        <v>24</v>
      </c>
      <c r="G168" s="34" t="s">
        <v>25</v>
      </c>
      <c r="H168" s="5" t="s">
        <v>83</v>
      </c>
      <c r="I168" s="43">
        <f>7095+102</f>
        <v>7197</v>
      </c>
      <c r="J168" s="43">
        <v>7095</v>
      </c>
      <c r="K168" s="22">
        <f t="shared" si="1"/>
        <v>98.582742809503969</v>
      </c>
      <c r="L168" s="36">
        <f>K168</f>
        <v>98.582742809503969</v>
      </c>
      <c r="M168" s="30"/>
      <c r="N168" s="27"/>
      <c r="O168" s="31"/>
    </row>
    <row r="169" spans="2:15" ht="58.5" hidden="1" customHeight="1" x14ac:dyDescent="0.25">
      <c r="B169" s="47"/>
      <c r="C169" s="16" t="s">
        <v>110</v>
      </c>
      <c r="D169" s="16" t="s">
        <v>111</v>
      </c>
      <c r="E169" s="39" t="s">
        <v>17</v>
      </c>
      <c r="F169" s="5" t="s">
        <v>18</v>
      </c>
      <c r="G169" s="19" t="s">
        <v>81</v>
      </c>
      <c r="H169" s="5" t="s">
        <v>20</v>
      </c>
      <c r="I169" s="20"/>
      <c r="J169" s="21"/>
      <c r="K169" s="22" t="e">
        <f t="shared" si="1"/>
        <v>#DIV/0!</v>
      </c>
      <c r="L169" s="23" t="e">
        <f>(K169+K170+K171)/3</f>
        <v>#DIV/0!</v>
      </c>
      <c r="M169" s="24" t="e">
        <f>(L169+L172)/2</f>
        <v>#DIV/0!</v>
      </c>
      <c r="N169" s="27"/>
      <c r="O169" s="31"/>
    </row>
    <row r="170" spans="2:15" ht="58.5" hidden="1" customHeight="1" x14ac:dyDescent="0.25">
      <c r="B170" s="47"/>
      <c r="C170" s="56"/>
      <c r="D170" s="27"/>
      <c r="E170" s="40"/>
      <c r="F170" s="5" t="s">
        <v>18</v>
      </c>
      <c r="G170" s="19" t="s">
        <v>82</v>
      </c>
      <c r="H170" s="5" t="s">
        <v>20</v>
      </c>
      <c r="I170" s="20"/>
      <c r="J170" s="21"/>
      <c r="K170" s="22" t="e">
        <f t="shared" si="1"/>
        <v>#DIV/0!</v>
      </c>
      <c r="L170" s="29"/>
      <c r="M170" s="30"/>
      <c r="N170" s="27"/>
      <c r="O170" s="31"/>
    </row>
    <row r="171" spans="2:15" ht="58.5" hidden="1" customHeight="1" x14ac:dyDescent="0.25">
      <c r="B171" s="47"/>
      <c r="C171" s="56"/>
      <c r="D171" s="27"/>
      <c r="E171" s="40"/>
      <c r="F171" s="5" t="s">
        <v>18</v>
      </c>
      <c r="G171" s="19" t="s">
        <v>50</v>
      </c>
      <c r="H171" s="5" t="s">
        <v>20</v>
      </c>
      <c r="I171" s="20"/>
      <c r="J171" s="20"/>
      <c r="K171" s="22" t="e">
        <f t="shared" si="1"/>
        <v>#DIV/0!</v>
      </c>
      <c r="L171" s="29"/>
      <c r="M171" s="30"/>
      <c r="N171" s="27"/>
      <c r="O171" s="31"/>
    </row>
    <row r="172" spans="2:15" ht="36" hidden="1" customHeight="1" x14ac:dyDescent="0.25">
      <c r="B172" s="47"/>
      <c r="C172" s="57"/>
      <c r="D172" s="32"/>
      <c r="E172" s="41"/>
      <c r="F172" s="5" t="s">
        <v>24</v>
      </c>
      <c r="G172" s="34" t="s">
        <v>25</v>
      </c>
      <c r="H172" s="5" t="s">
        <v>83</v>
      </c>
      <c r="I172" s="43"/>
      <c r="J172" s="43"/>
      <c r="K172" s="22" t="e">
        <f t="shared" si="1"/>
        <v>#DIV/0!</v>
      </c>
      <c r="L172" s="36" t="e">
        <f>K172</f>
        <v>#DIV/0!</v>
      </c>
      <c r="M172" s="30"/>
      <c r="N172" s="27"/>
      <c r="O172" s="31"/>
    </row>
    <row r="173" spans="2:15" ht="58.5" customHeight="1" x14ac:dyDescent="0.25">
      <c r="B173" s="47"/>
      <c r="C173" s="16" t="s">
        <v>110</v>
      </c>
      <c r="D173" s="16" t="s">
        <v>112</v>
      </c>
      <c r="E173" s="39" t="s">
        <v>17</v>
      </c>
      <c r="F173" s="5" t="s">
        <v>18</v>
      </c>
      <c r="G173" s="19" t="s">
        <v>81</v>
      </c>
      <c r="H173" s="5" t="s">
        <v>20</v>
      </c>
      <c r="I173" s="20">
        <v>1</v>
      </c>
      <c r="J173" s="21">
        <v>1</v>
      </c>
      <c r="K173" s="22">
        <f t="shared" si="1"/>
        <v>100</v>
      </c>
      <c r="L173" s="23">
        <f>(K173+K174+K175)/3</f>
        <v>100</v>
      </c>
      <c r="M173" s="24">
        <f>(L173+L176)/2</f>
        <v>99.948544545721845</v>
      </c>
      <c r="N173" s="27"/>
      <c r="O173" s="31"/>
    </row>
    <row r="174" spans="2:15" ht="58.5" customHeight="1" x14ac:dyDescent="0.25">
      <c r="B174" s="47"/>
      <c r="C174" s="56"/>
      <c r="D174" s="27"/>
      <c r="E174" s="40"/>
      <c r="F174" s="5" t="s">
        <v>18</v>
      </c>
      <c r="G174" s="19" t="s">
        <v>82</v>
      </c>
      <c r="H174" s="5" t="s">
        <v>20</v>
      </c>
      <c r="I174" s="20">
        <v>1</v>
      </c>
      <c r="J174" s="21">
        <v>1</v>
      </c>
      <c r="K174" s="22">
        <f t="shared" si="1"/>
        <v>100</v>
      </c>
      <c r="L174" s="29"/>
      <c r="M174" s="30"/>
      <c r="N174" s="27"/>
      <c r="O174" s="31"/>
    </row>
    <row r="175" spans="2:15" ht="58.5" customHeight="1" x14ac:dyDescent="0.25">
      <c r="B175" s="47"/>
      <c r="C175" s="56"/>
      <c r="D175" s="27"/>
      <c r="E175" s="40"/>
      <c r="F175" s="5" t="s">
        <v>18</v>
      </c>
      <c r="G175" s="19" t="s">
        <v>50</v>
      </c>
      <c r="H175" s="5" t="s">
        <v>20</v>
      </c>
      <c r="I175" s="20">
        <v>90</v>
      </c>
      <c r="J175" s="20">
        <v>90</v>
      </c>
      <c r="K175" s="22">
        <f t="shared" si="1"/>
        <v>100</v>
      </c>
      <c r="L175" s="29"/>
      <c r="M175" s="30"/>
      <c r="N175" s="27"/>
      <c r="O175" s="31"/>
    </row>
    <row r="176" spans="2:15" ht="39" customHeight="1" x14ac:dyDescent="0.25">
      <c r="B176" s="47"/>
      <c r="C176" s="57"/>
      <c r="D176" s="32"/>
      <c r="E176" s="41"/>
      <c r="F176" s="5" t="s">
        <v>24</v>
      </c>
      <c r="G176" s="34" t="s">
        <v>25</v>
      </c>
      <c r="H176" s="5" t="s">
        <v>83</v>
      </c>
      <c r="I176" s="35">
        <v>755.77777777777783</v>
      </c>
      <c r="J176" s="35">
        <v>755</v>
      </c>
      <c r="K176" s="22">
        <f t="shared" si="1"/>
        <v>99.897089091443689</v>
      </c>
      <c r="L176" s="36">
        <f>K176</f>
        <v>99.897089091443689</v>
      </c>
      <c r="M176" s="30"/>
      <c r="N176" s="27"/>
      <c r="O176" s="31"/>
    </row>
    <row r="177" spans="1:17" ht="58.5" customHeight="1" x14ac:dyDescent="0.25">
      <c r="B177" s="47"/>
      <c r="C177" s="16" t="s">
        <v>113</v>
      </c>
      <c r="D177" s="16" t="s">
        <v>114</v>
      </c>
      <c r="E177" s="39" t="s">
        <v>17</v>
      </c>
      <c r="F177" s="5" t="s">
        <v>18</v>
      </c>
      <c r="G177" s="19" t="s">
        <v>81</v>
      </c>
      <c r="H177" s="5" t="s">
        <v>20</v>
      </c>
      <c r="I177" s="20">
        <v>16</v>
      </c>
      <c r="J177" s="21">
        <v>16</v>
      </c>
      <c r="K177" s="22">
        <f t="shared" si="1"/>
        <v>100</v>
      </c>
      <c r="L177" s="23">
        <f>(K177+K178+K179)/3</f>
        <v>100</v>
      </c>
      <c r="M177" s="24">
        <f>(L177+L180)/2</f>
        <v>100</v>
      </c>
      <c r="N177" s="27"/>
      <c r="O177" s="31"/>
    </row>
    <row r="178" spans="1:17" ht="58.5" customHeight="1" x14ac:dyDescent="0.25">
      <c r="B178" s="47"/>
      <c r="C178" s="56"/>
      <c r="D178" s="27"/>
      <c r="E178" s="40"/>
      <c r="F178" s="5" t="s">
        <v>18</v>
      </c>
      <c r="G178" s="19" t="s">
        <v>82</v>
      </c>
      <c r="H178" s="5" t="s">
        <v>20</v>
      </c>
      <c r="I178" s="20">
        <v>1</v>
      </c>
      <c r="J178" s="21">
        <v>1</v>
      </c>
      <c r="K178" s="22">
        <f t="shared" si="1"/>
        <v>100</v>
      </c>
      <c r="L178" s="29"/>
      <c r="M178" s="30"/>
      <c r="N178" s="27"/>
      <c r="O178" s="31"/>
    </row>
    <row r="179" spans="1:17" ht="58.5" customHeight="1" x14ac:dyDescent="0.25">
      <c r="B179" s="47"/>
      <c r="C179" s="56"/>
      <c r="D179" s="27"/>
      <c r="E179" s="40"/>
      <c r="F179" s="5" t="s">
        <v>18</v>
      </c>
      <c r="G179" s="19" t="s">
        <v>50</v>
      </c>
      <c r="H179" s="5" t="s">
        <v>20</v>
      </c>
      <c r="I179" s="20">
        <v>90</v>
      </c>
      <c r="J179" s="20">
        <v>90</v>
      </c>
      <c r="K179" s="22">
        <f t="shared" si="1"/>
        <v>100</v>
      </c>
      <c r="L179" s="29"/>
      <c r="M179" s="30"/>
      <c r="N179" s="27"/>
      <c r="O179" s="31"/>
    </row>
    <row r="180" spans="1:17" ht="41.25" customHeight="1" x14ac:dyDescent="0.25">
      <c r="B180" s="58"/>
      <c r="C180" s="57"/>
      <c r="D180" s="32"/>
      <c r="E180" s="41"/>
      <c r="F180" s="5" t="s">
        <v>24</v>
      </c>
      <c r="G180" s="34" t="s">
        <v>25</v>
      </c>
      <c r="H180" s="5" t="s">
        <v>83</v>
      </c>
      <c r="I180" s="43">
        <v>5304</v>
      </c>
      <c r="J180" s="43">
        <v>5304</v>
      </c>
      <c r="K180" s="22">
        <f t="shared" si="1"/>
        <v>100</v>
      </c>
      <c r="L180" s="36">
        <f>K180</f>
        <v>100</v>
      </c>
      <c r="M180" s="30"/>
      <c r="N180" s="32"/>
      <c r="O180" s="31"/>
    </row>
    <row r="181" spans="1:17" ht="42" hidden="1" customHeight="1" x14ac:dyDescent="0.25">
      <c r="A181" s="4"/>
      <c r="B181" s="59"/>
      <c r="C181" s="60" t="s">
        <v>115</v>
      </c>
      <c r="D181" s="61" t="s">
        <v>116</v>
      </c>
      <c r="E181" s="62" t="s">
        <v>117</v>
      </c>
      <c r="F181" s="63" t="s">
        <v>18</v>
      </c>
      <c r="G181" s="64" t="s">
        <v>118</v>
      </c>
      <c r="H181" s="65" t="s">
        <v>20</v>
      </c>
      <c r="I181" s="66"/>
      <c r="J181" s="67"/>
      <c r="K181" s="68" t="e">
        <f>IF(I181/J181*100&gt;100,100,I181/J181*100)</f>
        <v>#DIV/0!</v>
      </c>
      <c r="L181" s="69" t="e">
        <f>(K181+K182+K183)/3</f>
        <v>#DIV/0!</v>
      </c>
      <c r="M181" s="70" t="e">
        <f>(L181+L184)/2</f>
        <v>#DIV/0!</v>
      </c>
      <c r="N181" s="71" t="s">
        <v>170</v>
      </c>
      <c r="O181" s="31"/>
      <c r="P181" s="4">
        <f>I184+I188+I192+I196+I200+I204+I208+I212+I216+I220+I224+I228</f>
        <v>0</v>
      </c>
      <c r="Q181" s="4">
        <f>J184+J188+J192+J196+J200+J204+J208+J212+J216+J220+J224+J228</f>
        <v>0</v>
      </c>
    </row>
    <row r="182" spans="1:17" ht="42" hidden="1" customHeight="1" x14ac:dyDescent="0.25">
      <c r="A182" s="4"/>
      <c r="B182" s="56"/>
      <c r="C182" s="72"/>
      <c r="D182" s="56"/>
      <c r="E182" s="56"/>
      <c r="F182" s="63" t="s">
        <v>18</v>
      </c>
      <c r="G182" s="64" t="s">
        <v>119</v>
      </c>
      <c r="H182" s="65" t="s">
        <v>20</v>
      </c>
      <c r="I182" s="66"/>
      <c r="J182" s="67"/>
      <c r="K182" s="68" t="e">
        <f>IF(J182/I182*100&gt;100,100,J182/I182*100)</f>
        <v>#DIV/0!</v>
      </c>
      <c r="L182" s="73"/>
      <c r="M182" s="74"/>
      <c r="N182" s="75"/>
      <c r="O182" s="31"/>
    </row>
    <row r="183" spans="1:17" ht="36" hidden="1" customHeight="1" x14ac:dyDescent="0.25">
      <c r="A183" s="4"/>
      <c r="B183" s="56"/>
      <c r="C183" s="72"/>
      <c r="D183" s="56"/>
      <c r="E183" s="56"/>
      <c r="F183" s="63" t="s">
        <v>18</v>
      </c>
      <c r="G183" s="64" t="s">
        <v>120</v>
      </c>
      <c r="H183" s="65" t="s">
        <v>20</v>
      </c>
      <c r="I183" s="66"/>
      <c r="J183" s="66"/>
      <c r="K183" s="68" t="e">
        <f>IF(J183/I183*100&gt;100,100,J183/I183*100)</f>
        <v>#DIV/0!</v>
      </c>
      <c r="L183" s="73"/>
      <c r="M183" s="74"/>
      <c r="N183" s="75"/>
      <c r="O183" s="31"/>
    </row>
    <row r="184" spans="1:17" ht="30.75" hidden="1" customHeight="1" x14ac:dyDescent="0.25">
      <c r="A184" s="4"/>
      <c r="B184" s="56"/>
      <c r="C184" s="76"/>
      <c r="D184" s="57"/>
      <c r="E184" s="57"/>
      <c r="F184" s="63" t="s">
        <v>24</v>
      </c>
      <c r="G184" s="77" t="s">
        <v>25</v>
      </c>
      <c r="H184" s="65" t="s">
        <v>26</v>
      </c>
      <c r="I184" s="78"/>
      <c r="J184" s="78"/>
      <c r="K184" s="68" t="e">
        <f>IF(J184/I184*100&gt;100,100,J184/I184*100)</f>
        <v>#DIV/0!</v>
      </c>
      <c r="L184" s="79" t="e">
        <f>K184</f>
        <v>#DIV/0!</v>
      </c>
      <c r="M184" s="74"/>
      <c r="N184" s="75"/>
      <c r="O184" s="31"/>
    </row>
    <row r="185" spans="1:17" ht="42" hidden="1" customHeight="1" x14ac:dyDescent="0.25">
      <c r="A185" s="4"/>
      <c r="B185" s="56"/>
      <c r="C185" s="60" t="s">
        <v>121</v>
      </c>
      <c r="D185" s="61" t="s">
        <v>122</v>
      </c>
      <c r="E185" s="80" t="s">
        <v>117</v>
      </c>
      <c r="F185" s="63" t="s">
        <v>18</v>
      </c>
      <c r="G185" s="64" t="s">
        <v>118</v>
      </c>
      <c r="H185" s="65" t="s">
        <v>20</v>
      </c>
      <c r="I185" s="66"/>
      <c r="J185" s="67"/>
      <c r="K185" s="68" t="e">
        <f>IF(I185/J185*100&gt;100,100,I185/J185*100)</f>
        <v>#DIV/0!</v>
      </c>
      <c r="L185" s="69" t="e">
        <f>(K185+K186+K187)/3</f>
        <v>#DIV/0!</v>
      </c>
      <c r="M185" s="70" t="e">
        <f>(L185+L188)/2</f>
        <v>#DIV/0!</v>
      </c>
      <c r="N185" s="75"/>
      <c r="O185" s="31"/>
    </row>
    <row r="186" spans="1:17" ht="42" hidden="1" customHeight="1" x14ac:dyDescent="0.25">
      <c r="A186" s="4"/>
      <c r="B186" s="56"/>
      <c r="C186" s="72"/>
      <c r="D186" s="56"/>
      <c r="E186" s="56"/>
      <c r="F186" s="63" t="s">
        <v>18</v>
      </c>
      <c r="G186" s="64" t="s">
        <v>119</v>
      </c>
      <c r="H186" s="65" t="s">
        <v>20</v>
      </c>
      <c r="I186" s="66"/>
      <c r="J186" s="67"/>
      <c r="K186" s="68" t="e">
        <f>IF(J186/I186*100&gt;100,100,J186/I186*100)</f>
        <v>#DIV/0!</v>
      </c>
      <c r="L186" s="73"/>
      <c r="M186" s="74"/>
      <c r="N186" s="75"/>
      <c r="O186" s="31"/>
    </row>
    <row r="187" spans="1:17" ht="36" hidden="1" customHeight="1" x14ac:dyDescent="0.25">
      <c r="A187" s="4"/>
      <c r="B187" s="56"/>
      <c r="C187" s="72"/>
      <c r="D187" s="56"/>
      <c r="E187" s="56"/>
      <c r="F187" s="63" t="s">
        <v>18</v>
      </c>
      <c r="G187" s="64" t="s">
        <v>120</v>
      </c>
      <c r="H187" s="65" t="s">
        <v>20</v>
      </c>
      <c r="I187" s="66"/>
      <c r="J187" s="66"/>
      <c r="K187" s="68" t="e">
        <f>IF(J187/I187*100&gt;100,100,J187/I187*100)</f>
        <v>#DIV/0!</v>
      </c>
      <c r="L187" s="73"/>
      <c r="M187" s="74"/>
      <c r="N187" s="75"/>
      <c r="O187" s="31"/>
    </row>
    <row r="188" spans="1:17" ht="30.75" hidden="1" customHeight="1" x14ac:dyDescent="0.25">
      <c r="A188" s="4"/>
      <c r="B188" s="56"/>
      <c r="C188" s="76"/>
      <c r="D188" s="57"/>
      <c r="E188" s="57"/>
      <c r="F188" s="63" t="s">
        <v>24</v>
      </c>
      <c r="G188" s="77" t="s">
        <v>25</v>
      </c>
      <c r="H188" s="65" t="s">
        <v>26</v>
      </c>
      <c r="I188" s="81"/>
      <c r="J188" s="78"/>
      <c r="K188" s="68" t="e">
        <f>IF(J188/I188*100&gt;100,100,J188/I188*100)</f>
        <v>#DIV/0!</v>
      </c>
      <c r="L188" s="79" t="e">
        <f>K188</f>
        <v>#DIV/0!</v>
      </c>
      <c r="M188" s="74"/>
      <c r="N188" s="75"/>
      <c r="O188" s="31"/>
    </row>
    <row r="189" spans="1:17" ht="42" hidden="1" customHeight="1" x14ac:dyDescent="0.25">
      <c r="A189" s="4"/>
      <c r="B189" s="56"/>
      <c r="C189" s="60" t="s">
        <v>123</v>
      </c>
      <c r="D189" s="61" t="s">
        <v>124</v>
      </c>
      <c r="E189" s="80" t="s">
        <v>117</v>
      </c>
      <c r="F189" s="63" t="s">
        <v>18</v>
      </c>
      <c r="G189" s="64" t="s">
        <v>118</v>
      </c>
      <c r="H189" s="65" t="s">
        <v>20</v>
      </c>
      <c r="I189" s="66"/>
      <c r="J189" s="67"/>
      <c r="K189" s="68" t="e">
        <f>IF(I189/J189*100&gt;100,100,I189/J189*100)</f>
        <v>#DIV/0!</v>
      </c>
      <c r="L189" s="69" t="e">
        <f>(K189+K190+K191)/3</f>
        <v>#DIV/0!</v>
      </c>
      <c r="M189" s="70" t="e">
        <f>(L189+L192)/2</f>
        <v>#DIV/0!</v>
      </c>
      <c r="N189" s="75"/>
      <c r="O189" s="31"/>
    </row>
    <row r="190" spans="1:17" ht="42" hidden="1" customHeight="1" x14ac:dyDescent="0.25">
      <c r="A190" s="4"/>
      <c r="B190" s="56"/>
      <c r="C190" s="72"/>
      <c r="D190" s="56"/>
      <c r="E190" s="56"/>
      <c r="F190" s="63" t="s">
        <v>18</v>
      </c>
      <c r="G190" s="64" t="s">
        <v>119</v>
      </c>
      <c r="H190" s="65" t="s">
        <v>20</v>
      </c>
      <c r="I190" s="66"/>
      <c r="J190" s="67"/>
      <c r="K190" s="68" t="e">
        <f>IF(J190/I190*100&gt;100,100,J190/I190*100)</f>
        <v>#DIV/0!</v>
      </c>
      <c r="L190" s="73"/>
      <c r="M190" s="74"/>
      <c r="N190" s="75"/>
      <c r="O190" s="31"/>
    </row>
    <row r="191" spans="1:17" ht="36" hidden="1" customHeight="1" x14ac:dyDescent="0.25">
      <c r="A191" s="4"/>
      <c r="B191" s="56"/>
      <c r="C191" s="72"/>
      <c r="D191" s="56"/>
      <c r="E191" s="56"/>
      <c r="F191" s="63" t="s">
        <v>18</v>
      </c>
      <c r="G191" s="64" t="s">
        <v>120</v>
      </c>
      <c r="H191" s="65" t="s">
        <v>20</v>
      </c>
      <c r="I191" s="66"/>
      <c r="J191" s="66"/>
      <c r="K191" s="68" t="e">
        <f>IF(J191/I191*100&gt;100,100,J191/I191*100)</f>
        <v>#DIV/0!</v>
      </c>
      <c r="L191" s="73"/>
      <c r="M191" s="74"/>
      <c r="N191" s="75"/>
      <c r="O191" s="31"/>
    </row>
    <row r="192" spans="1:17" ht="30.75" hidden="1" customHeight="1" x14ac:dyDescent="0.25">
      <c r="A192" s="4"/>
      <c r="B192" s="56"/>
      <c r="C192" s="76"/>
      <c r="D192" s="57"/>
      <c r="E192" s="57"/>
      <c r="F192" s="63" t="s">
        <v>24</v>
      </c>
      <c r="G192" s="77" t="s">
        <v>25</v>
      </c>
      <c r="H192" s="65" t="s">
        <v>26</v>
      </c>
      <c r="I192" s="81"/>
      <c r="J192" s="78"/>
      <c r="K192" s="68" t="e">
        <f>IF(J192/I192*100&gt;100,100,J192/I192*100)</f>
        <v>#DIV/0!</v>
      </c>
      <c r="L192" s="79" t="e">
        <f>K192</f>
        <v>#DIV/0!</v>
      </c>
      <c r="M192" s="74"/>
      <c r="N192" s="75"/>
      <c r="O192" s="31"/>
    </row>
    <row r="193" spans="2:15" s="4" customFormat="1" ht="42" hidden="1" customHeight="1" x14ac:dyDescent="0.25">
      <c r="B193" s="56"/>
      <c r="C193" s="60" t="s">
        <v>125</v>
      </c>
      <c r="D193" s="61" t="s">
        <v>126</v>
      </c>
      <c r="E193" s="80" t="s">
        <v>117</v>
      </c>
      <c r="F193" s="63" t="s">
        <v>18</v>
      </c>
      <c r="G193" s="64" t="s">
        <v>118</v>
      </c>
      <c r="H193" s="65" t="s">
        <v>20</v>
      </c>
      <c r="I193" s="66"/>
      <c r="J193" s="67"/>
      <c r="K193" s="68" t="e">
        <f>IF(I193/J193*100&gt;100,100,I193/J193*100)</f>
        <v>#DIV/0!</v>
      </c>
      <c r="L193" s="69" t="e">
        <f>(K193+K194+K195)/3</f>
        <v>#DIV/0!</v>
      </c>
      <c r="M193" s="70" t="e">
        <f>(L193+L196)/2</f>
        <v>#DIV/0!</v>
      </c>
      <c r="N193" s="75"/>
      <c r="O193" s="31"/>
    </row>
    <row r="194" spans="2:15" s="4" customFormat="1" ht="42" hidden="1" customHeight="1" x14ac:dyDescent="0.25">
      <c r="B194" s="56"/>
      <c r="C194" s="72"/>
      <c r="D194" s="56"/>
      <c r="E194" s="56"/>
      <c r="F194" s="63" t="s">
        <v>18</v>
      </c>
      <c r="G194" s="64" t="s">
        <v>119</v>
      </c>
      <c r="H194" s="65" t="s">
        <v>20</v>
      </c>
      <c r="I194" s="66"/>
      <c r="J194" s="67"/>
      <c r="K194" s="68" t="e">
        <f>IF(J194/I194*100&gt;100,100,J194/I194*100)</f>
        <v>#DIV/0!</v>
      </c>
      <c r="L194" s="73"/>
      <c r="M194" s="74"/>
      <c r="N194" s="75"/>
      <c r="O194" s="31"/>
    </row>
    <row r="195" spans="2:15" s="4" customFormat="1" ht="36" hidden="1" customHeight="1" x14ac:dyDescent="0.25">
      <c r="B195" s="56"/>
      <c r="C195" s="72"/>
      <c r="D195" s="56"/>
      <c r="E195" s="56"/>
      <c r="F195" s="63" t="s">
        <v>18</v>
      </c>
      <c r="G195" s="64" t="s">
        <v>120</v>
      </c>
      <c r="H195" s="65" t="s">
        <v>20</v>
      </c>
      <c r="I195" s="66"/>
      <c r="J195" s="66"/>
      <c r="K195" s="68" t="e">
        <f>IF(J195/I195*100&gt;100,100,J195/I195*100)</f>
        <v>#DIV/0!</v>
      </c>
      <c r="L195" s="73"/>
      <c r="M195" s="74"/>
      <c r="N195" s="75"/>
      <c r="O195" s="31"/>
    </row>
    <row r="196" spans="2:15" s="4" customFormat="1" ht="30.75" hidden="1" customHeight="1" x14ac:dyDescent="0.25">
      <c r="B196" s="56"/>
      <c r="C196" s="76"/>
      <c r="D196" s="57"/>
      <c r="E196" s="57"/>
      <c r="F196" s="63" t="s">
        <v>24</v>
      </c>
      <c r="G196" s="77" t="s">
        <v>25</v>
      </c>
      <c r="H196" s="65" t="s">
        <v>26</v>
      </c>
      <c r="I196" s="81"/>
      <c r="J196" s="78"/>
      <c r="K196" s="68" t="e">
        <f>IF(J196/I196*100&gt;100,100,J196/I196*100)</f>
        <v>#DIV/0!</v>
      </c>
      <c r="L196" s="79" t="e">
        <f>K196</f>
        <v>#DIV/0!</v>
      </c>
      <c r="M196" s="74"/>
      <c r="N196" s="75"/>
      <c r="O196" s="31"/>
    </row>
    <row r="197" spans="2:15" s="4" customFormat="1" ht="42" hidden="1" customHeight="1" x14ac:dyDescent="0.25">
      <c r="B197" s="56"/>
      <c r="C197" s="60" t="s">
        <v>127</v>
      </c>
      <c r="D197" s="61" t="s">
        <v>128</v>
      </c>
      <c r="E197" s="80" t="s">
        <v>117</v>
      </c>
      <c r="F197" s="63" t="s">
        <v>18</v>
      </c>
      <c r="G197" s="64" t="s">
        <v>118</v>
      </c>
      <c r="H197" s="65" t="s">
        <v>20</v>
      </c>
      <c r="I197" s="66"/>
      <c r="J197" s="67"/>
      <c r="K197" s="68" t="e">
        <f>IF(I197/J197*100&gt;100,100,I197/J197*100)</f>
        <v>#DIV/0!</v>
      </c>
      <c r="L197" s="69" t="e">
        <f>(K197+K198+K199)/3</f>
        <v>#DIV/0!</v>
      </c>
      <c r="M197" s="70" t="e">
        <f>(L197+L200)/2</f>
        <v>#DIV/0!</v>
      </c>
      <c r="N197" s="75"/>
      <c r="O197" s="31"/>
    </row>
    <row r="198" spans="2:15" s="4" customFormat="1" ht="42" hidden="1" customHeight="1" x14ac:dyDescent="0.25">
      <c r="B198" s="56"/>
      <c r="C198" s="72"/>
      <c r="D198" s="56"/>
      <c r="E198" s="56"/>
      <c r="F198" s="63" t="s">
        <v>18</v>
      </c>
      <c r="G198" s="64" t="s">
        <v>119</v>
      </c>
      <c r="H198" s="65" t="s">
        <v>20</v>
      </c>
      <c r="I198" s="66"/>
      <c r="J198" s="67"/>
      <c r="K198" s="68" t="e">
        <f t="shared" ref="K198:K204" si="2">IF(J198/I198*100&gt;100,100,J198/I198*100)</f>
        <v>#DIV/0!</v>
      </c>
      <c r="L198" s="73"/>
      <c r="M198" s="74"/>
      <c r="N198" s="75"/>
      <c r="O198" s="31"/>
    </row>
    <row r="199" spans="2:15" s="4" customFormat="1" ht="36" hidden="1" customHeight="1" x14ac:dyDescent="0.25">
      <c r="B199" s="56"/>
      <c r="C199" s="72"/>
      <c r="D199" s="56"/>
      <c r="E199" s="56"/>
      <c r="F199" s="63" t="s">
        <v>18</v>
      </c>
      <c r="G199" s="64" t="s">
        <v>120</v>
      </c>
      <c r="H199" s="65" t="s">
        <v>20</v>
      </c>
      <c r="I199" s="66"/>
      <c r="J199" s="66"/>
      <c r="K199" s="68" t="e">
        <f t="shared" si="2"/>
        <v>#DIV/0!</v>
      </c>
      <c r="L199" s="73"/>
      <c r="M199" s="74"/>
      <c r="N199" s="75"/>
      <c r="O199" s="31"/>
    </row>
    <row r="200" spans="2:15" s="4" customFormat="1" ht="30.75" hidden="1" customHeight="1" x14ac:dyDescent="0.25">
      <c r="B200" s="56"/>
      <c r="C200" s="76"/>
      <c r="D200" s="57"/>
      <c r="E200" s="57"/>
      <c r="F200" s="63" t="s">
        <v>24</v>
      </c>
      <c r="G200" s="77" t="s">
        <v>25</v>
      </c>
      <c r="H200" s="65" t="s">
        <v>26</v>
      </c>
      <c r="I200" s="78"/>
      <c r="J200" s="78"/>
      <c r="K200" s="68" t="e">
        <f t="shared" si="2"/>
        <v>#DIV/0!</v>
      </c>
      <c r="L200" s="79" t="e">
        <f>K200</f>
        <v>#DIV/0!</v>
      </c>
      <c r="M200" s="74"/>
      <c r="N200" s="75"/>
      <c r="O200" s="31"/>
    </row>
    <row r="201" spans="2:15" s="4" customFormat="1" ht="42" hidden="1" customHeight="1" x14ac:dyDescent="0.25">
      <c r="B201" s="56"/>
      <c r="C201" s="60" t="s">
        <v>129</v>
      </c>
      <c r="D201" s="61" t="s">
        <v>130</v>
      </c>
      <c r="E201" s="80" t="s">
        <v>117</v>
      </c>
      <c r="F201" s="63" t="s">
        <v>18</v>
      </c>
      <c r="G201" s="64" t="s">
        <v>118</v>
      </c>
      <c r="H201" s="65" t="s">
        <v>20</v>
      </c>
      <c r="I201" s="66"/>
      <c r="J201" s="67"/>
      <c r="K201" s="68" t="e">
        <f t="shared" si="2"/>
        <v>#DIV/0!</v>
      </c>
      <c r="L201" s="69" t="e">
        <f>(K201+K202+K203)/3</f>
        <v>#DIV/0!</v>
      </c>
      <c r="M201" s="70" t="e">
        <f>(L201+L204)/2</f>
        <v>#DIV/0!</v>
      </c>
      <c r="N201" s="75"/>
      <c r="O201" s="31"/>
    </row>
    <row r="202" spans="2:15" s="4" customFormat="1" ht="42" hidden="1" customHeight="1" x14ac:dyDescent="0.25">
      <c r="B202" s="56"/>
      <c r="C202" s="72"/>
      <c r="D202" s="56"/>
      <c r="E202" s="56"/>
      <c r="F202" s="63" t="s">
        <v>18</v>
      </c>
      <c r="G202" s="64" t="s">
        <v>119</v>
      </c>
      <c r="H202" s="65" t="s">
        <v>20</v>
      </c>
      <c r="I202" s="66"/>
      <c r="J202" s="67"/>
      <c r="K202" s="68" t="e">
        <f t="shared" si="2"/>
        <v>#DIV/0!</v>
      </c>
      <c r="L202" s="73"/>
      <c r="M202" s="74"/>
      <c r="N202" s="75"/>
      <c r="O202" s="31"/>
    </row>
    <row r="203" spans="2:15" s="4" customFormat="1" ht="36" hidden="1" customHeight="1" x14ac:dyDescent="0.25">
      <c r="B203" s="56"/>
      <c r="C203" s="72"/>
      <c r="D203" s="56"/>
      <c r="E203" s="56"/>
      <c r="F203" s="63" t="s">
        <v>18</v>
      </c>
      <c r="G203" s="64" t="s">
        <v>120</v>
      </c>
      <c r="H203" s="65" t="s">
        <v>20</v>
      </c>
      <c r="I203" s="66"/>
      <c r="J203" s="66"/>
      <c r="K203" s="68" t="e">
        <f t="shared" si="2"/>
        <v>#DIV/0!</v>
      </c>
      <c r="L203" s="73"/>
      <c r="M203" s="74"/>
      <c r="N203" s="75"/>
      <c r="O203" s="31"/>
    </row>
    <row r="204" spans="2:15" s="4" customFormat="1" ht="30.75" hidden="1" customHeight="1" x14ac:dyDescent="0.25">
      <c r="B204" s="56"/>
      <c r="C204" s="76"/>
      <c r="D204" s="57"/>
      <c r="E204" s="57"/>
      <c r="F204" s="63" t="s">
        <v>24</v>
      </c>
      <c r="G204" s="77" t="s">
        <v>25</v>
      </c>
      <c r="H204" s="65" t="s">
        <v>26</v>
      </c>
      <c r="I204" s="81"/>
      <c r="J204" s="78"/>
      <c r="K204" s="68" t="e">
        <f t="shared" si="2"/>
        <v>#DIV/0!</v>
      </c>
      <c r="L204" s="79" t="e">
        <f>K204</f>
        <v>#DIV/0!</v>
      </c>
      <c r="M204" s="74"/>
      <c r="N204" s="75"/>
      <c r="O204" s="31"/>
    </row>
    <row r="205" spans="2:15" s="4" customFormat="1" ht="42" hidden="1" customHeight="1" x14ac:dyDescent="0.25">
      <c r="B205" s="56"/>
      <c r="C205" s="60" t="s">
        <v>131</v>
      </c>
      <c r="D205" s="61" t="s">
        <v>132</v>
      </c>
      <c r="E205" s="80" t="s">
        <v>117</v>
      </c>
      <c r="F205" s="63" t="s">
        <v>18</v>
      </c>
      <c r="G205" s="64" t="s">
        <v>118</v>
      </c>
      <c r="H205" s="65" t="s">
        <v>20</v>
      </c>
      <c r="I205" s="66"/>
      <c r="J205" s="67"/>
      <c r="K205" s="68" t="e">
        <f>IF(I205/J205*100&gt;100,100,I205/J205*100)</f>
        <v>#DIV/0!</v>
      </c>
      <c r="L205" s="69" t="e">
        <f>(K205+K206+K207)/3</f>
        <v>#DIV/0!</v>
      </c>
      <c r="M205" s="70" t="e">
        <f>(L205+L208)/2</f>
        <v>#DIV/0!</v>
      </c>
      <c r="N205" s="75"/>
      <c r="O205" s="31"/>
    </row>
    <row r="206" spans="2:15" s="4" customFormat="1" ht="42" hidden="1" customHeight="1" x14ac:dyDescent="0.25">
      <c r="B206" s="56"/>
      <c r="C206" s="72"/>
      <c r="D206" s="56"/>
      <c r="E206" s="56"/>
      <c r="F206" s="63" t="s">
        <v>18</v>
      </c>
      <c r="G206" s="64" t="s">
        <v>119</v>
      </c>
      <c r="H206" s="65" t="s">
        <v>20</v>
      </c>
      <c r="I206" s="66"/>
      <c r="J206" s="67"/>
      <c r="K206" s="68" t="e">
        <f>IF(J206/I206*100&gt;100,100,J206/I206*100)</f>
        <v>#DIV/0!</v>
      </c>
      <c r="L206" s="73"/>
      <c r="M206" s="74"/>
      <c r="N206" s="75"/>
      <c r="O206" s="31"/>
    </row>
    <row r="207" spans="2:15" s="4" customFormat="1" ht="36" hidden="1" customHeight="1" x14ac:dyDescent="0.25">
      <c r="B207" s="56"/>
      <c r="C207" s="72"/>
      <c r="D207" s="56"/>
      <c r="E207" s="56"/>
      <c r="F207" s="63" t="s">
        <v>18</v>
      </c>
      <c r="G207" s="64" t="s">
        <v>120</v>
      </c>
      <c r="H207" s="65" t="s">
        <v>20</v>
      </c>
      <c r="I207" s="66"/>
      <c r="J207" s="66"/>
      <c r="K207" s="68" t="e">
        <f>IF(J207/I207*100&gt;100,100,J207/I207*100)</f>
        <v>#DIV/0!</v>
      </c>
      <c r="L207" s="73"/>
      <c r="M207" s="74"/>
      <c r="N207" s="75"/>
      <c r="O207" s="31"/>
    </row>
    <row r="208" spans="2:15" s="4" customFormat="1" ht="30.75" hidden="1" customHeight="1" x14ac:dyDescent="0.25">
      <c r="B208" s="56"/>
      <c r="C208" s="76"/>
      <c r="D208" s="57"/>
      <c r="E208" s="57"/>
      <c r="F208" s="63" t="s">
        <v>24</v>
      </c>
      <c r="G208" s="77" t="s">
        <v>25</v>
      </c>
      <c r="H208" s="65" t="s">
        <v>26</v>
      </c>
      <c r="I208" s="82"/>
      <c r="J208" s="78"/>
      <c r="K208" s="68" t="e">
        <f>IF(J208/I208*100&gt;100,100,J208/I208*100)</f>
        <v>#DIV/0!</v>
      </c>
      <c r="L208" s="79" t="e">
        <f>K208</f>
        <v>#DIV/0!</v>
      </c>
      <c r="M208" s="74"/>
      <c r="N208" s="75"/>
      <c r="O208" s="31"/>
    </row>
    <row r="209" spans="1:15" ht="42" hidden="1" customHeight="1" x14ac:dyDescent="0.25">
      <c r="A209" s="4"/>
      <c r="B209" s="56"/>
      <c r="C209" s="60" t="s">
        <v>133</v>
      </c>
      <c r="D209" s="61" t="s">
        <v>134</v>
      </c>
      <c r="E209" s="80" t="s">
        <v>117</v>
      </c>
      <c r="F209" s="63" t="s">
        <v>18</v>
      </c>
      <c r="G209" s="64" t="s">
        <v>118</v>
      </c>
      <c r="H209" s="65" t="s">
        <v>20</v>
      </c>
      <c r="I209" s="66"/>
      <c r="J209" s="67"/>
      <c r="K209" s="68" t="e">
        <f>IF(I209/J209*100&gt;100,100,I209/J209*100)</f>
        <v>#DIV/0!</v>
      </c>
      <c r="L209" s="69" t="e">
        <f>(K209+K210+K211)/3</f>
        <v>#DIV/0!</v>
      </c>
      <c r="M209" s="70" t="e">
        <f>(L209+L212)/2</f>
        <v>#DIV/0!</v>
      </c>
      <c r="N209" s="75"/>
      <c r="O209" s="31"/>
    </row>
    <row r="210" spans="1:15" ht="42" hidden="1" customHeight="1" x14ac:dyDescent="0.25">
      <c r="A210" s="4"/>
      <c r="B210" s="56"/>
      <c r="C210" s="72"/>
      <c r="D210" s="56"/>
      <c r="E210" s="56"/>
      <c r="F210" s="63" t="s">
        <v>18</v>
      </c>
      <c r="G210" s="64" t="s">
        <v>119</v>
      </c>
      <c r="H210" s="65" t="s">
        <v>20</v>
      </c>
      <c r="I210" s="66"/>
      <c r="J210" s="67"/>
      <c r="K210" s="68" t="e">
        <f>IF(J210/I210*100&gt;100,100,J210/I210*100)</f>
        <v>#DIV/0!</v>
      </c>
      <c r="L210" s="73"/>
      <c r="M210" s="74"/>
      <c r="N210" s="75"/>
      <c r="O210" s="31"/>
    </row>
    <row r="211" spans="1:15" ht="36" hidden="1" customHeight="1" x14ac:dyDescent="0.25">
      <c r="A211" s="4"/>
      <c r="B211" s="56"/>
      <c r="C211" s="72"/>
      <c r="D211" s="56"/>
      <c r="E211" s="56"/>
      <c r="F211" s="63" t="s">
        <v>18</v>
      </c>
      <c r="G211" s="64" t="s">
        <v>120</v>
      </c>
      <c r="H211" s="65" t="s">
        <v>20</v>
      </c>
      <c r="I211" s="66"/>
      <c r="J211" s="66"/>
      <c r="K211" s="68" t="e">
        <f>IF(J211/I211*100&gt;100,100,J211/I211*100)</f>
        <v>#DIV/0!</v>
      </c>
      <c r="L211" s="73"/>
      <c r="M211" s="74"/>
      <c r="N211" s="75"/>
      <c r="O211" s="31"/>
    </row>
    <row r="212" spans="1:15" ht="30.75" hidden="1" customHeight="1" x14ac:dyDescent="0.25">
      <c r="A212" s="4"/>
      <c r="B212" s="56"/>
      <c r="C212" s="76"/>
      <c r="D212" s="57"/>
      <c r="E212" s="57"/>
      <c r="F212" s="63" t="s">
        <v>24</v>
      </c>
      <c r="G212" s="77" t="s">
        <v>25</v>
      </c>
      <c r="H212" s="65" t="s">
        <v>26</v>
      </c>
      <c r="I212" s="83"/>
      <c r="J212" s="83"/>
      <c r="K212" s="68" t="e">
        <f>IF(J212/I212*100&gt;100,100,J212/I212*100)</f>
        <v>#DIV/0!</v>
      </c>
      <c r="L212" s="79" t="e">
        <f>K212</f>
        <v>#DIV/0!</v>
      </c>
      <c r="M212" s="74"/>
      <c r="N212" s="75"/>
      <c r="O212" s="31"/>
    </row>
    <row r="213" spans="1:15" ht="42" hidden="1" customHeight="1" x14ac:dyDescent="0.25">
      <c r="A213" s="4"/>
      <c r="B213" s="56"/>
      <c r="C213" s="60"/>
      <c r="D213" s="61" t="s">
        <v>135</v>
      </c>
      <c r="E213" s="80" t="s">
        <v>117</v>
      </c>
      <c r="F213" s="63" t="s">
        <v>18</v>
      </c>
      <c r="G213" s="64" t="s">
        <v>118</v>
      </c>
      <c r="H213" s="65" t="s">
        <v>20</v>
      </c>
      <c r="I213" s="66"/>
      <c r="J213" s="67"/>
      <c r="K213" s="68" t="e">
        <f>IF(I213/J213*100&gt;100,100,I213/J213*100)</f>
        <v>#DIV/0!</v>
      </c>
      <c r="L213" s="69" t="e">
        <f>(K213+K214+K215)/3</f>
        <v>#DIV/0!</v>
      </c>
      <c r="M213" s="70" t="e">
        <f>(L213+L216)/2</f>
        <v>#DIV/0!</v>
      </c>
      <c r="N213" s="75"/>
      <c r="O213" s="31"/>
    </row>
    <row r="214" spans="1:15" ht="42" hidden="1" customHeight="1" x14ac:dyDescent="0.25">
      <c r="A214" s="4"/>
      <c r="B214" s="56"/>
      <c r="C214" s="72"/>
      <c r="D214" s="56"/>
      <c r="E214" s="56"/>
      <c r="F214" s="63" t="s">
        <v>18</v>
      </c>
      <c r="G214" s="64" t="s">
        <v>119</v>
      </c>
      <c r="H214" s="65" t="s">
        <v>20</v>
      </c>
      <c r="I214" s="66"/>
      <c r="J214" s="67"/>
      <c r="K214" s="68" t="e">
        <f>IF(J214/I214*100&gt;100,100,J214/I214*100)</f>
        <v>#DIV/0!</v>
      </c>
      <c r="L214" s="73"/>
      <c r="M214" s="74"/>
      <c r="N214" s="75"/>
      <c r="O214" s="31"/>
    </row>
    <row r="215" spans="1:15" ht="36" hidden="1" customHeight="1" x14ac:dyDescent="0.25">
      <c r="A215" s="4"/>
      <c r="B215" s="56"/>
      <c r="C215" s="72"/>
      <c r="D215" s="56"/>
      <c r="E215" s="56"/>
      <c r="F215" s="63" t="s">
        <v>18</v>
      </c>
      <c r="G215" s="64" t="s">
        <v>120</v>
      </c>
      <c r="H215" s="65" t="s">
        <v>20</v>
      </c>
      <c r="I215" s="66"/>
      <c r="J215" s="66"/>
      <c r="K215" s="68" t="e">
        <f>IF(J215/I215*100&gt;100,100,J215/I215*100)</f>
        <v>#DIV/0!</v>
      </c>
      <c r="L215" s="73"/>
      <c r="M215" s="74"/>
      <c r="N215" s="75"/>
      <c r="O215" s="31"/>
    </row>
    <row r="216" spans="1:15" ht="30.75" hidden="1" customHeight="1" x14ac:dyDescent="0.25">
      <c r="A216" s="4"/>
      <c r="B216" s="56"/>
      <c r="C216" s="76"/>
      <c r="D216" s="57"/>
      <c r="E216" s="57"/>
      <c r="F216" s="63" t="s">
        <v>24</v>
      </c>
      <c r="G216" s="77" t="s">
        <v>25</v>
      </c>
      <c r="H216" s="65" t="s">
        <v>26</v>
      </c>
      <c r="I216" s="81"/>
      <c r="J216" s="78"/>
      <c r="K216" s="68" t="e">
        <f>IF(J216/I216*100&gt;100,100,J216/I216*100)</f>
        <v>#DIV/0!</v>
      </c>
      <c r="L216" s="79" t="e">
        <f>K216</f>
        <v>#DIV/0!</v>
      </c>
      <c r="M216" s="74"/>
      <c r="N216" s="75"/>
      <c r="O216" s="31"/>
    </row>
    <row r="217" spans="1:15" ht="42" hidden="1" customHeight="1" x14ac:dyDescent="0.25">
      <c r="A217" s="4"/>
      <c r="B217" s="56"/>
      <c r="C217" s="60" t="s">
        <v>136</v>
      </c>
      <c r="D217" s="61" t="s">
        <v>137</v>
      </c>
      <c r="E217" s="80" t="s">
        <v>117</v>
      </c>
      <c r="F217" s="63" t="s">
        <v>18</v>
      </c>
      <c r="G217" s="64" t="s">
        <v>118</v>
      </c>
      <c r="H217" s="65" t="s">
        <v>20</v>
      </c>
      <c r="I217" s="66"/>
      <c r="J217" s="67"/>
      <c r="K217" s="68" t="e">
        <f>IF(I217/J217*100&gt;100,100,I217/J217*100)</f>
        <v>#DIV/0!</v>
      </c>
      <c r="L217" s="69" t="e">
        <f>(K217+K218+K219)/3</f>
        <v>#DIV/0!</v>
      </c>
      <c r="M217" s="70" t="e">
        <f>(L217+L220)/2</f>
        <v>#DIV/0!</v>
      </c>
      <c r="N217" s="75"/>
      <c r="O217" s="31"/>
    </row>
    <row r="218" spans="1:15" ht="42" hidden="1" customHeight="1" x14ac:dyDescent="0.25">
      <c r="A218" s="4"/>
      <c r="B218" s="56"/>
      <c r="C218" s="72"/>
      <c r="D218" s="56"/>
      <c r="E218" s="56"/>
      <c r="F218" s="63" t="s">
        <v>18</v>
      </c>
      <c r="G218" s="64" t="s">
        <v>119</v>
      </c>
      <c r="H218" s="65" t="s">
        <v>20</v>
      </c>
      <c r="I218" s="66"/>
      <c r="J218" s="67"/>
      <c r="K218" s="68" t="e">
        <f>IF(J218/I218*100&gt;100,100,J218/I218*100)</f>
        <v>#DIV/0!</v>
      </c>
      <c r="L218" s="73"/>
      <c r="M218" s="74"/>
      <c r="N218" s="75"/>
      <c r="O218" s="31"/>
    </row>
    <row r="219" spans="1:15" ht="36" hidden="1" customHeight="1" x14ac:dyDescent="0.25">
      <c r="A219" s="4"/>
      <c r="B219" s="56"/>
      <c r="C219" s="72"/>
      <c r="D219" s="56"/>
      <c r="E219" s="56"/>
      <c r="F219" s="63" t="s">
        <v>18</v>
      </c>
      <c r="G219" s="64" t="s">
        <v>120</v>
      </c>
      <c r="H219" s="65" t="s">
        <v>20</v>
      </c>
      <c r="I219" s="66"/>
      <c r="J219" s="66"/>
      <c r="K219" s="68" t="e">
        <f>IF(J219/I219*100&gt;100,100,J219/I219*100)</f>
        <v>#DIV/0!</v>
      </c>
      <c r="L219" s="73"/>
      <c r="M219" s="74"/>
      <c r="N219" s="75"/>
      <c r="O219" s="31"/>
    </row>
    <row r="220" spans="1:15" ht="30.75" hidden="1" customHeight="1" x14ac:dyDescent="0.25">
      <c r="A220" s="4"/>
      <c r="B220" s="56"/>
      <c r="C220" s="76"/>
      <c r="D220" s="57"/>
      <c r="E220" s="57"/>
      <c r="F220" s="63" t="s">
        <v>24</v>
      </c>
      <c r="G220" s="77" t="s">
        <v>25</v>
      </c>
      <c r="H220" s="65" t="s">
        <v>26</v>
      </c>
      <c r="I220" s="81"/>
      <c r="J220" s="78"/>
      <c r="K220" s="68" t="e">
        <f>IF(J220/I220*100&gt;100,100,J220/I220*100)</f>
        <v>#DIV/0!</v>
      </c>
      <c r="L220" s="79" t="e">
        <f>K220</f>
        <v>#DIV/0!</v>
      </c>
      <c r="M220" s="74"/>
      <c r="N220" s="75"/>
      <c r="O220" s="31"/>
    </row>
    <row r="221" spans="1:15" ht="42" hidden="1" customHeight="1" x14ac:dyDescent="0.25">
      <c r="A221" s="4"/>
      <c r="B221" s="56"/>
      <c r="C221" s="84" t="s">
        <v>138</v>
      </c>
      <c r="D221" s="61" t="s">
        <v>139</v>
      </c>
      <c r="E221" s="80" t="s">
        <v>117</v>
      </c>
      <c r="F221" s="63" t="s">
        <v>18</v>
      </c>
      <c r="G221" s="64" t="s">
        <v>118</v>
      </c>
      <c r="H221" s="65" t="s">
        <v>20</v>
      </c>
      <c r="I221" s="66"/>
      <c r="J221" s="67"/>
      <c r="K221" s="68" t="e">
        <f>IF(I221/J221*100&gt;100,100,I221/J221*100)</f>
        <v>#DIV/0!</v>
      </c>
      <c r="L221" s="69" t="e">
        <f>(K221+K222+K223)/3</f>
        <v>#DIV/0!</v>
      </c>
      <c r="M221" s="70" t="e">
        <f>(L221+L224)/2</f>
        <v>#DIV/0!</v>
      </c>
      <c r="N221" s="75"/>
      <c r="O221" s="31"/>
    </row>
    <row r="222" spans="1:15" ht="42" hidden="1" customHeight="1" x14ac:dyDescent="0.25">
      <c r="A222" s="4"/>
      <c r="B222" s="56"/>
      <c r="C222" s="85"/>
      <c r="D222" s="56"/>
      <c r="E222" s="56"/>
      <c r="F222" s="63" t="s">
        <v>18</v>
      </c>
      <c r="G222" s="64" t="s">
        <v>119</v>
      </c>
      <c r="H222" s="65" t="s">
        <v>20</v>
      </c>
      <c r="I222" s="66"/>
      <c r="J222" s="67"/>
      <c r="K222" s="68" t="e">
        <f>IF(J222/I222*100&gt;100,100,J222/I222*100)</f>
        <v>#DIV/0!</v>
      </c>
      <c r="L222" s="73"/>
      <c r="M222" s="74"/>
      <c r="N222" s="75"/>
      <c r="O222" s="31"/>
    </row>
    <row r="223" spans="1:15" ht="36" hidden="1" customHeight="1" x14ac:dyDescent="0.25">
      <c r="A223" s="4"/>
      <c r="B223" s="56"/>
      <c r="C223" s="85"/>
      <c r="D223" s="56"/>
      <c r="E223" s="56"/>
      <c r="F223" s="63" t="s">
        <v>18</v>
      </c>
      <c r="G223" s="64" t="s">
        <v>120</v>
      </c>
      <c r="H223" s="65" t="s">
        <v>20</v>
      </c>
      <c r="I223" s="66"/>
      <c r="J223" s="66"/>
      <c r="K223" s="68" t="e">
        <f>IF(J223/I223*100&gt;100,100,J223/I223*100)</f>
        <v>#DIV/0!</v>
      </c>
      <c r="L223" s="73"/>
      <c r="M223" s="74"/>
      <c r="N223" s="75"/>
      <c r="O223" s="31"/>
    </row>
    <row r="224" spans="1:15" ht="30.75" hidden="1" customHeight="1" x14ac:dyDescent="0.25">
      <c r="A224" s="4"/>
      <c r="B224" s="56"/>
      <c r="C224" s="86"/>
      <c r="D224" s="57"/>
      <c r="E224" s="57"/>
      <c r="F224" s="63" t="s">
        <v>24</v>
      </c>
      <c r="G224" s="77" t="s">
        <v>25</v>
      </c>
      <c r="H224" s="65" t="s">
        <v>26</v>
      </c>
      <c r="I224" s="81"/>
      <c r="J224" s="78"/>
      <c r="K224" s="68" t="e">
        <f>IF(J224/I224*100&gt;100,100,J224/I224*100)</f>
        <v>#DIV/0!</v>
      </c>
      <c r="L224" s="79" t="e">
        <f>K224</f>
        <v>#DIV/0!</v>
      </c>
      <c r="M224" s="74"/>
      <c r="N224" s="75"/>
      <c r="O224" s="31"/>
    </row>
    <row r="225" spans="1:15" ht="42" hidden="1" customHeight="1" x14ac:dyDescent="0.25">
      <c r="A225" s="4"/>
      <c r="B225" s="56"/>
      <c r="C225" s="84" t="s">
        <v>140</v>
      </c>
      <c r="D225" s="61" t="s">
        <v>141</v>
      </c>
      <c r="E225" s="80" t="s">
        <v>117</v>
      </c>
      <c r="F225" s="63" t="s">
        <v>18</v>
      </c>
      <c r="G225" s="64" t="s">
        <v>118</v>
      </c>
      <c r="H225" s="65" t="s">
        <v>20</v>
      </c>
      <c r="I225" s="66"/>
      <c r="J225" s="67"/>
      <c r="K225" s="68" t="e">
        <f>IF(I225/J225*100&gt;100,100,I225/J225*100)</f>
        <v>#DIV/0!</v>
      </c>
      <c r="L225" s="69" t="e">
        <f>(K225+K226+K227)/3</f>
        <v>#DIV/0!</v>
      </c>
      <c r="M225" s="70" t="e">
        <f>(L225+L228)/2</f>
        <v>#DIV/0!</v>
      </c>
      <c r="N225" s="75"/>
      <c r="O225" s="31"/>
    </row>
    <row r="226" spans="1:15" ht="42" hidden="1" customHeight="1" x14ac:dyDescent="0.25">
      <c r="A226" s="4"/>
      <c r="B226" s="56"/>
      <c r="C226" s="85"/>
      <c r="D226" s="56"/>
      <c r="E226" s="56"/>
      <c r="F226" s="63" t="s">
        <v>18</v>
      </c>
      <c r="G226" s="64" t="s">
        <v>142</v>
      </c>
      <c r="H226" s="65" t="s">
        <v>20</v>
      </c>
      <c r="I226" s="66"/>
      <c r="J226" s="67"/>
      <c r="K226" s="68" t="e">
        <f>IF(J226/I226*100&gt;100,100,J226/I226*100)</f>
        <v>#DIV/0!</v>
      </c>
      <c r="L226" s="73"/>
      <c r="M226" s="74"/>
      <c r="N226" s="75"/>
      <c r="O226" s="31"/>
    </row>
    <row r="227" spans="1:15" ht="36" hidden="1" customHeight="1" x14ac:dyDescent="0.25">
      <c r="A227" s="4"/>
      <c r="B227" s="56"/>
      <c r="C227" s="85"/>
      <c r="D227" s="56"/>
      <c r="E227" s="56"/>
      <c r="F227" s="63" t="s">
        <v>18</v>
      </c>
      <c r="G227" s="64" t="s">
        <v>120</v>
      </c>
      <c r="H227" s="65" t="s">
        <v>20</v>
      </c>
      <c r="I227" s="66"/>
      <c r="J227" s="66"/>
      <c r="K227" s="68" t="e">
        <f>IF(J227/I227*100&gt;100,100,J227/I227*100)</f>
        <v>#DIV/0!</v>
      </c>
      <c r="L227" s="73"/>
      <c r="M227" s="74"/>
      <c r="N227" s="75"/>
      <c r="O227" s="31"/>
    </row>
    <row r="228" spans="1:15" ht="30.75" hidden="1" customHeight="1" x14ac:dyDescent="0.25">
      <c r="A228" s="4"/>
      <c r="B228" s="56"/>
      <c r="C228" s="86"/>
      <c r="D228" s="57"/>
      <c r="E228" s="57"/>
      <c r="F228" s="63" t="s">
        <v>24</v>
      </c>
      <c r="G228" s="77" t="s">
        <v>25</v>
      </c>
      <c r="H228" s="65" t="s">
        <v>26</v>
      </c>
      <c r="I228" s="78"/>
      <c r="J228" s="78"/>
      <c r="K228" s="68" t="e">
        <f>IF(J228/I228*100&gt;100,100,J228/I228*100)</f>
        <v>#DIV/0!</v>
      </c>
      <c r="L228" s="79" t="e">
        <f>K228</f>
        <v>#DIV/0!</v>
      </c>
      <c r="M228" s="74"/>
      <c r="N228" s="75"/>
      <c r="O228" s="31"/>
    </row>
    <row r="229" spans="1:15" ht="42" hidden="1" customHeight="1" x14ac:dyDescent="0.25">
      <c r="A229" s="4"/>
      <c r="B229" s="56"/>
      <c r="C229" s="60" t="s">
        <v>143</v>
      </c>
      <c r="D229" s="61" t="s">
        <v>144</v>
      </c>
      <c r="E229" s="87" t="s">
        <v>117</v>
      </c>
      <c r="F229" s="65" t="s">
        <v>18</v>
      </c>
      <c r="G229" s="88" t="s">
        <v>145</v>
      </c>
      <c r="H229" s="65" t="s">
        <v>20</v>
      </c>
      <c r="I229" s="66"/>
      <c r="J229" s="67"/>
      <c r="K229" s="68" t="e">
        <f>IF(J229/I229*100&gt;100,100,J229/I229*100)</f>
        <v>#DIV/0!</v>
      </c>
      <c r="L229" s="69" t="e">
        <f>(K229+K230+K231)/3</f>
        <v>#DIV/0!</v>
      </c>
      <c r="M229" s="70" t="e">
        <f>(L229+L232)/2</f>
        <v>#DIV/0!</v>
      </c>
      <c r="N229" s="75"/>
      <c r="O229" s="31"/>
    </row>
    <row r="230" spans="1:15" ht="42" hidden="1" customHeight="1" x14ac:dyDescent="0.25">
      <c r="A230" s="4"/>
      <c r="B230" s="56"/>
      <c r="C230" s="72"/>
      <c r="D230" s="56"/>
      <c r="E230" s="89"/>
      <c r="F230" s="65" t="s">
        <v>18</v>
      </c>
      <c r="G230" s="88" t="s">
        <v>146</v>
      </c>
      <c r="H230" s="65" t="s">
        <v>20</v>
      </c>
      <c r="I230" s="66"/>
      <c r="J230" s="67"/>
      <c r="K230" s="68" t="e">
        <f>IF(I230/J230*100&gt;100,100,I230/J230*100)</f>
        <v>#DIV/0!</v>
      </c>
      <c r="L230" s="73"/>
      <c r="M230" s="74"/>
      <c r="N230" s="75"/>
      <c r="O230" s="31"/>
    </row>
    <row r="231" spans="1:15" ht="36" hidden="1" customHeight="1" x14ac:dyDescent="0.25">
      <c r="A231" s="4"/>
      <c r="B231" s="56"/>
      <c r="C231" s="72"/>
      <c r="D231" s="56"/>
      <c r="E231" s="89"/>
      <c r="F231" s="65" t="s">
        <v>18</v>
      </c>
      <c r="G231" s="88" t="s">
        <v>147</v>
      </c>
      <c r="H231" s="65" t="s">
        <v>20</v>
      </c>
      <c r="I231" s="66"/>
      <c r="J231" s="66"/>
      <c r="K231" s="68" t="e">
        <f>IF(J231/I231*100&gt;100,100,J231/I231*100)</f>
        <v>#DIV/0!</v>
      </c>
      <c r="L231" s="73"/>
      <c r="M231" s="74"/>
      <c r="N231" s="75"/>
      <c r="O231" s="31"/>
    </row>
    <row r="232" spans="1:15" ht="30.75" hidden="1" customHeight="1" x14ac:dyDescent="0.25">
      <c r="A232" s="4"/>
      <c r="B232" s="56"/>
      <c r="C232" s="76"/>
      <c r="D232" s="57"/>
      <c r="E232" s="90"/>
      <c r="F232" s="65" t="s">
        <v>24</v>
      </c>
      <c r="G232" s="91" t="s">
        <v>25</v>
      </c>
      <c r="H232" s="65" t="s">
        <v>26</v>
      </c>
      <c r="I232" s="82"/>
      <c r="J232" s="78"/>
      <c r="K232" s="68" t="e">
        <f>IF(J232/I232*100&gt;100,100,J232/I232*100)</f>
        <v>#DIV/0!</v>
      </c>
      <c r="L232" s="79" t="e">
        <f>K232</f>
        <v>#DIV/0!</v>
      </c>
      <c r="M232" s="74"/>
      <c r="N232" s="75"/>
      <c r="O232" s="31"/>
    </row>
    <row r="233" spans="1:15" ht="42" hidden="1" customHeight="1" x14ac:dyDescent="0.25">
      <c r="A233" s="4"/>
      <c r="B233" s="56"/>
      <c r="C233" s="60" t="s">
        <v>148</v>
      </c>
      <c r="D233" s="61" t="s">
        <v>149</v>
      </c>
      <c r="E233" s="87" t="s">
        <v>117</v>
      </c>
      <c r="F233" s="65" t="s">
        <v>18</v>
      </c>
      <c r="G233" s="88" t="s">
        <v>145</v>
      </c>
      <c r="H233" s="65" t="s">
        <v>20</v>
      </c>
      <c r="I233" s="66"/>
      <c r="J233" s="67"/>
      <c r="K233" s="68" t="e">
        <f>IF(J233/I233*100&gt;100,100,J233/I233*100)</f>
        <v>#DIV/0!</v>
      </c>
      <c r="L233" s="69" t="e">
        <f>(K233+K234+K235)/3</f>
        <v>#DIV/0!</v>
      </c>
      <c r="M233" s="70" t="e">
        <f>(L233+L236)/2</f>
        <v>#DIV/0!</v>
      </c>
      <c r="N233" s="75"/>
      <c r="O233" s="31"/>
    </row>
    <row r="234" spans="1:15" ht="42" hidden="1" customHeight="1" x14ac:dyDescent="0.25">
      <c r="A234" s="4"/>
      <c r="B234" s="56"/>
      <c r="C234" s="72"/>
      <c r="D234" s="56"/>
      <c r="E234" s="89"/>
      <c r="F234" s="65" t="s">
        <v>18</v>
      </c>
      <c r="G234" s="88" t="s">
        <v>146</v>
      </c>
      <c r="H234" s="65" t="s">
        <v>20</v>
      </c>
      <c r="I234" s="66"/>
      <c r="J234" s="67"/>
      <c r="K234" s="68" t="e">
        <f>IF(I234/J234*100&gt;100,100,I234/J234*100)</f>
        <v>#DIV/0!</v>
      </c>
      <c r="L234" s="73"/>
      <c r="M234" s="74"/>
      <c r="N234" s="75"/>
      <c r="O234" s="31"/>
    </row>
    <row r="235" spans="1:15" ht="36" hidden="1" customHeight="1" x14ac:dyDescent="0.25">
      <c r="A235" s="4"/>
      <c r="B235" s="56"/>
      <c r="C235" s="72"/>
      <c r="D235" s="56"/>
      <c r="E235" s="89"/>
      <c r="F235" s="65" t="s">
        <v>18</v>
      </c>
      <c r="G235" s="88" t="s">
        <v>147</v>
      </c>
      <c r="H235" s="65" t="s">
        <v>20</v>
      </c>
      <c r="I235" s="66"/>
      <c r="J235" s="66"/>
      <c r="K235" s="68" t="e">
        <f>IF(J235/I235*100&gt;100,100,J235/I235*100)</f>
        <v>#DIV/0!</v>
      </c>
      <c r="L235" s="73"/>
      <c r="M235" s="74"/>
      <c r="N235" s="75"/>
      <c r="O235" s="31"/>
    </row>
    <row r="236" spans="1:15" ht="30.75" hidden="1" customHeight="1" x14ac:dyDescent="0.25">
      <c r="A236" s="4"/>
      <c r="B236" s="56"/>
      <c r="C236" s="76"/>
      <c r="D236" s="57"/>
      <c r="E236" s="90"/>
      <c r="F236" s="65" t="s">
        <v>24</v>
      </c>
      <c r="G236" s="91" t="s">
        <v>25</v>
      </c>
      <c r="H236" s="65" t="s">
        <v>26</v>
      </c>
      <c r="I236" s="78"/>
      <c r="J236" s="78"/>
      <c r="K236" s="68" t="e">
        <f>IF(J236/I236*100&gt;100,100,J236/I236*100)</f>
        <v>#DIV/0!</v>
      </c>
      <c r="L236" s="79" t="e">
        <f>K236</f>
        <v>#DIV/0!</v>
      </c>
      <c r="M236" s="74"/>
      <c r="N236" s="75"/>
      <c r="O236" s="31"/>
    </row>
    <row r="237" spans="1:15" ht="42" hidden="1" customHeight="1" x14ac:dyDescent="0.25">
      <c r="A237" s="4"/>
      <c r="B237" s="56"/>
      <c r="C237" s="60" t="s">
        <v>150</v>
      </c>
      <c r="D237" s="61" t="s">
        <v>151</v>
      </c>
      <c r="E237" s="87" t="s">
        <v>117</v>
      </c>
      <c r="F237" s="65" t="s">
        <v>18</v>
      </c>
      <c r="G237" s="88" t="s">
        <v>145</v>
      </c>
      <c r="H237" s="65" t="s">
        <v>20</v>
      </c>
      <c r="I237" s="66"/>
      <c r="J237" s="67"/>
      <c r="K237" s="68" t="e">
        <f>IF(I237/J237*100&gt;100,100,I237/J237*100)</f>
        <v>#DIV/0!</v>
      </c>
      <c r="L237" s="69" t="e">
        <f>(K237+K238+K239)/3</f>
        <v>#DIV/0!</v>
      </c>
      <c r="M237" s="70" t="e">
        <f>(L237+L240)/2</f>
        <v>#DIV/0!</v>
      </c>
      <c r="N237" s="4"/>
      <c r="O237" s="31"/>
    </row>
    <row r="238" spans="1:15" ht="42" hidden="1" customHeight="1" x14ac:dyDescent="0.25">
      <c r="A238" s="4"/>
      <c r="B238" s="56"/>
      <c r="C238" s="72"/>
      <c r="D238" s="56"/>
      <c r="E238" s="89"/>
      <c r="F238" s="65" t="s">
        <v>18</v>
      </c>
      <c r="G238" s="88" t="s">
        <v>146</v>
      </c>
      <c r="H238" s="65" t="s">
        <v>20</v>
      </c>
      <c r="I238" s="66"/>
      <c r="J238" s="67"/>
      <c r="K238" s="68" t="e">
        <f>IF(J238/I238*100&gt;100,100,J238/I238*100)</f>
        <v>#DIV/0!</v>
      </c>
      <c r="L238" s="73"/>
      <c r="M238" s="74"/>
      <c r="N238" s="4"/>
      <c r="O238" s="31"/>
    </row>
    <row r="239" spans="1:15" ht="36" hidden="1" customHeight="1" x14ac:dyDescent="0.25">
      <c r="A239" s="4"/>
      <c r="B239" s="56"/>
      <c r="C239" s="72"/>
      <c r="D239" s="56"/>
      <c r="E239" s="89"/>
      <c r="F239" s="65" t="s">
        <v>18</v>
      </c>
      <c r="G239" s="88" t="s">
        <v>147</v>
      </c>
      <c r="H239" s="65" t="s">
        <v>20</v>
      </c>
      <c r="I239" s="66"/>
      <c r="J239" s="66"/>
      <c r="K239" s="68" t="e">
        <f>IF(J239/I239*100&gt;100,100,J239/I239*100)</f>
        <v>#DIV/0!</v>
      </c>
      <c r="L239" s="73"/>
      <c r="M239" s="74"/>
      <c r="N239" s="4"/>
      <c r="O239" s="31"/>
    </row>
    <row r="240" spans="1:15" ht="30.75" hidden="1" customHeight="1" x14ac:dyDescent="0.25">
      <c r="A240" s="4"/>
      <c r="B240" s="56"/>
      <c r="C240" s="76"/>
      <c r="D240" s="57"/>
      <c r="E240" s="90"/>
      <c r="F240" s="65" t="s">
        <v>24</v>
      </c>
      <c r="G240" s="91" t="s">
        <v>25</v>
      </c>
      <c r="H240" s="65" t="s">
        <v>26</v>
      </c>
      <c r="I240" s="78"/>
      <c r="J240" s="78"/>
      <c r="K240" s="68" t="e">
        <f>IF(J240/I240*100&gt;100,100,J240/I240*100)</f>
        <v>#DIV/0!</v>
      </c>
      <c r="L240" s="79" t="e">
        <f>K240</f>
        <v>#DIV/0!</v>
      </c>
      <c r="M240" s="74"/>
      <c r="N240" s="4"/>
      <c r="O240" s="31"/>
    </row>
    <row r="241" spans="1:15" ht="42" hidden="1" customHeight="1" x14ac:dyDescent="0.25">
      <c r="A241" s="4"/>
      <c r="B241" s="56"/>
      <c r="C241" s="60" t="s">
        <v>152</v>
      </c>
      <c r="D241" s="61" t="s">
        <v>153</v>
      </c>
      <c r="E241" s="87" t="s">
        <v>117</v>
      </c>
      <c r="F241" s="65" t="s">
        <v>18</v>
      </c>
      <c r="G241" s="88" t="s">
        <v>145</v>
      </c>
      <c r="H241" s="65" t="s">
        <v>20</v>
      </c>
      <c r="I241" s="66"/>
      <c r="J241" s="67"/>
      <c r="K241" s="68" t="e">
        <f>IF(J241/I241*100&gt;100,100,J241/I241*100)</f>
        <v>#DIV/0!</v>
      </c>
      <c r="L241" s="69" t="e">
        <f>(K241+K242+K243)/3</f>
        <v>#DIV/0!</v>
      </c>
      <c r="M241" s="70" t="e">
        <f>(L241+L244)/2</f>
        <v>#DIV/0!</v>
      </c>
      <c r="N241" s="92"/>
      <c r="O241" s="31"/>
    </row>
    <row r="242" spans="1:15" ht="42" hidden="1" customHeight="1" x14ac:dyDescent="0.25">
      <c r="A242" s="4"/>
      <c r="B242" s="56"/>
      <c r="C242" s="72"/>
      <c r="D242" s="56"/>
      <c r="E242" s="89"/>
      <c r="F242" s="65" t="s">
        <v>18</v>
      </c>
      <c r="G242" s="88" t="s">
        <v>146</v>
      </c>
      <c r="H242" s="65" t="s">
        <v>20</v>
      </c>
      <c r="I242" s="66"/>
      <c r="J242" s="67"/>
      <c r="K242" s="68" t="e">
        <f>IF(I242/J242*100&gt;100,100,I242/J242*100)</f>
        <v>#DIV/0!</v>
      </c>
      <c r="L242" s="73"/>
      <c r="M242" s="74"/>
      <c r="N242" s="92"/>
      <c r="O242" s="31"/>
    </row>
    <row r="243" spans="1:15" ht="36" hidden="1" customHeight="1" x14ac:dyDescent="0.25">
      <c r="A243" s="4"/>
      <c r="B243" s="56"/>
      <c r="C243" s="72"/>
      <c r="D243" s="56"/>
      <c r="E243" s="89"/>
      <c r="F243" s="65" t="s">
        <v>18</v>
      </c>
      <c r="G243" s="88" t="s">
        <v>147</v>
      </c>
      <c r="H243" s="65" t="s">
        <v>20</v>
      </c>
      <c r="I243" s="66"/>
      <c r="J243" s="66"/>
      <c r="K243" s="68" t="e">
        <f>IF(J243/I243*100&gt;100,100,J243/I243*100)</f>
        <v>#DIV/0!</v>
      </c>
      <c r="L243" s="73"/>
      <c r="M243" s="74"/>
      <c r="N243" s="92"/>
      <c r="O243" s="31"/>
    </row>
    <row r="244" spans="1:15" ht="30.75" hidden="1" customHeight="1" x14ac:dyDescent="0.25">
      <c r="A244" s="4"/>
      <c r="B244" s="56"/>
      <c r="C244" s="76"/>
      <c r="D244" s="57"/>
      <c r="E244" s="90"/>
      <c r="F244" s="65" t="s">
        <v>24</v>
      </c>
      <c r="G244" s="91" t="s">
        <v>25</v>
      </c>
      <c r="H244" s="65" t="s">
        <v>26</v>
      </c>
      <c r="I244" s="83"/>
      <c r="J244" s="78"/>
      <c r="K244" s="68" t="e">
        <f>IF(J244/I244*100&gt;100,100,J244/I244*100)</f>
        <v>#DIV/0!</v>
      </c>
      <c r="L244" s="79" t="e">
        <f>K244</f>
        <v>#DIV/0!</v>
      </c>
      <c r="M244" s="74"/>
      <c r="N244" s="92"/>
      <c r="O244" s="31"/>
    </row>
    <row r="245" spans="1:15" ht="42" hidden="1" customHeight="1" x14ac:dyDescent="0.25">
      <c r="A245" s="4"/>
      <c r="B245" s="56"/>
      <c r="C245" s="60"/>
      <c r="D245" s="61" t="s">
        <v>154</v>
      </c>
      <c r="E245" s="87" t="s">
        <v>117</v>
      </c>
      <c r="F245" s="65" t="s">
        <v>18</v>
      </c>
      <c r="G245" s="88" t="s">
        <v>145</v>
      </c>
      <c r="H245" s="65" t="s">
        <v>20</v>
      </c>
      <c r="I245" s="66"/>
      <c r="J245" s="67"/>
      <c r="K245" s="68" t="e">
        <f>IF(I245/J245*100&gt;100,100,I245/J245*100)</f>
        <v>#DIV/0!</v>
      </c>
      <c r="L245" s="69" t="e">
        <f>(K245+K246+K247)/3</f>
        <v>#DIV/0!</v>
      </c>
      <c r="M245" s="70" t="e">
        <f>(L245+L248)/2</f>
        <v>#DIV/0!</v>
      </c>
      <c r="N245" s="4"/>
      <c r="O245" s="31"/>
    </row>
    <row r="246" spans="1:15" ht="42" hidden="1" customHeight="1" x14ac:dyDescent="0.25">
      <c r="A246" s="4"/>
      <c r="B246" s="56"/>
      <c r="C246" s="72"/>
      <c r="D246" s="56"/>
      <c r="E246" s="89"/>
      <c r="F246" s="65" t="s">
        <v>18</v>
      </c>
      <c r="G246" s="88" t="s">
        <v>146</v>
      </c>
      <c r="H246" s="65" t="s">
        <v>20</v>
      </c>
      <c r="I246" s="66"/>
      <c r="J246" s="67"/>
      <c r="K246" s="68" t="e">
        <f>IF(J246/I246*100&gt;100,100,J246/I246*100)</f>
        <v>#DIV/0!</v>
      </c>
      <c r="L246" s="73"/>
      <c r="M246" s="74"/>
      <c r="N246" s="4"/>
      <c r="O246" s="31"/>
    </row>
    <row r="247" spans="1:15" ht="36" hidden="1" customHeight="1" x14ac:dyDescent="0.25">
      <c r="A247" s="4"/>
      <c r="B247" s="56"/>
      <c r="C247" s="72"/>
      <c r="D247" s="56"/>
      <c r="E247" s="89"/>
      <c r="F247" s="65" t="s">
        <v>18</v>
      </c>
      <c r="G247" s="88" t="s">
        <v>147</v>
      </c>
      <c r="H247" s="65" t="s">
        <v>20</v>
      </c>
      <c r="I247" s="66"/>
      <c r="J247" s="66"/>
      <c r="K247" s="68" t="e">
        <f>IF(J247/I247*100&gt;100,100,J247/I247*100)</f>
        <v>#DIV/0!</v>
      </c>
      <c r="L247" s="73"/>
      <c r="M247" s="74"/>
      <c r="N247" s="4"/>
      <c r="O247" s="31"/>
    </row>
    <row r="248" spans="1:15" ht="30.75" hidden="1" customHeight="1" x14ac:dyDescent="0.25">
      <c r="A248" s="4"/>
      <c r="B248" s="56"/>
      <c r="C248" s="76"/>
      <c r="D248" s="57"/>
      <c r="E248" s="90"/>
      <c r="F248" s="65" t="s">
        <v>24</v>
      </c>
      <c r="G248" s="91" t="s">
        <v>25</v>
      </c>
      <c r="H248" s="65" t="s">
        <v>26</v>
      </c>
      <c r="I248" s="81"/>
      <c r="J248" s="78"/>
      <c r="K248" s="68" t="e">
        <f>IF(J248/I248*100&gt;100,100,J248/I248*100)</f>
        <v>#DIV/0!</v>
      </c>
      <c r="L248" s="79" t="e">
        <f>K248</f>
        <v>#DIV/0!</v>
      </c>
      <c r="M248" s="74"/>
      <c r="N248" s="4"/>
      <c r="O248" s="31"/>
    </row>
    <row r="249" spans="1:15" ht="42" hidden="1" customHeight="1" x14ac:dyDescent="0.25">
      <c r="A249" s="4"/>
      <c r="B249" s="56"/>
      <c r="C249" s="60" t="s">
        <v>155</v>
      </c>
      <c r="D249" s="61" t="s">
        <v>156</v>
      </c>
      <c r="E249" s="87" t="s">
        <v>117</v>
      </c>
      <c r="F249" s="65" t="s">
        <v>18</v>
      </c>
      <c r="G249" s="88" t="s">
        <v>145</v>
      </c>
      <c r="H249" s="65" t="s">
        <v>20</v>
      </c>
      <c r="I249" s="66"/>
      <c r="J249" s="67"/>
      <c r="K249" s="68" t="e">
        <f>IF(I249/J249*100&gt;100,100,I249/J249*100)</f>
        <v>#DIV/0!</v>
      </c>
      <c r="L249" s="69" t="e">
        <f>(K249+K250+K251)/3</f>
        <v>#DIV/0!</v>
      </c>
      <c r="M249" s="70" t="e">
        <f>(L249+L252)/2</f>
        <v>#DIV/0!</v>
      </c>
      <c r="N249" s="4"/>
      <c r="O249" s="31"/>
    </row>
    <row r="250" spans="1:15" ht="42" hidden="1" customHeight="1" x14ac:dyDescent="0.25">
      <c r="A250" s="4"/>
      <c r="B250" s="56"/>
      <c r="C250" s="72"/>
      <c r="D250" s="56"/>
      <c r="E250" s="89"/>
      <c r="F250" s="65" t="s">
        <v>18</v>
      </c>
      <c r="G250" s="88" t="s">
        <v>146</v>
      </c>
      <c r="H250" s="65" t="s">
        <v>20</v>
      </c>
      <c r="I250" s="66"/>
      <c r="J250" s="67"/>
      <c r="K250" s="68" t="e">
        <f>IF(J250/I250*100&gt;100,100,J250/I250*100)</f>
        <v>#DIV/0!</v>
      </c>
      <c r="L250" s="73"/>
      <c r="M250" s="74"/>
      <c r="N250" s="4"/>
      <c r="O250" s="31"/>
    </row>
    <row r="251" spans="1:15" ht="36" hidden="1" customHeight="1" x14ac:dyDescent="0.25">
      <c r="A251" s="4"/>
      <c r="B251" s="56"/>
      <c r="C251" s="72"/>
      <c r="D251" s="56"/>
      <c r="E251" s="89"/>
      <c r="F251" s="65" t="s">
        <v>18</v>
      </c>
      <c r="G251" s="88" t="s">
        <v>147</v>
      </c>
      <c r="H251" s="65" t="s">
        <v>20</v>
      </c>
      <c r="I251" s="66"/>
      <c r="J251" s="66"/>
      <c r="K251" s="68" t="e">
        <f>IF(J251/I251*100&gt;100,100,J251/I251*100)</f>
        <v>#DIV/0!</v>
      </c>
      <c r="L251" s="73"/>
      <c r="M251" s="74"/>
      <c r="N251" s="4"/>
      <c r="O251" s="31"/>
    </row>
    <row r="252" spans="1:15" ht="30.75" hidden="1" customHeight="1" x14ac:dyDescent="0.25">
      <c r="A252" s="4"/>
      <c r="B252" s="56"/>
      <c r="C252" s="76"/>
      <c r="D252" s="57"/>
      <c r="E252" s="90"/>
      <c r="F252" s="65" t="s">
        <v>24</v>
      </c>
      <c r="G252" s="91" t="s">
        <v>25</v>
      </c>
      <c r="H252" s="65" t="s">
        <v>26</v>
      </c>
      <c r="I252" s="81"/>
      <c r="J252" s="78"/>
      <c r="K252" s="68" t="e">
        <f>IF(J252/I252*100&gt;100,100,J252/I252*100)</f>
        <v>#DIV/0!</v>
      </c>
      <c r="L252" s="79" t="e">
        <f>K252</f>
        <v>#DIV/0!</v>
      </c>
      <c r="M252" s="74"/>
      <c r="N252" s="4"/>
      <c r="O252" s="31"/>
    </row>
    <row r="253" spans="1:15" ht="42" hidden="1" customHeight="1" x14ac:dyDescent="0.25">
      <c r="A253" s="4"/>
      <c r="B253" s="56"/>
      <c r="C253" s="60" t="s">
        <v>157</v>
      </c>
      <c r="D253" s="61" t="s">
        <v>158</v>
      </c>
      <c r="E253" s="87" t="s">
        <v>117</v>
      </c>
      <c r="F253" s="65" t="s">
        <v>18</v>
      </c>
      <c r="G253" s="88" t="s">
        <v>145</v>
      </c>
      <c r="H253" s="65" t="s">
        <v>20</v>
      </c>
      <c r="I253" s="66"/>
      <c r="J253" s="67"/>
      <c r="K253" s="68" t="e">
        <f>IF(I253/J253*100&gt;100,100,I253/J253*100)</f>
        <v>#DIV/0!</v>
      </c>
      <c r="L253" s="69" t="e">
        <f>(K253+K254+K255)/3</f>
        <v>#DIV/0!</v>
      </c>
      <c r="M253" s="70" t="e">
        <f>(L253+L256)/2</f>
        <v>#DIV/0!</v>
      </c>
      <c r="N253" s="4"/>
      <c r="O253" s="31"/>
    </row>
    <row r="254" spans="1:15" ht="42" hidden="1" customHeight="1" x14ac:dyDescent="0.25">
      <c r="A254" s="4"/>
      <c r="B254" s="56"/>
      <c r="C254" s="72"/>
      <c r="D254" s="56"/>
      <c r="E254" s="89"/>
      <c r="F254" s="65" t="s">
        <v>18</v>
      </c>
      <c r="G254" s="88" t="s">
        <v>146</v>
      </c>
      <c r="H254" s="65" t="s">
        <v>20</v>
      </c>
      <c r="I254" s="66"/>
      <c r="J254" s="67"/>
      <c r="K254" s="68" t="e">
        <f>IF(J254/I254*100&gt;100,100,J254/I254*100)</f>
        <v>#DIV/0!</v>
      </c>
      <c r="L254" s="73"/>
      <c r="M254" s="74"/>
      <c r="N254" s="4"/>
      <c r="O254" s="31"/>
    </row>
    <row r="255" spans="1:15" ht="36" hidden="1" customHeight="1" x14ac:dyDescent="0.25">
      <c r="A255" s="4"/>
      <c r="B255" s="56"/>
      <c r="C255" s="72"/>
      <c r="D255" s="56"/>
      <c r="E255" s="89"/>
      <c r="F255" s="65" t="s">
        <v>18</v>
      </c>
      <c r="G255" s="88" t="s">
        <v>147</v>
      </c>
      <c r="H255" s="65" t="s">
        <v>20</v>
      </c>
      <c r="I255" s="66"/>
      <c r="J255" s="66"/>
      <c r="K255" s="68" t="e">
        <f>IF(J255/I255*100&gt;100,100,J255/I255*100)</f>
        <v>#DIV/0!</v>
      </c>
      <c r="L255" s="73"/>
      <c r="M255" s="74"/>
      <c r="N255" s="4"/>
      <c r="O255" s="31"/>
    </row>
    <row r="256" spans="1:15" ht="30.75" hidden="1" customHeight="1" x14ac:dyDescent="0.25">
      <c r="A256" s="4"/>
      <c r="B256" s="56"/>
      <c r="C256" s="76"/>
      <c r="D256" s="57"/>
      <c r="E256" s="90"/>
      <c r="F256" s="65" t="s">
        <v>24</v>
      </c>
      <c r="G256" s="91" t="s">
        <v>25</v>
      </c>
      <c r="H256" s="65" t="s">
        <v>26</v>
      </c>
      <c r="I256" s="81"/>
      <c r="J256" s="78"/>
      <c r="K256" s="68" t="e">
        <f>IF(J256/I256*100&gt;100,100,J256/I256*100)</f>
        <v>#DIV/0!</v>
      </c>
      <c r="L256" s="79" t="e">
        <f>K256</f>
        <v>#DIV/0!</v>
      </c>
      <c r="M256" s="74"/>
      <c r="N256" s="4"/>
      <c r="O256" s="31"/>
    </row>
    <row r="257" spans="1:15" ht="42" hidden="1" customHeight="1" x14ac:dyDescent="0.25">
      <c r="A257" s="4"/>
      <c r="B257" s="56"/>
      <c r="C257" s="60" t="s">
        <v>159</v>
      </c>
      <c r="D257" s="61" t="s">
        <v>160</v>
      </c>
      <c r="E257" s="87" t="s">
        <v>117</v>
      </c>
      <c r="F257" s="65" t="s">
        <v>18</v>
      </c>
      <c r="G257" s="88" t="s">
        <v>145</v>
      </c>
      <c r="H257" s="65" t="s">
        <v>20</v>
      </c>
      <c r="I257" s="66"/>
      <c r="J257" s="67"/>
      <c r="K257" s="68" t="e">
        <f>IF(I257/J257*100&gt;100,100,I257/J257*100)</f>
        <v>#DIV/0!</v>
      </c>
      <c r="L257" s="69" t="e">
        <f>(K257+K258+K259)/3</f>
        <v>#DIV/0!</v>
      </c>
      <c r="M257" s="70" t="e">
        <f>(L257+L260)/2</f>
        <v>#DIV/0!</v>
      </c>
      <c r="N257" s="4"/>
      <c r="O257" s="31"/>
    </row>
    <row r="258" spans="1:15" ht="42" hidden="1" customHeight="1" x14ac:dyDescent="0.25">
      <c r="A258" s="4"/>
      <c r="B258" s="56"/>
      <c r="C258" s="72"/>
      <c r="D258" s="56"/>
      <c r="E258" s="89"/>
      <c r="F258" s="65" t="s">
        <v>18</v>
      </c>
      <c r="G258" s="88" t="s">
        <v>146</v>
      </c>
      <c r="H258" s="65" t="s">
        <v>20</v>
      </c>
      <c r="I258" s="66"/>
      <c r="J258" s="67"/>
      <c r="K258" s="68" t="e">
        <f>IF(J258/I258*100&gt;100,100,J258/I258*100)</f>
        <v>#DIV/0!</v>
      </c>
      <c r="L258" s="73"/>
      <c r="M258" s="74"/>
      <c r="N258" s="4"/>
      <c r="O258" s="31"/>
    </row>
    <row r="259" spans="1:15" ht="36" hidden="1" customHeight="1" x14ac:dyDescent="0.25">
      <c r="A259" s="4"/>
      <c r="B259" s="56"/>
      <c r="C259" s="72"/>
      <c r="D259" s="56"/>
      <c r="E259" s="89"/>
      <c r="F259" s="65" t="s">
        <v>18</v>
      </c>
      <c r="G259" s="88" t="s">
        <v>147</v>
      </c>
      <c r="H259" s="65" t="s">
        <v>20</v>
      </c>
      <c r="I259" s="66"/>
      <c r="J259" s="66"/>
      <c r="K259" s="68" t="e">
        <f>IF(J259/I259*100&gt;100,100,J259/I259*100)</f>
        <v>#DIV/0!</v>
      </c>
      <c r="L259" s="73"/>
      <c r="M259" s="74"/>
      <c r="N259" s="4"/>
      <c r="O259" s="31"/>
    </row>
    <row r="260" spans="1:15" ht="30.75" hidden="1" customHeight="1" x14ac:dyDescent="0.25">
      <c r="A260" s="4"/>
      <c r="B260" s="56"/>
      <c r="C260" s="76"/>
      <c r="D260" s="57"/>
      <c r="E260" s="90"/>
      <c r="F260" s="65" t="s">
        <v>24</v>
      </c>
      <c r="G260" s="91" t="s">
        <v>25</v>
      </c>
      <c r="H260" s="65" t="s">
        <v>26</v>
      </c>
      <c r="I260" s="81"/>
      <c r="J260" s="78"/>
      <c r="K260" s="68" t="e">
        <f>IF(J260/I260*100&gt;100,100,J260/I260*100)</f>
        <v>#DIV/0!</v>
      </c>
      <c r="L260" s="79" t="e">
        <f>K260</f>
        <v>#DIV/0!</v>
      </c>
      <c r="M260" s="74"/>
      <c r="N260" s="4"/>
      <c r="O260" s="31"/>
    </row>
    <row r="261" spans="1:15" ht="42" hidden="1" customHeight="1" x14ac:dyDescent="0.25">
      <c r="A261" s="4"/>
      <c r="B261" s="56"/>
      <c r="C261" s="60" t="s">
        <v>161</v>
      </c>
      <c r="D261" s="61" t="s">
        <v>162</v>
      </c>
      <c r="E261" s="87" t="s">
        <v>117</v>
      </c>
      <c r="F261" s="65" t="s">
        <v>18</v>
      </c>
      <c r="G261" s="88" t="s">
        <v>145</v>
      </c>
      <c r="H261" s="65" t="s">
        <v>20</v>
      </c>
      <c r="I261" s="66"/>
      <c r="J261" s="67"/>
      <c r="K261" s="68" t="e">
        <f>IF(I261/J261*100&gt;100,100,I261/J261*100)</f>
        <v>#DIV/0!</v>
      </c>
      <c r="L261" s="69" t="e">
        <f>(K261+K262+K263)/3</f>
        <v>#DIV/0!</v>
      </c>
      <c r="M261" s="70" t="e">
        <f>(L261+L264)/2</f>
        <v>#DIV/0!</v>
      </c>
      <c r="N261" s="92"/>
      <c r="O261" s="31"/>
    </row>
    <row r="262" spans="1:15" ht="42" hidden="1" customHeight="1" x14ac:dyDescent="0.25">
      <c r="A262" s="4"/>
      <c r="B262" s="56"/>
      <c r="C262" s="72"/>
      <c r="D262" s="56"/>
      <c r="E262" s="89"/>
      <c r="F262" s="65" t="s">
        <v>18</v>
      </c>
      <c r="G262" s="88" t="s">
        <v>146</v>
      </c>
      <c r="H262" s="65" t="s">
        <v>20</v>
      </c>
      <c r="I262" s="66"/>
      <c r="J262" s="67"/>
      <c r="K262" s="68" t="e">
        <f>IF(I262/J262*100&gt;100,100,I262/J262*100)</f>
        <v>#DIV/0!</v>
      </c>
      <c r="L262" s="73"/>
      <c r="M262" s="74"/>
      <c r="N262" s="92"/>
      <c r="O262" s="31"/>
    </row>
    <row r="263" spans="1:15" ht="36" hidden="1" customHeight="1" x14ac:dyDescent="0.25">
      <c r="A263" s="4"/>
      <c r="B263" s="56"/>
      <c r="C263" s="72"/>
      <c r="D263" s="56"/>
      <c r="E263" s="89"/>
      <c r="F263" s="65" t="s">
        <v>18</v>
      </c>
      <c r="G263" s="88" t="s">
        <v>147</v>
      </c>
      <c r="H263" s="65" t="s">
        <v>20</v>
      </c>
      <c r="I263" s="66"/>
      <c r="J263" s="66"/>
      <c r="K263" s="68" t="e">
        <f>IF(J263/I263*100&gt;100,100,J263/I263*100)</f>
        <v>#DIV/0!</v>
      </c>
      <c r="L263" s="73"/>
      <c r="M263" s="74"/>
      <c r="N263" s="92"/>
      <c r="O263" s="31"/>
    </row>
    <row r="264" spans="1:15" ht="30.75" hidden="1" customHeight="1" x14ac:dyDescent="0.25">
      <c r="A264" s="4"/>
      <c r="B264" s="57"/>
      <c r="C264" s="76"/>
      <c r="D264" s="57"/>
      <c r="E264" s="90"/>
      <c r="F264" s="65" t="s">
        <v>24</v>
      </c>
      <c r="G264" s="91" t="s">
        <v>25</v>
      </c>
      <c r="H264" s="65" t="s">
        <v>26</v>
      </c>
      <c r="I264" s="78"/>
      <c r="J264" s="78"/>
      <c r="K264" s="68" t="e">
        <f>IF(J264/I264*100&gt;100,100,J264/I264*100)</f>
        <v>#DIV/0!</v>
      </c>
      <c r="L264" s="79" t="e">
        <f>K264</f>
        <v>#DIV/0!</v>
      </c>
      <c r="M264" s="74"/>
      <c r="N264" s="92"/>
      <c r="O264" s="31"/>
    </row>
    <row r="265" spans="1:15" ht="15" customHeight="1" x14ac:dyDescent="0.25">
      <c r="A265" s="4"/>
      <c r="B265" s="4"/>
      <c r="C265" s="4"/>
      <c r="D265" s="4"/>
      <c r="E265" s="4"/>
      <c r="F265" s="93"/>
      <c r="G265" s="4"/>
      <c r="H265" s="4"/>
      <c r="I265" s="4"/>
      <c r="J265" s="4"/>
      <c r="K265" s="4"/>
      <c r="L265" s="4"/>
      <c r="M265" s="4"/>
      <c r="N265" s="4"/>
      <c r="O265" s="31"/>
    </row>
    <row r="266" spans="1:15" ht="15" customHeight="1" x14ac:dyDescent="0.25">
      <c r="A266" s="4"/>
      <c r="B266" s="4"/>
      <c r="C266" s="4"/>
      <c r="D266" s="4"/>
      <c r="E266" s="4"/>
      <c r="F266" s="93"/>
      <c r="G266" s="4"/>
      <c r="H266" s="4"/>
      <c r="I266" s="94">
        <f>I184+I188+I192+I196+I200+I204+I208+I212+I216+I220+I224+I228</f>
        <v>0</v>
      </c>
      <c r="J266" s="94">
        <f>J184+J188+J192+J196+J200+J204+J208+J212+J216+J220+J224+J228</f>
        <v>0</v>
      </c>
      <c r="K266" s="94">
        <f>(I266*8+L266*4)/12</f>
        <v>91.666666666666671</v>
      </c>
      <c r="L266" s="4">
        <v>275</v>
      </c>
      <c r="M266" s="4"/>
      <c r="N266" s="4"/>
      <c r="O266" s="31"/>
    </row>
    <row r="267" spans="1:15" ht="15" customHeight="1" x14ac:dyDescent="0.25">
      <c r="A267" s="4"/>
      <c r="B267" s="4"/>
      <c r="C267" s="4"/>
      <c r="D267" s="4"/>
      <c r="E267" s="4"/>
      <c r="F267" s="93"/>
      <c r="G267" s="4"/>
      <c r="H267" s="4"/>
      <c r="I267" s="95">
        <f>I232+I236+I240+I244+I248+I252+I256+I260+I264</f>
        <v>0</v>
      </c>
      <c r="J267" s="4">
        <f>J232+J236+J240+J244+J248+J252+J256+J260+J264</f>
        <v>0</v>
      </c>
      <c r="K267" s="94">
        <f>(I267*8+L267*4)/12</f>
        <v>100</v>
      </c>
      <c r="L267" s="4">
        <v>300</v>
      </c>
      <c r="M267" s="4"/>
      <c r="N267" s="4"/>
      <c r="O267" s="31"/>
    </row>
    <row r="268" spans="1:15" x14ac:dyDescent="0.25">
      <c r="O268" s="31"/>
    </row>
    <row r="270" spans="1:15" x14ac:dyDescent="0.25">
      <c r="H270" s="97" t="s">
        <v>163</v>
      </c>
      <c r="I270" s="98">
        <f>I8+I12+I16+I20+I24+I32+I36</f>
        <v>422.11111111111114</v>
      </c>
      <c r="J270" s="98">
        <f>J8+J12+J16+J20+J24+J32+J36</f>
        <v>424.6</v>
      </c>
      <c r="K270" s="99">
        <f>(411*5+436*4)/9</f>
        <v>422.11111111111109</v>
      </c>
      <c r="L270" s="1">
        <v>425</v>
      </c>
    </row>
    <row r="271" spans="1:15" x14ac:dyDescent="0.25">
      <c r="H271" s="97" t="s">
        <v>164</v>
      </c>
      <c r="I271" s="98">
        <f>I44+I48+I52+I56+I60+I64+I68+I72+I76</f>
        <v>468.11111111111109</v>
      </c>
      <c r="J271" s="98">
        <f>J44+J48+J52+J56+J60+J64+J68+J72+J76</f>
        <v>475.16666666666669</v>
      </c>
      <c r="K271" s="99">
        <f>(469*5+467*4)/9</f>
        <v>468.11111111111109</v>
      </c>
      <c r="L271" s="1">
        <v>475</v>
      </c>
    </row>
    <row r="272" spans="1:15" x14ac:dyDescent="0.25">
      <c r="H272" s="97" t="s">
        <v>165</v>
      </c>
      <c r="I272" s="98">
        <f>I80+I84+I88+I92+I96+I100+I104+I108+I112</f>
        <v>76.111111111111114</v>
      </c>
      <c r="J272" s="98">
        <f>J80+J84+J88+J92+J96+J100+J104+J108+J112</f>
        <v>76.900000000000006</v>
      </c>
      <c r="K272" s="99">
        <f>(77*5+75*4)/9</f>
        <v>76.111111111111114</v>
      </c>
      <c r="L272" s="1">
        <v>77</v>
      </c>
    </row>
    <row r="273" spans="8:10" x14ac:dyDescent="0.25">
      <c r="H273" s="97" t="s">
        <v>166</v>
      </c>
      <c r="I273" s="1">
        <f>I180+I176+I172+I168+I164+I160+I156+I152+I148+I144+I140+I136+I132+I128+I124+I120+I116</f>
        <v>39512.777777777774</v>
      </c>
      <c r="J273" s="1">
        <f>J180+J176+J172+J168+J164+J160+J156+J152+J148+J144+J140+J136+J132+J128+J124+J120+J116</f>
        <v>39354</v>
      </c>
    </row>
  </sheetData>
  <autoFilter ref="A3:N132"/>
  <mergeCells count="325">
    <mergeCell ref="C261:C264"/>
    <mergeCell ref="D261:D264"/>
    <mergeCell ref="E261:E264"/>
    <mergeCell ref="L261:L263"/>
    <mergeCell ref="M261:M264"/>
    <mergeCell ref="N261:N264"/>
    <mergeCell ref="C253:C256"/>
    <mergeCell ref="D253:D256"/>
    <mergeCell ref="E253:E256"/>
    <mergeCell ref="L253:L255"/>
    <mergeCell ref="M253:M256"/>
    <mergeCell ref="C257:C260"/>
    <mergeCell ref="D257:D260"/>
    <mergeCell ref="E257:E260"/>
    <mergeCell ref="L257:L259"/>
    <mergeCell ref="M257:M260"/>
    <mergeCell ref="C245:C248"/>
    <mergeCell ref="D245:D248"/>
    <mergeCell ref="E245:E248"/>
    <mergeCell ref="L245:L247"/>
    <mergeCell ref="M245:M248"/>
    <mergeCell ref="C249:C252"/>
    <mergeCell ref="D249:D252"/>
    <mergeCell ref="E249:E252"/>
    <mergeCell ref="L249:L251"/>
    <mergeCell ref="M249:M252"/>
    <mergeCell ref="C241:C244"/>
    <mergeCell ref="D241:D244"/>
    <mergeCell ref="E241:E244"/>
    <mergeCell ref="L241:L243"/>
    <mergeCell ref="M241:M244"/>
    <mergeCell ref="N241:N244"/>
    <mergeCell ref="C233:C236"/>
    <mergeCell ref="D233:D236"/>
    <mergeCell ref="E233:E236"/>
    <mergeCell ref="L233:L235"/>
    <mergeCell ref="M233:M236"/>
    <mergeCell ref="C237:C240"/>
    <mergeCell ref="D237:D240"/>
    <mergeCell ref="E237:E240"/>
    <mergeCell ref="L237:L239"/>
    <mergeCell ref="M237:M240"/>
    <mergeCell ref="D225:D228"/>
    <mergeCell ref="E225:E228"/>
    <mergeCell ref="L225:L227"/>
    <mergeCell ref="M225:M228"/>
    <mergeCell ref="C229:C232"/>
    <mergeCell ref="D229:D232"/>
    <mergeCell ref="E229:E232"/>
    <mergeCell ref="L229:L231"/>
    <mergeCell ref="M229:M232"/>
    <mergeCell ref="C217:C220"/>
    <mergeCell ref="D217:D220"/>
    <mergeCell ref="E217:E220"/>
    <mergeCell ref="L217:L219"/>
    <mergeCell ref="M217:M220"/>
    <mergeCell ref="D221:D224"/>
    <mergeCell ref="E221:E224"/>
    <mergeCell ref="L221:L223"/>
    <mergeCell ref="M221:M224"/>
    <mergeCell ref="C209:C212"/>
    <mergeCell ref="D209:D212"/>
    <mergeCell ref="E209:E212"/>
    <mergeCell ref="L209:L211"/>
    <mergeCell ref="M209:M212"/>
    <mergeCell ref="C213:C216"/>
    <mergeCell ref="D213:D216"/>
    <mergeCell ref="E213:E216"/>
    <mergeCell ref="L213:L215"/>
    <mergeCell ref="M213:M216"/>
    <mergeCell ref="C201:C204"/>
    <mergeCell ref="D201:D204"/>
    <mergeCell ref="E201:E204"/>
    <mergeCell ref="L201:L203"/>
    <mergeCell ref="M201:M204"/>
    <mergeCell ref="C205:C208"/>
    <mergeCell ref="D205:D208"/>
    <mergeCell ref="E205:E208"/>
    <mergeCell ref="L205:L207"/>
    <mergeCell ref="M205:M208"/>
    <mergeCell ref="L193:L195"/>
    <mergeCell ref="M193:M196"/>
    <mergeCell ref="C197:C200"/>
    <mergeCell ref="D197:D200"/>
    <mergeCell ref="E197:E200"/>
    <mergeCell ref="L197:L199"/>
    <mergeCell ref="M197:M200"/>
    <mergeCell ref="N181:N236"/>
    <mergeCell ref="C185:C188"/>
    <mergeCell ref="D185:D188"/>
    <mergeCell ref="E185:E188"/>
    <mergeCell ref="L185:L187"/>
    <mergeCell ref="M185:M188"/>
    <mergeCell ref="C189:C192"/>
    <mergeCell ref="D189:D192"/>
    <mergeCell ref="E189:E192"/>
    <mergeCell ref="L189:L191"/>
    <mergeCell ref="B181:B264"/>
    <mergeCell ref="C181:C184"/>
    <mergeCell ref="D181:D184"/>
    <mergeCell ref="E181:E184"/>
    <mergeCell ref="L181:L183"/>
    <mergeCell ref="M181:M184"/>
    <mergeCell ref="M189:M192"/>
    <mergeCell ref="C193:C196"/>
    <mergeCell ref="D193:D196"/>
    <mergeCell ref="E193:E196"/>
    <mergeCell ref="C173:C176"/>
    <mergeCell ref="D173:D176"/>
    <mergeCell ref="E173:E176"/>
    <mergeCell ref="L173:L175"/>
    <mergeCell ref="M173:M176"/>
    <mergeCell ref="C177:C180"/>
    <mergeCell ref="D177:D180"/>
    <mergeCell ref="E177:E180"/>
    <mergeCell ref="L177:L179"/>
    <mergeCell ref="M177:M180"/>
    <mergeCell ref="C165:C168"/>
    <mergeCell ref="D165:D168"/>
    <mergeCell ref="E165:E168"/>
    <mergeCell ref="L165:L167"/>
    <mergeCell ref="M165:M168"/>
    <mergeCell ref="C169:C172"/>
    <mergeCell ref="D169:D172"/>
    <mergeCell ref="E169:E172"/>
    <mergeCell ref="L169:L171"/>
    <mergeCell ref="M169:M172"/>
    <mergeCell ref="C157:C160"/>
    <mergeCell ref="D157:D160"/>
    <mergeCell ref="E157:E160"/>
    <mergeCell ref="L157:L159"/>
    <mergeCell ref="M157:M160"/>
    <mergeCell ref="C161:C164"/>
    <mergeCell ref="D161:D164"/>
    <mergeCell ref="E161:E164"/>
    <mergeCell ref="L161:L163"/>
    <mergeCell ref="M161:M164"/>
    <mergeCell ref="C149:C152"/>
    <mergeCell ref="D149:D152"/>
    <mergeCell ref="E149:E152"/>
    <mergeCell ref="L149:L151"/>
    <mergeCell ref="M149:M152"/>
    <mergeCell ref="D153:D156"/>
    <mergeCell ref="E153:E156"/>
    <mergeCell ref="L153:L155"/>
    <mergeCell ref="M153:M156"/>
    <mergeCell ref="C141:C144"/>
    <mergeCell ref="D141:D144"/>
    <mergeCell ref="E141:E144"/>
    <mergeCell ref="L141:L143"/>
    <mergeCell ref="M141:M144"/>
    <mergeCell ref="C145:C148"/>
    <mergeCell ref="D145:D148"/>
    <mergeCell ref="E145:E148"/>
    <mergeCell ref="L145:L147"/>
    <mergeCell ref="M145:M148"/>
    <mergeCell ref="C133:C136"/>
    <mergeCell ref="D133:D136"/>
    <mergeCell ref="E133:E136"/>
    <mergeCell ref="L133:L135"/>
    <mergeCell ref="M133:M136"/>
    <mergeCell ref="C137:C140"/>
    <mergeCell ref="D137:D140"/>
    <mergeCell ref="E137:E140"/>
    <mergeCell ref="L137:L139"/>
    <mergeCell ref="M137:M140"/>
    <mergeCell ref="C125:C128"/>
    <mergeCell ref="D125:D128"/>
    <mergeCell ref="E125:E128"/>
    <mergeCell ref="L125:L127"/>
    <mergeCell ref="M125:M128"/>
    <mergeCell ref="C129:C132"/>
    <mergeCell ref="D129:D132"/>
    <mergeCell ref="E129:E132"/>
    <mergeCell ref="L129:L131"/>
    <mergeCell ref="M129:M132"/>
    <mergeCell ref="C117:C120"/>
    <mergeCell ref="D117:D120"/>
    <mergeCell ref="E117:E120"/>
    <mergeCell ref="L117:L119"/>
    <mergeCell ref="M117:M120"/>
    <mergeCell ref="C121:C124"/>
    <mergeCell ref="D121:D124"/>
    <mergeCell ref="E121:E124"/>
    <mergeCell ref="L121:L123"/>
    <mergeCell ref="M121:M124"/>
    <mergeCell ref="C109:C112"/>
    <mergeCell ref="D109:D112"/>
    <mergeCell ref="E109:E112"/>
    <mergeCell ref="L109:L111"/>
    <mergeCell ref="M109:M112"/>
    <mergeCell ref="C113:C116"/>
    <mergeCell ref="D113:D116"/>
    <mergeCell ref="E113:E116"/>
    <mergeCell ref="L113:L115"/>
    <mergeCell ref="M113:M116"/>
    <mergeCell ref="C101:C104"/>
    <mergeCell ref="D101:D104"/>
    <mergeCell ref="E101:E104"/>
    <mergeCell ref="L101:L103"/>
    <mergeCell ref="M101:M104"/>
    <mergeCell ref="C105:C108"/>
    <mergeCell ref="D105:D108"/>
    <mergeCell ref="E105:E108"/>
    <mergeCell ref="L105:L107"/>
    <mergeCell ref="M105:M108"/>
    <mergeCell ref="C93:C96"/>
    <mergeCell ref="D93:D96"/>
    <mergeCell ref="E93:E96"/>
    <mergeCell ref="L93:L95"/>
    <mergeCell ref="M93:M96"/>
    <mergeCell ref="C97:C100"/>
    <mergeCell ref="D97:D100"/>
    <mergeCell ref="E97:E100"/>
    <mergeCell ref="L97:L99"/>
    <mergeCell ref="M97:M100"/>
    <mergeCell ref="C85:C88"/>
    <mergeCell ref="D85:D88"/>
    <mergeCell ref="E85:E88"/>
    <mergeCell ref="L85:L87"/>
    <mergeCell ref="M85:M88"/>
    <mergeCell ref="C89:C92"/>
    <mergeCell ref="D89:D92"/>
    <mergeCell ref="E89:E92"/>
    <mergeCell ref="L89:L91"/>
    <mergeCell ref="M89:M92"/>
    <mergeCell ref="C77:C80"/>
    <mergeCell ref="D77:D80"/>
    <mergeCell ref="E77:E80"/>
    <mergeCell ref="L77:L79"/>
    <mergeCell ref="M77:M80"/>
    <mergeCell ref="C81:C84"/>
    <mergeCell ref="D81:D84"/>
    <mergeCell ref="E81:E84"/>
    <mergeCell ref="L81:L83"/>
    <mergeCell ref="M81:M84"/>
    <mergeCell ref="C69:C72"/>
    <mergeCell ref="D69:D72"/>
    <mergeCell ref="E69:E72"/>
    <mergeCell ref="L69:L71"/>
    <mergeCell ref="M69:M72"/>
    <mergeCell ref="C73:C76"/>
    <mergeCell ref="D73:D76"/>
    <mergeCell ref="E73:E76"/>
    <mergeCell ref="L73:L75"/>
    <mergeCell ref="M73:M76"/>
    <mergeCell ref="C61:C64"/>
    <mergeCell ref="D61:D64"/>
    <mergeCell ref="E61:E64"/>
    <mergeCell ref="L61:L63"/>
    <mergeCell ref="M61:M64"/>
    <mergeCell ref="C65:C68"/>
    <mergeCell ref="D65:D68"/>
    <mergeCell ref="E65:E68"/>
    <mergeCell ref="L65:L67"/>
    <mergeCell ref="M65:M68"/>
    <mergeCell ref="C53:C56"/>
    <mergeCell ref="D53:D56"/>
    <mergeCell ref="E53:E56"/>
    <mergeCell ref="L53:L55"/>
    <mergeCell ref="M53:M56"/>
    <mergeCell ref="C57:C60"/>
    <mergeCell ref="D57:D60"/>
    <mergeCell ref="E57:E60"/>
    <mergeCell ref="L57:L59"/>
    <mergeCell ref="M57:M60"/>
    <mergeCell ref="C45:C48"/>
    <mergeCell ref="D45:D48"/>
    <mergeCell ref="E45:E48"/>
    <mergeCell ref="L45:L47"/>
    <mergeCell ref="M45:M48"/>
    <mergeCell ref="C49:C52"/>
    <mergeCell ref="D49:D52"/>
    <mergeCell ref="E49:E52"/>
    <mergeCell ref="L49:L51"/>
    <mergeCell ref="M49:M52"/>
    <mergeCell ref="C33:C36"/>
    <mergeCell ref="D33:D36"/>
    <mergeCell ref="E33:E36"/>
    <mergeCell ref="L33:L35"/>
    <mergeCell ref="M33:M36"/>
    <mergeCell ref="C41:C44"/>
    <mergeCell ref="D41:D44"/>
    <mergeCell ref="E41:E44"/>
    <mergeCell ref="L41:L43"/>
    <mergeCell ref="M41:M44"/>
    <mergeCell ref="C25:C28"/>
    <mergeCell ref="D25:D28"/>
    <mergeCell ref="E25:E28"/>
    <mergeCell ref="L25:L27"/>
    <mergeCell ref="M25:M28"/>
    <mergeCell ref="C29:C32"/>
    <mergeCell ref="D29:D32"/>
    <mergeCell ref="E29:E32"/>
    <mergeCell ref="L29:L31"/>
    <mergeCell ref="M29:M32"/>
    <mergeCell ref="C17:C20"/>
    <mergeCell ref="D17:D20"/>
    <mergeCell ref="E17:E20"/>
    <mergeCell ref="L17:L19"/>
    <mergeCell ref="M17:M20"/>
    <mergeCell ref="C21:C24"/>
    <mergeCell ref="D21:D24"/>
    <mergeCell ref="E21:E24"/>
    <mergeCell ref="L21:L23"/>
    <mergeCell ref="M21:M24"/>
    <mergeCell ref="D9:D12"/>
    <mergeCell ref="E9:E12"/>
    <mergeCell ref="L9:L11"/>
    <mergeCell ref="M9:M12"/>
    <mergeCell ref="C13:C16"/>
    <mergeCell ref="D13:D16"/>
    <mergeCell ref="E13:E16"/>
    <mergeCell ref="L13:L15"/>
    <mergeCell ref="M13:M16"/>
    <mergeCell ref="B2:O2"/>
    <mergeCell ref="B5:B180"/>
    <mergeCell ref="C5:C8"/>
    <mergeCell ref="D5:D8"/>
    <mergeCell ref="E5:E8"/>
    <mergeCell ref="L5:L7"/>
    <mergeCell ref="M5:M8"/>
    <mergeCell ref="N5:N180"/>
    <mergeCell ref="O5:O268"/>
    <mergeCell ref="C9:C12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Q273"/>
  <sheetViews>
    <sheetView view="pageBreakPreview" topLeftCell="C1" zoomScale="80" zoomScaleNormal="70" zoomScaleSheetLayoutView="80" workbookViewId="0">
      <selection activeCell="B3" sqref="B3"/>
    </sheetView>
  </sheetViews>
  <sheetFormatPr defaultColWidth="9.140625" defaultRowHeight="15.75" x14ac:dyDescent="0.25"/>
  <cols>
    <col min="1" max="1" width="2.7109375" style="1" customWidth="1"/>
    <col min="2" max="2" width="21" style="1" customWidth="1"/>
    <col min="3" max="4" width="23.85546875" style="1" customWidth="1"/>
    <col min="5" max="5" width="14.140625" style="1" customWidth="1"/>
    <col min="6" max="6" width="23.85546875" style="96" customWidth="1"/>
    <col min="7" max="7" width="23.85546875" style="1" customWidth="1"/>
    <col min="8" max="8" width="14.85546875" style="1" customWidth="1"/>
    <col min="9" max="9" width="19.85546875" style="1" customWidth="1"/>
    <col min="10" max="10" width="17.85546875" style="1" customWidth="1"/>
    <col min="11" max="12" width="23.85546875" style="1" customWidth="1"/>
    <col min="13" max="13" width="14.85546875" style="1" customWidth="1"/>
    <col min="14" max="14" width="16.5703125" style="1" customWidth="1"/>
    <col min="15" max="15" width="12.140625" style="1" customWidth="1"/>
    <col min="16" max="16384" width="9.140625" style="4"/>
  </cols>
  <sheetData>
    <row r="2" spans="1:1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3" customHeight="1" x14ac:dyDescent="0.25">
      <c r="B3" s="5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5" t="s">
        <v>6</v>
      </c>
      <c r="H3" s="5" t="s">
        <v>7</v>
      </c>
      <c r="I3" s="5" t="s">
        <v>8</v>
      </c>
      <c r="J3" s="8" t="s">
        <v>9</v>
      </c>
      <c r="K3" s="5" t="s">
        <v>10</v>
      </c>
      <c r="L3" s="5" t="s">
        <v>11</v>
      </c>
      <c r="M3" s="9" t="s">
        <v>12</v>
      </c>
      <c r="N3" s="5" t="s">
        <v>13</v>
      </c>
      <c r="O3" s="5"/>
    </row>
    <row r="4" spans="1:15" s="14" customFormat="1" ht="20.25" customHeight="1" x14ac:dyDescent="0.25">
      <c r="A4" s="10"/>
      <c r="B4" s="11">
        <v>1</v>
      </c>
      <c r="C4" s="11">
        <v>2</v>
      </c>
      <c r="D4" s="11">
        <v>2</v>
      </c>
      <c r="E4" s="12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13">
        <v>11</v>
      </c>
      <c r="N4" s="11">
        <v>12</v>
      </c>
      <c r="O4" s="8">
        <v>13</v>
      </c>
    </row>
    <row r="5" spans="1:15" ht="58.5" hidden="1" customHeight="1" x14ac:dyDescent="0.25">
      <c r="B5" s="15" t="s">
        <v>175</v>
      </c>
      <c r="C5" s="16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5" t="s">
        <v>20</v>
      </c>
      <c r="I5" s="20"/>
      <c r="J5" s="21"/>
      <c r="K5" s="22" t="e">
        <f>IF(J5/I5*100&gt;100,100,J5/I5*100)</f>
        <v>#DIV/0!</v>
      </c>
      <c r="L5" s="23" t="e">
        <f>(K5+K6+K7)/2</f>
        <v>#DIV/0!</v>
      </c>
      <c r="M5" s="24" t="e">
        <f>(L5+L8)/2</f>
        <v>#DIV/0!</v>
      </c>
      <c r="N5" s="25" t="s">
        <v>21</v>
      </c>
      <c r="O5" s="26"/>
    </row>
    <row r="6" spans="1:15" ht="58.5" hidden="1" customHeight="1" x14ac:dyDescent="0.25">
      <c r="B6" s="27"/>
      <c r="C6" s="27"/>
      <c r="D6" s="27"/>
      <c r="E6" s="28"/>
      <c r="F6" s="18" t="s">
        <v>18</v>
      </c>
      <c r="G6" s="19" t="s">
        <v>22</v>
      </c>
      <c r="H6" s="5" t="s">
        <v>20</v>
      </c>
      <c r="I6" s="20"/>
      <c r="J6" s="21"/>
      <c r="K6" s="22" t="e">
        <f t="shared" ref="K6:K121" si="0">IF(J6/I6*100&gt;100,100,J6/I6*100)</f>
        <v>#DIV/0!</v>
      </c>
      <c r="L6" s="29"/>
      <c r="M6" s="30"/>
      <c r="N6" s="27"/>
      <c r="O6" s="31"/>
    </row>
    <row r="7" spans="1:15" ht="58.5" hidden="1" customHeight="1" x14ac:dyDescent="0.25">
      <c r="B7" s="27"/>
      <c r="C7" s="27"/>
      <c r="D7" s="27"/>
      <c r="E7" s="28"/>
      <c r="F7" s="18" t="s">
        <v>18</v>
      </c>
      <c r="G7" s="19" t="s">
        <v>23</v>
      </c>
      <c r="H7" s="5" t="s">
        <v>20</v>
      </c>
      <c r="I7" s="20"/>
      <c r="J7" s="20"/>
      <c r="K7" s="22"/>
      <c r="L7" s="29"/>
      <c r="M7" s="30"/>
      <c r="N7" s="27"/>
      <c r="O7" s="31"/>
    </row>
    <row r="8" spans="1:15" ht="30.75" hidden="1" customHeight="1" x14ac:dyDescent="0.25">
      <c r="B8" s="27"/>
      <c r="C8" s="32"/>
      <c r="D8" s="32"/>
      <c r="E8" s="33"/>
      <c r="F8" s="18" t="s">
        <v>24</v>
      </c>
      <c r="G8" s="34" t="s">
        <v>25</v>
      </c>
      <c r="H8" s="5" t="s">
        <v>26</v>
      </c>
      <c r="I8" s="37"/>
      <c r="J8" s="38"/>
      <c r="K8" s="22" t="e">
        <f t="shared" si="0"/>
        <v>#DIV/0!</v>
      </c>
      <c r="L8" s="36" t="e">
        <f>K8</f>
        <v>#DIV/0!</v>
      </c>
      <c r="M8" s="30"/>
      <c r="N8" s="27"/>
      <c r="O8" s="31"/>
    </row>
    <row r="9" spans="1:15" ht="30.75" hidden="1" customHeight="1" x14ac:dyDescent="0.25">
      <c r="B9" s="27"/>
      <c r="C9" s="16" t="s">
        <v>27</v>
      </c>
      <c r="D9" s="16" t="s">
        <v>28</v>
      </c>
      <c r="E9" s="17" t="s">
        <v>17</v>
      </c>
      <c r="F9" s="18" t="s">
        <v>18</v>
      </c>
      <c r="G9" s="19" t="s">
        <v>19</v>
      </c>
      <c r="H9" s="5" t="s">
        <v>20</v>
      </c>
      <c r="I9" s="20"/>
      <c r="J9" s="21"/>
      <c r="K9" s="22" t="e">
        <f>IF(J9/I9*100&gt;100,100,J9/I9*100)</f>
        <v>#DIV/0!</v>
      </c>
      <c r="L9" s="23" t="e">
        <f>(K9+K10+K11)/2</f>
        <v>#DIV/0!</v>
      </c>
      <c r="M9" s="24" t="e">
        <f>(L9+L12)/2</f>
        <v>#DIV/0!</v>
      </c>
      <c r="N9" s="27"/>
      <c r="O9" s="31"/>
    </row>
    <row r="10" spans="1:15" ht="30.75" hidden="1" customHeight="1" x14ac:dyDescent="0.25">
      <c r="B10" s="27"/>
      <c r="C10" s="27"/>
      <c r="D10" s="27"/>
      <c r="E10" s="28"/>
      <c r="F10" s="18" t="s">
        <v>18</v>
      </c>
      <c r="G10" s="19" t="s">
        <v>22</v>
      </c>
      <c r="H10" s="5" t="s">
        <v>20</v>
      </c>
      <c r="I10" s="20"/>
      <c r="J10" s="21"/>
      <c r="K10" s="22" t="e">
        <f>IF(J10/I10*100&gt;100,100,J10/I10*100)</f>
        <v>#DIV/0!</v>
      </c>
      <c r="L10" s="29"/>
      <c r="M10" s="30"/>
      <c r="N10" s="27"/>
      <c r="O10" s="31"/>
    </row>
    <row r="11" spans="1:15" ht="30.75" hidden="1" customHeight="1" x14ac:dyDescent="0.25">
      <c r="B11" s="27"/>
      <c r="C11" s="27"/>
      <c r="D11" s="27"/>
      <c r="E11" s="28"/>
      <c r="F11" s="18" t="s">
        <v>18</v>
      </c>
      <c r="G11" s="19" t="s">
        <v>23</v>
      </c>
      <c r="H11" s="5" t="s">
        <v>20</v>
      </c>
      <c r="I11" s="20"/>
      <c r="J11" s="20"/>
      <c r="K11" s="22"/>
      <c r="L11" s="29"/>
      <c r="M11" s="30"/>
      <c r="N11" s="27"/>
      <c r="O11" s="31"/>
    </row>
    <row r="12" spans="1:15" ht="59.25" hidden="1" customHeight="1" x14ac:dyDescent="0.25">
      <c r="B12" s="27"/>
      <c r="C12" s="32"/>
      <c r="D12" s="32"/>
      <c r="E12" s="33"/>
      <c r="F12" s="18" t="s">
        <v>24</v>
      </c>
      <c r="G12" s="34" t="s">
        <v>25</v>
      </c>
      <c r="H12" s="5" t="s">
        <v>26</v>
      </c>
      <c r="I12" s="37"/>
      <c r="J12" s="38"/>
      <c r="K12" s="22" t="e">
        <f>IF(J12/I12*100&gt;100,100,J12/I12*100)</f>
        <v>#DIV/0!</v>
      </c>
      <c r="L12" s="36" t="e">
        <f>K12</f>
        <v>#DIV/0!</v>
      </c>
      <c r="M12" s="30"/>
      <c r="N12" s="27"/>
      <c r="O12" s="31"/>
    </row>
    <row r="13" spans="1:15" ht="30.75" hidden="1" customHeight="1" x14ac:dyDescent="0.25">
      <c r="B13" s="27"/>
      <c r="C13" s="16" t="s">
        <v>29</v>
      </c>
      <c r="D13" s="16" t="s">
        <v>30</v>
      </c>
      <c r="E13" s="17" t="s">
        <v>17</v>
      </c>
      <c r="F13" s="18" t="s">
        <v>18</v>
      </c>
      <c r="G13" s="19" t="s">
        <v>19</v>
      </c>
      <c r="H13" s="5" t="s">
        <v>20</v>
      </c>
      <c r="I13" s="20"/>
      <c r="J13" s="21"/>
      <c r="K13" s="22" t="e">
        <f>IF(J13/I13*100&gt;100,100,J13/I13*100)</f>
        <v>#DIV/0!</v>
      </c>
      <c r="L13" s="23" t="e">
        <f>(K13+K14+K15)/2</f>
        <v>#DIV/0!</v>
      </c>
      <c r="M13" s="24" t="e">
        <f>(L13+L16)/2</f>
        <v>#DIV/0!</v>
      </c>
      <c r="N13" s="27"/>
      <c r="O13" s="31"/>
    </row>
    <row r="14" spans="1:15" ht="30.75" hidden="1" customHeight="1" x14ac:dyDescent="0.25">
      <c r="B14" s="27"/>
      <c r="C14" s="27"/>
      <c r="D14" s="27"/>
      <c r="E14" s="28"/>
      <c r="F14" s="18" t="s">
        <v>18</v>
      </c>
      <c r="G14" s="19" t="s">
        <v>22</v>
      </c>
      <c r="H14" s="5" t="s">
        <v>20</v>
      </c>
      <c r="I14" s="20"/>
      <c r="J14" s="21"/>
      <c r="K14" s="22" t="e">
        <f>IF(J14/I14*100&gt;100,100,J14/I14*100)</f>
        <v>#DIV/0!</v>
      </c>
      <c r="L14" s="29"/>
      <c r="M14" s="30"/>
      <c r="N14" s="27"/>
      <c r="O14" s="31"/>
    </row>
    <row r="15" spans="1:15" ht="30.75" hidden="1" customHeight="1" x14ac:dyDescent="0.25">
      <c r="B15" s="27"/>
      <c r="C15" s="27"/>
      <c r="D15" s="27"/>
      <c r="E15" s="28"/>
      <c r="F15" s="18" t="s">
        <v>18</v>
      </c>
      <c r="G15" s="19" t="s">
        <v>23</v>
      </c>
      <c r="H15" s="5" t="s">
        <v>20</v>
      </c>
      <c r="I15" s="20"/>
      <c r="J15" s="20"/>
      <c r="K15" s="22"/>
      <c r="L15" s="29"/>
      <c r="M15" s="30"/>
      <c r="N15" s="27"/>
      <c r="O15" s="31"/>
    </row>
    <row r="16" spans="1:15" ht="104.25" hidden="1" customHeight="1" x14ac:dyDescent="0.25">
      <c r="B16" s="27"/>
      <c r="C16" s="32"/>
      <c r="D16" s="32"/>
      <c r="E16" s="33"/>
      <c r="F16" s="18" t="s">
        <v>24</v>
      </c>
      <c r="G16" s="34" t="s">
        <v>25</v>
      </c>
      <c r="H16" s="5" t="s">
        <v>26</v>
      </c>
      <c r="I16" s="37"/>
      <c r="J16" s="38"/>
      <c r="K16" s="22" t="e">
        <f>IF(J16/I16*100&gt;100,100,J16/I16*100)</f>
        <v>#DIV/0!</v>
      </c>
      <c r="L16" s="36" t="e">
        <f>K16</f>
        <v>#DIV/0!</v>
      </c>
      <c r="M16" s="30"/>
      <c r="N16" s="27"/>
      <c r="O16" s="31"/>
    </row>
    <row r="17" spans="2:15" ht="30.75" hidden="1" customHeight="1" x14ac:dyDescent="0.25">
      <c r="B17" s="27"/>
      <c r="C17" s="16" t="s">
        <v>31</v>
      </c>
      <c r="D17" s="16" t="s">
        <v>32</v>
      </c>
      <c r="E17" s="17" t="s">
        <v>17</v>
      </c>
      <c r="F17" s="18" t="s">
        <v>18</v>
      </c>
      <c r="G17" s="19" t="s">
        <v>19</v>
      </c>
      <c r="H17" s="5" t="s">
        <v>20</v>
      </c>
      <c r="I17" s="20"/>
      <c r="J17" s="21"/>
      <c r="K17" s="22" t="e">
        <f>IF(J17/I17*100&gt;100,100,J17/I17*100)</f>
        <v>#DIV/0!</v>
      </c>
      <c r="L17" s="23" t="e">
        <f>(K17+K18+K19)/2</f>
        <v>#DIV/0!</v>
      </c>
      <c r="M17" s="24" t="e">
        <f>(L17+L20)/2</f>
        <v>#DIV/0!</v>
      </c>
      <c r="N17" s="27"/>
      <c r="O17" s="31"/>
    </row>
    <row r="18" spans="2:15" ht="30.75" hidden="1" customHeight="1" x14ac:dyDescent="0.25">
      <c r="B18" s="27"/>
      <c r="C18" s="27"/>
      <c r="D18" s="27"/>
      <c r="E18" s="28"/>
      <c r="F18" s="18" t="s">
        <v>18</v>
      </c>
      <c r="G18" s="19" t="s">
        <v>22</v>
      </c>
      <c r="H18" s="5" t="s">
        <v>20</v>
      </c>
      <c r="I18" s="20"/>
      <c r="J18" s="21"/>
      <c r="K18" s="22" t="e">
        <f>IF(J18/I18*100&gt;100,100,J18/I18*100)</f>
        <v>#DIV/0!</v>
      </c>
      <c r="L18" s="29"/>
      <c r="M18" s="30"/>
      <c r="N18" s="27"/>
      <c r="O18" s="31"/>
    </row>
    <row r="19" spans="2:15" ht="30.75" hidden="1" customHeight="1" x14ac:dyDescent="0.25">
      <c r="B19" s="27"/>
      <c r="C19" s="27"/>
      <c r="D19" s="27"/>
      <c r="E19" s="28"/>
      <c r="F19" s="18" t="s">
        <v>18</v>
      </c>
      <c r="G19" s="19" t="s">
        <v>23</v>
      </c>
      <c r="H19" s="5" t="s">
        <v>20</v>
      </c>
      <c r="I19" s="20"/>
      <c r="J19" s="20"/>
      <c r="K19" s="22"/>
      <c r="L19" s="29"/>
      <c r="M19" s="30"/>
      <c r="N19" s="27"/>
      <c r="O19" s="31"/>
    </row>
    <row r="20" spans="2:15" ht="93" hidden="1" customHeight="1" x14ac:dyDescent="0.25">
      <c r="B20" s="27"/>
      <c r="C20" s="32"/>
      <c r="D20" s="32"/>
      <c r="E20" s="33"/>
      <c r="F20" s="18" t="s">
        <v>24</v>
      </c>
      <c r="G20" s="34" t="s">
        <v>25</v>
      </c>
      <c r="H20" s="5" t="s">
        <v>26</v>
      </c>
      <c r="I20" s="37"/>
      <c r="J20" s="38"/>
      <c r="K20" s="22" t="e">
        <f>IF(J20/I20*100&gt;100,100,J20/I20*100)</f>
        <v>#DIV/0!</v>
      </c>
      <c r="L20" s="36" t="e">
        <f>K20</f>
        <v>#DIV/0!</v>
      </c>
      <c r="M20" s="30"/>
      <c r="N20" s="27"/>
      <c r="O20" s="31"/>
    </row>
    <row r="21" spans="2:15" ht="58.5" customHeight="1" x14ac:dyDescent="0.25">
      <c r="B21" s="27"/>
      <c r="C21" s="16" t="s">
        <v>33</v>
      </c>
      <c r="D21" s="16" t="s">
        <v>34</v>
      </c>
      <c r="E21" s="17" t="s">
        <v>17</v>
      </c>
      <c r="F21" s="18" t="s">
        <v>18</v>
      </c>
      <c r="G21" s="19" t="s">
        <v>19</v>
      </c>
      <c r="H21" s="5" t="s">
        <v>20</v>
      </c>
      <c r="I21" s="20">
        <v>100</v>
      </c>
      <c r="J21" s="20">
        <v>100</v>
      </c>
      <c r="K21" s="22">
        <f t="shared" si="0"/>
        <v>100</v>
      </c>
      <c r="L21" s="23">
        <f>(K21+K22+K23)/3</f>
        <v>100</v>
      </c>
      <c r="M21" s="24">
        <f>(L21+L24)/2</f>
        <v>100</v>
      </c>
      <c r="N21" s="27"/>
      <c r="O21" s="31"/>
    </row>
    <row r="22" spans="2:15" ht="58.5" customHeight="1" x14ac:dyDescent="0.25">
      <c r="B22" s="27"/>
      <c r="C22" s="27"/>
      <c r="D22" s="27"/>
      <c r="E22" s="28"/>
      <c r="F22" s="18" t="s">
        <v>18</v>
      </c>
      <c r="G22" s="19" t="s">
        <v>22</v>
      </c>
      <c r="H22" s="5" t="s">
        <v>20</v>
      </c>
      <c r="I22" s="20">
        <v>80</v>
      </c>
      <c r="J22" s="20">
        <v>80</v>
      </c>
      <c r="K22" s="22">
        <f t="shared" si="0"/>
        <v>100</v>
      </c>
      <c r="L22" s="29"/>
      <c r="M22" s="30"/>
      <c r="N22" s="27"/>
      <c r="O22" s="31"/>
    </row>
    <row r="23" spans="2:15" ht="58.5" customHeight="1" x14ac:dyDescent="0.25">
      <c r="B23" s="27"/>
      <c r="C23" s="27"/>
      <c r="D23" s="27"/>
      <c r="E23" s="28"/>
      <c r="F23" s="18" t="s">
        <v>18</v>
      </c>
      <c r="G23" s="19" t="s">
        <v>23</v>
      </c>
      <c r="H23" s="5" t="s">
        <v>20</v>
      </c>
      <c r="I23" s="20">
        <v>100</v>
      </c>
      <c r="J23" s="20">
        <v>100</v>
      </c>
      <c r="K23" s="22">
        <f t="shared" si="0"/>
        <v>100</v>
      </c>
      <c r="L23" s="29"/>
      <c r="M23" s="30"/>
      <c r="N23" s="27"/>
      <c r="O23" s="31"/>
    </row>
    <row r="24" spans="2:15" ht="31.5" customHeight="1" x14ac:dyDescent="0.25">
      <c r="B24" s="27"/>
      <c r="C24" s="32"/>
      <c r="D24" s="32"/>
      <c r="E24" s="33"/>
      <c r="F24" s="18" t="s">
        <v>24</v>
      </c>
      <c r="G24" s="34" t="s">
        <v>25</v>
      </c>
      <c r="H24" s="5" t="s">
        <v>26</v>
      </c>
      <c r="I24" s="37">
        <v>1.2</v>
      </c>
      <c r="J24" s="37">
        <v>1.2</v>
      </c>
      <c r="K24" s="22">
        <f t="shared" si="0"/>
        <v>100</v>
      </c>
      <c r="L24" s="36">
        <f>K24</f>
        <v>100</v>
      </c>
      <c r="M24" s="30"/>
      <c r="N24" s="27"/>
      <c r="O24" s="31"/>
    </row>
    <row r="25" spans="2:15" ht="58.5" hidden="1" customHeight="1" x14ac:dyDescent="0.25">
      <c r="B25" s="27"/>
      <c r="C25" s="16"/>
      <c r="D25" s="16" t="s">
        <v>35</v>
      </c>
      <c r="E25" s="17" t="s">
        <v>17</v>
      </c>
      <c r="F25" s="18" t="s">
        <v>18</v>
      </c>
      <c r="G25" s="19" t="s">
        <v>19</v>
      </c>
      <c r="H25" s="5" t="s">
        <v>20</v>
      </c>
      <c r="I25" s="20"/>
      <c r="J25" s="21"/>
      <c r="K25" s="22" t="e">
        <f t="shared" si="0"/>
        <v>#DIV/0!</v>
      </c>
      <c r="L25" s="23" t="e">
        <f>(K25+K26+K27)/3</f>
        <v>#DIV/0!</v>
      </c>
      <c r="M25" s="24" t="e">
        <f>(L25+L28)/2</f>
        <v>#DIV/0!</v>
      </c>
      <c r="N25" s="27"/>
      <c r="O25" s="31"/>
    </row>
    <row r="26" spans="2:15" ht="58.5" hidden="1" customHeight="1" x14ac:dyDescent="0.25">
      <c r="B26" s="27"/>
      <c r="C26" s="27"/>
      <c r="D26" s="27"/>
      <c r="E26" s="28"/>
      <c r="F26" s="18" t="s">
        <v>18</v>
      </c>
      <c r="G26" s="19" t="s">
        <v>22</v>
      </c>
      <c r="H26" s="5" t="s">
        <v>20</v>
      </c>
      <c r="I26" s="20"/>
      <c r="J26" s="21"/>
      <c r="K26" s="22" t="e">
        <f t="shared" si="0"/>
        <v>#DIV/0!</v>
      </c>
      <c r="L26" s="29"/>
      <c r="M26" s="30"/>
      <c r="N26" s="27"/>
      <c r="O26" s="31"/>
    </row>
    <row r="27" spans="2:15" ht="58.5" hidden="1" customHeight="1" x14ac:dyDescent="0.25">
      <c r="B27" s="27"/>
      <c r="C27" s="27"/>
      <c r="D27" s="27"/>
      <c r="E27" s="28"/>
      <c r="F27" s="18" t="s">
        <v>18</v>
      </c>
      <c r="G27" s="19" t="s">
        <v>23</v>
      </c>
      <c r="H27" s="5" t="s">
        <v>20</v>
      </c>
      <c r="I27" s="20"/>
      <c r="J27" s="20"/>
      <c r="K27" s="22" t="e">
        <f t="shared" si="0"/>
        <v>#DIV/0!</v>
      </c>
      <c r="L27" s="29"/>
      <c r="M27" s="30"/>
      <c r="N27" s="27"/>
      <c r="O27" s="31"/>
    </row>
    <row r="28" spans="2:15" ht="31.5" hidden="1" customHeight="1" x14ac:dyDescent="0.25">
      <c r="B28" s="27"/>
      <c r="C28" s="32"/>
      <c r="D28" s="32"/>
      <c r="E28" s="33"/>
      <c r="F28" s="18" t="s">
        <v>24</v>
      </c>
      <c r="G28" s="34" t="s">
        <v>25</v>
      </c>
      <c r="H28" s="5" t="s">
        <v>26</v>
      </c>
      <c r="I28" s="37"/>
      <c r="J28" s="38"/>
      <c r="K28" s="22" t="e">
        <f t="shared" si="0"/>
        <v>#DIV/0!</v>
      </c>
      <c r="L28" s="36" t="e">
        <f>K28</f>
        <v>#DIV/0!</v>
      </c>
      <c r="M28" s="30"/>
      <c r="N28" s="27"/>
      <c r="O28" s="31"/>
    </row>
    <row r="29" spans="2:15" ht="58.5" customHeight="1" x14ac:dyDescent="0.25">
      <c r="B29" s="27"/>
      <c r="C29" s="16" t="s">
        <v>36</v>
      </c>
      <c r="D29" s="16" t="s">
        <v>37</v>
      </c>
      <c r="E29" s="39" t="s">
        <v>17</v>
      </c>
      <c r="F29" s="5" t="s">
        <v>18</v>
      </c>
      <c r="G29" s="19" t="s">
        <v>19</v>
      </c>
      <c r="H29" s="5" t="s">
        <v>20</v>
      </c>
      <c r="I29" s="20">
        <v>100</v>
      </c>
      <c r="J29" s="21">
        <v>100</v>
      </c>
      <c r="K29" s="22">
        <f t="shared" si="0"/>
        <v>100</v>
      </c>
      <c r="L29" s="23">
        <f>(K29+K30+K31)/3</f>
        <v>100</v>
      </c>
      <c r="M29" s="24">
        <f>(L29+L32)/2</f>
        <v>100</v>
      </c>
      <c r="N29" s="27"/>
      <c r="O29" s="31"/>
    </row>
    <row r="30" spans="2:15" ht="58.5" customHeight="1" x14ac:dyDescent="0.25">
      <c r="B30" s="27"/>
      <c r="C30" s="27"/>
      <c r="D30" s="27"/>
      <c r="E30" s="40"/>
      <c r="F30" s="5" t="s">
        <v>18</v>
      </c>
      <c r="G30" s="19" t="s">
        <v>22</v>
      </c>
      <c r="H30" s="5" t="s">
        <v>20</v>
      </c>
      <c r="I30" s="20">
        <v>80</v>
      </c>
      <c r="J30" s="21">
        <v>87.5</v>
      </c>
      <c r="K30" s="22">
        <f t="shared" si="0"/>
        <v>100</v>
      </c>
      <c r="L30" s="29"/>
      <c r="M30" s="30"/>
      <c r="N30" s="27"/>
      <c r="O30" s="31"/>
    </row>
    <row r="31" spans="2:15" ht="58.5" customHeight="1" x14ac:dyDescent="0.25">
      <c r="B31" s="27"/>
      <c r="C31" s="27"/>
      <c r="D31" s="27"/>
      <c r="E31" s="40"/>
      <c r="F31" s="5" t="s">
        <v>18</v>
      </c>
      <c r="G31" s="19" t="s">
        <v>23</v>
      </c>
      <c r="H31" s="5" t="s">
        <v>20</v>
      </c>
      <c r="I31" s="20">
        <v>100</v>
      </c>
      <c r="J31" s="20">
        <v>100</v>
      </c>
      <c r="K31" s="22">
        <f t="shared" si="0"/>
        <v>100</v>
      </c>
      <c r="L31" s="29"/>
      <c r="M31" s="30"/>
      <c r="N31" s="27"/>
      <c r="O31" s="31"/>
    </row>
    <row r="32" spans="2:15" ht="31.5" customHeight="1" x14ac:dyDescent="0.25">
      <c r="B32" s="27"/>
      <c r="C32" s="32"/>
      <c r="D32" s="32"/>
      <c r="E32" s="41"/>
      <c r="F32" s="5" t="s">
        <v>24</v>
      </c>
      <c r="G32" s="34" t="s">
        <v>25</v>
      </c>
      <c r="H32" s="5" t="s">
        <v>26</v>
      </c>
      <c r="I32" s="35">
        <v>193</v>
      </c>
      <c r="J32" s="35">
        <v>196</v>
      </c>
      <c r="K32" s="22">
        <f t="shared" si="0"/>
        <v>100</v>
      </c>
      <c r="L32" s="36">
        <f>K32</f>
        <v>100</v>
      </c>
      <c r="M32" s="30"/>
      <c r="N32" s="27"/>
      <c r="O32" s="31"/>
    </row>
    <row r="33" spans="2:15" ht="58.5" hidden="1" customHeight="1" x14ac:dyDescent="0.25">
      <c r="B33" s="27"/>
      <c r="C33" s="16" t="s">
        <v>38</v>
      </c>
      <c r="D33" s="16" t="s">
        <v>39</v>
      </c>
      <c r="E33" s="39" t="s">
        <v>17</v>
      </c>
      <c r="F33" s="5" t="s">
        <v>18</v>
      </c>
      <c r="G33" s="19" t="s">
        <v>19</v>
      </c>
      <c r="H33" s="5" t="s">
        <v>20</v>
      </c>
      <c r="I33" s="20"/>
      <c r="J33" s="21"/>
      <c r="K33" s="22" t="e">
        <f t="shared" si="0"/>
        <v>#DIV/0!</v>
      </c>
      <c r="L33" s="23" t="e">
        <f>(K33+K34+K35)/3</f>
        <v>#DIV/0!</v>
      </c>
      <c r="M33" s="24" t="e">
        <f>(L33+L36)/2</f>
        <v>#DIV/0!</v>
      </c>
      <c r="N33" s="42"/>
      <c r="O33" s="31"/>
    </row>
    <row r="34" spans="2:15" ht="58.5" hidden="1" customHeight="1" x14ac:dyDescent="0.25">
      <c r="B34" s="27"/>
      <c r="C34" s="27"/>
      <c r="D34" s="27"/>
      <c r="E34" s="40"/>
      <c r="F34" s="5" t="s">
        <v>18</v>
      </c>
      <c r="G34" s="19" t="s">
        <v>22</v>
      </c>
      <c r="H34" s="5" t="s">
        <v>20</v>
      </c>
      <c r="I34" s="20"/>
      <c r="J34" s="21"/>
      <c r="K34" s="22" t="e">
        <f t="shared" si="0"/>
        <v>#DIV/0!</v>
      </c>
      <c r="L34" s="29"/>
      <c r="M34" s="30"/>
      <c r="N34" s="42"/>
      <c r="O34" s="31"/>
    </row>
    <row r="35" spans="2:15" ht="58.5" hidden="1" customHeight="1" x14ac:dyDescent="0.25">
      <c r="B35" s="27"/>
      <c r="C35" s="27"/>
      <c r="D35" s="27"/>
      <c r="E35" s="40"/>
      <c r="F35" s="5" t="s">
        <v>18</v>
      </c>
      <c r="G35" s="19" t="s">
        <v>23</v>
      </c>
      <c r="H35" s="5" t="s">
        <v>20</v>
      </c>
      <c r="I35" s="20"/>
      <c r="J35" s="20"/>
      <c r="K35" s="22" t="e">
        <f t="shared" si="0"/>
        <v>#DIV/0!</v>
      </c>
      <c r="L35" s="29"/>
      <c r="M35" s="30"/>
      <c r="N35" s="42"/>
      <c r="O35" s="31"/>
    </row>
    <row r="36" spans="2:15" ht="33.75" hidden="1" customHeight="1" x14ac:dyDescent="0.25">
      <c r="B36" s="27"/>
      <c r="C36" s="32"/>
      <c r="D36" s="32"/>
      <c r="E36" s="41"/>
      <c r="F36" s="5" t="s">
        <v>24</v>
      </c>
      <c r="G36" s="34" t="s">
        <v>25</v>
      </c>
      <c r="H36" s="5" t="s">
        <v>26</v>
      </c>
      <c r="I36" s="43"/>
      <c r="J36" s="38"/>
      <c r="K36" s="22" t="e">
        <f t="shared" si="0"/>
        <v>#DIV/0!</v>
      </c>
      <c r="L36" s="36" t="e">
        <f>K36</f>
        <v>#DIV/0!</v>
      </c>
      <c r="M36" s="30"/>
      <c r="N36" s="42"/>
      <c r="O36" s="31"/>
    </row>
    <row r="37" spans="2:15" ht="33.75" hidden="1" customHeight="1" x14ac:dyDescent="0.25">
      <c r="B37" s="27"/>
      <c r="C37" s="44" t="s">
        <v>40</v>
      </c>
      <c r="D37" s="44"/>
      <c r="E37" s="45"/>
      <c r="F37" s="5"/>
      <c r="G37" s="34"/>
      <c r="H37" s="5"/>
      <c r="I37" s="43"/>
      <c r="J37" s="38"/>
      <c r="K37" s="22"/>
      <c r="L37" s="36"/>
      <c r="M37" s="46"/>
      <c r="N37" s="42"/>
      <c r="O37" s="31"/>
    </row>
    <row r="38" spans="2:15" ht="33.75" hidden="1" customHeight="1" x14ac:dyDescent="0.25">
      <c r="B38" s="27"/>
      <c r="C38" s="44"/>
      <c r="D38" s="44"/>
      <c r="E38" s="45"/>
      <c r="F38" s="5"/>
      <c r="G38" s="34"/>
      <c r="H38" s="5"/>
      <c r="I38" s="43"/>
      <c r="J38" s="38"/>
      <c r="K38" s="22"/>
      <c r="L38" s="36"/>
      <c r="M38" s="46"/>
      <c r="N38" s="42"/>
      <c r="O38" s="31"/>
    </row>
    <row r="39" spans="2:15" ht="33.75" hidden="1" customHeight="1" x14ac:dyDescent="0.25">
      <c r="B39" s="27"/>
      <c r="C39" s="44"/>
      <c r="D39" s="44"/>
      <c r="E39" s="45"/>
      <c r="F39" s="5"/>
      <c r="G39" s="34"/>
      <c r="H39" s="5"/>
      <c r="I39" s="43"/>
      <c r="J39" s="38"/>
      <c r="K39" s="22"/>
      <c r="L39" s="36"/>
      <c r="M39" s="46"/>
      <c r="N39" s="42"/>
      <c r="O39" s="31"/>
    </row>
    <row r="40" spans="2:15" ht="33.75" hidden="1" customHeight="1" x14ac:dyDescent="0.25">
      <c r="B40" s="27"/>
      <c r="C40" s="44"/>
      <c r="D40" s="44"/>
      <c r="E40" s="45"/>
      <c r="F40" s="5"/>
      <c r="G40" s="34"/>
      <c r="H40" s="5"/>
      <c r="I40" s="43"/>
      <c r="J40" s="38"/>
      <c r="K40" s="22"/>
      <c r="L40" s="36"/>
      <c r="M40" s="46"/>
      <c r="N40" s="42"/>
      <c r="O40" s="31"/>
    </row>
    <row r="41" spans="2:15" ht="58.5" customHeight="1" x14ac:dyDescent="0.25">
      <c r="B41" s="47"/>
      <c r="C41" s="16" t="s">
        <v>41</v>
      </c>
      <c r="D41" s="16" t="s">
        <v>42</v>
      </c>
      <c r="E41" s="39" t="s">
        <v>17</v>
      </c>
      <c r="F41" s="5" t="s">
        <v>18</v>
      </c>
      <c r="G41" s="19" t="s">
        <v>19</v>
      </c>
      <c r="H41" s="5" t="s">
        <v>20</v>
      </c>
      <c r="I41" s="50">
        <v>100</v>
      </c>
      <c r="J41" s="21">
        <v>100</v>
      </c>
      <c r="K41" s="22">
        <f t="shared" si="0"/>
        <v>100</v>
      </c>
      <c r="L41" s="23">
        <f>(K41+K42+K43)/2</f>
        <v>100</v>
      </c>
      <c r="M41" s="24">
        <f>(L41+L44)/2</f>
        <v>100</v>
      </c>
      <c r="N41" s="27"/>
      <c r="O41" s="31"/>
    </row>
    <row r="42" spans="2:15" ht="58.5" customHeight="1" x14ac:dyDescent="0.25">
      <c r="B42" s="47"/>
      <c r="C42" s="27"/>
      <c r="D42" s="27"/>
      <c r="E42" s="48"/>
      <c r="F42" s="5" t="s">
        <v>18</v>
      </c>
      <c r="G42" s="19" t="s">
        <v>22</v>
      </c>
      <c r="H42" s="5" t="s">
        <v>20</v>
      </c>
      <c r="I42" s="50">
        <v>85</v>
      </c>
      <c r="J42" s="21">
        <v>100</v>
      </c>
      <c r="K42" s="22">
        <f t="shared" si="0"/>
        <v>100</v>
      </c>
      <c r="L42" s="29"/>
      <c r="M42" s="30"/>
      <c r="N42" s="27"/>
      <c r="O42" s="31"/>
    </row>
    <row r="43" spans="2:15" ht="58.5" customHeight="1" x14ac:dyDescent="0.25">
      <c r="B43" s="47"/>
      <c r="C43" s="27"/>
      <c r="D43" s="27"/>
      <c r="E43" s="48"/>
      <c r="F43" s="5" t="s">
        <v>18</v>
      </c>
      <c r="G43" s="19" t="s">
        <v>23</v>
      </c>
      <c r="H43" s="5" t="s">
        <v>20</v>
      </c>
      <c r="I43" s="50"/>
      <c r="J43" s="20"/>
      <c r="K43" s="22"/>
      <c r="L43" s="29"/>
      <c r="M43" s="30"/>
      <c r="N43" s="27"/>
      <c r="O43" s="31"/>
    </row>
    <row r="44" spans="2:15" ht="33" customHeight="1" x14ac:dyDescent="0.25">
      <c r="B44" s="47"/>
      <c r="C44" s="32"/>
      <c r="D44" s="32"/>
      <c r="E44" s="49"/>
      <c r="F44" s="5" t="s">
        <v>24</v>
      </c>
      <c r="G44" s="34" t="s">
        <v>25</v>
      </c>
      <c r="H44" s="5" t="s">
        <v>26</v>
      </c>
      <c r="I44" s="37">
        <v>1</v>
      </c>
      <c r="J44" s="37">
        <v>1</v>
      </c>
      <c r="K44" s="22">
        <f t="shared" si="0"/>
        <v>100</v>
      </c>
      <c r="L44" s="36">
        <f>K44</f>
        <v>100</v>
      </c>
      <c r="M44" s="30"/>
      <c r="N44" s="27"/>
      <c r="O44" s="31"/>
    </row>
    <row r="45" spans="2:15" ht="57" hidden="1" customHeight="1" x14ac:dyDescent="0.25">
      <c r="B45" s="47"/>
      <c r="C45" s="16" t="s">
        <v>43</v>
      </c>
      <c r="D45" s="16" t="s">
        <v>44</v>
      </c>
      <c r="E45" s="39" t="s">
        <v>17</v>
      </c>
      <c r="F45" s="5" t="s">
        <v>18</v>
      </c>
      <c r="G45" s="19" t="s">
        <v>19</v>
      </c>
      <c r="H45" s="5" t="s">
        <v>20</v>
      </c>
      <c r="I45" s="20"/>
      <c r="J45" s="21"/>
      <c r="K45" s="22" t="e">
        <f t="shared" si="0"/>
        <v>#DIV/0!</v>
      </c>
      <c r="L45" s="23" t="e">
        <f>(K45+K46+K47)/3</f>
        <v>#DIV/0!</v>
      </c>
      <c r="M45" s="24" t="e">
        <f>(L45+L48)/2</f>
        <v>#DIV/0!</v>
      </c>
      <c r="N45" s="27"/>
      <c r="O45" s="31"/>
    </row>
    <row r="46" spans="2:15" ht="57" hidden="1" customHeight="1" x14ac:dyDescent="0.25">
      <c r="B46" s="47"/>
      <c r="C46" s="27"/>
      <c r="D46" s="27"/>
      <c r="E46" s="48"/>
      <c r="F46" s="5" t="s">
        <v>18</v>
      </c>
      <c r="G46" s="19" t="s">
        <v>22</v>
      </c>
      <c r="H46" s="5" t="s">
        <v>20</v>
      </c>
      <c r="I46" s="20"/>
      <c r="J46" s="21"/>
      <c r="K46" s="22" t="e">
        <f t="shared" si="0"/>
        <v>#DIV/0!</v>
      </c>
      <c r="L46" s="29"/>
      <c r="M46" s="30"/>
      <c r="N46" s="27"/>
      <c r="O46" s="31"/>
    </row>
    <row r="47" spans="2:15" ht="57" hidden="1" customHeight="1" x14ac:dyDescent="0.25">
      <c r="B47" s="47"/>
      <c r="C47" s="27"/>
      <c r="D47" s="27"/>
      <c r="E47" s="48"/>
      <c r="F47" s="5" t="s">
        <v>18</v>
      </c>
      <c r="G47" s="19" t="s">
        <v>23</v>
      </c>
      <c r="H47" s="5" t="s">
        <v>20</v>
      </c>
      <c r="I47" s="20"/>
      <c r="J47" s="20"/>
      <c r="K47" s="22" t="e">
        <f t="shared" si="0"/>
        <v>#DIV/0!</v>
      </c>
      <c r="L47" s="29"/>
      <c r="M47" s="30"/>
      <c r="N47" s="27"/>
      <c r="O47" s="31"/>
    </row>
    <row r="48" spans="2:15" ht="57" hidden="1" customHeight="1" x14ac:dyDescent="0.25">
      <c r="B48" s="47"/>
      <c r="C48" s="32"/>
      <c r="D48" s="32"/>
      <c r="E48" s="49"/>
      <c r="F48" s="5" t="s">
        <v>24</v>
      </c>
      <c r="G48" s="34" t="s">
        <v>25</v>
      </c>
      <c r="H48" s="5" t="s">
        <v>26</v>
      </c>
      <c r="I48" s="43"/>
      <c r="J48" s="38"/>
      <c r="K48" s="22" t="e">
        <f t="shared" si="0"/>
        <v>#DIV/0!</v>
      </c>
      <c r="L48" s="36" t="e">
        <f>K48</f>
        <v>#DIV/0!</v>
      </c>
      <c r="M48" s="30"/>
      <c r="N48" s="27"/>
      <c r="O48" s="31"/>
    </row>
    <row r="49" spans="2:15" ht="33" hidden="1" customHeight="1" x14ac:dyDescent="0.25">
      <c r="B49" s="47"/>
      <c r="C49" s="16" t="s">
        <v>43</v>
      </c>
      <c r="D49" s="16" t="s">
        <v>45</v>
      </c>
      <c r="E49" s="39" t="s">
        <v>17</v>
      </c>
      <c r="F49" s="5" t="s">
        <v>18</v>
      </c>
      <c r="G49" s="19" t="s">
        <v>19</v>
      </c>
      <c r="H49" s="5" t="s">
        <v>20</v>
      </c>
      <c r="I49" s="20"/>
      <c r="J49" s="21"/>
      <c r="K49" s="22" t="e">
        <f t="shared" si="0"/>
        <v>#DIV/0!</v>
      </c>
      <c r="L49" s="23" t="e">
        <f>(K49+K50+K51)/3</f>
        <v>#DIV/0!</v>
      </c>
      <c r="M49" s="24" t="e">
        <f>(L49+L52)/2</f>
        <v>#DIV/0!</v>
      </c>
      <c r="N49" s="27"/>
      <c r="O49" s="31"/>
    </row>
    <row r="50" spans="2:15" ht="33" hidden="1" customHeight="1" x14ac:dyDescent="0.25">
      <c r="B50" s="47"/>
      <c r="C50" s="27"/>
      <c r="D50" s="27"/>
      <c r="E50" s="48"/>
      <c r="F50" s="5" t="s">
        <v>18</v>
      </c>
      <c r="G50" s="19" t="s">
        <v>22</v>
      </c>
      <c r="H50" s="5" t="s">
        <v>20</v>
      </c>
      <c r="I50" s="20"/>
      <c r="J50" s="21"/>
      <c r="K50" s="22" t="e">
        <f t="shared" si="0"/>
        <v>#DIV/0!</v>
      </c>
      <c r="L50" s="29"/>
      <c r="M50" s="30"/>
      <c r="N50" s="27"/>
      <c r="O50" s="31"/>
    </row>
    <row r="51" spans="2:15" ht="33" hidden="1" customHeight="1" x14ac:dyDescent="0.25">
      <c r="B51" s="47"/>
      <c r="C51" s="27"/>
      <c r="D51" s="27"/>
      <c r="E51" s="48"/>
      <c r="F51" s="5" t="s">
        <v>18</v>
      </c>
      <c r="G51" s="19" t="s">
        <v>23</v>
      </c>
      <c r="H51" s="5" t="s">
        <v>20</v>
      </c>
      <c r="I51" s="20"/>
      <c r="J51" s="20"/>
      <c r="K51" s="22" t="e">
        <f t="shared" si="0"/>
        <v>#DIV/0!</v>
      </c>
      <c r="L51" s="29"/>
      <c r="M51" s="30"/>
      <c r="N51" s="27"/>
      <c r="O51" s="31"/>
    </row>
    <row r="52" spans="2:15" ht="33" hidden="1" customHeight="1" x14ac:dyDescent="0.25">
      <c r="B52" s="47"/>
      <c r="C52" s="32"/>
      <c r="D52" s="32"/>
      <c r="E52" s="49"/>
      <c r="F52" s="5" t="s">
        <v>24</v>
      </c>
      <c r="G52" s="34" t="s">
        <v>25</v>
      </c>
      <c r="H52" s="5" t="s">
        <v>26</v>
      </c>
      <c r="I52" s="43"/>
      <c r="J52" s="38"/>
      <c r="K52" s="22" t="e">
        <f t="shared" si="0"/>
        <v>#DIV/0!</v>
      </c>
      <c r="L52" s="36" t="e">
        <f>K52</f>
        <v>#DIV/0!</v>
      </c>
      <c r="M52" s="30"/>
      <c r="N52" s="27"/>
      <c r="O52" s="31"/>
    </row>
    <row r="53" spans="2:15" ht="33" hidden="1" customHeight="1" x14ac:dyDescent="0.25">
      <c r="B53" s="47"/>
      <c r="C53" s="16" t="s">
        <v>46</v>
      </c>
      <c r="D53" s="16" t="s">
        <v>47</v>
      </c>
      <c r="E53" s="39" t="s">
        <v>17</v>
      </c>
      <c r="F53" s="5" t="s">
        <v>18</v>
      </c>
      <c r="G53" s="19" t="s">
        <v>19</v>
      </c>
      <c r="H53" s="5" t="s">
        <v>20</v>
      </c>
      <c r="I53" s="20"/>
      <c r="J53" s="21"/>
      <c r="K53" s="22" t="e">
        <f t="shared" si="0"/>
        <v>#DIV/0!</v>
      </c>
      <c r="L53" s="23" t="e">
        <f>(K53+K54+K55)/3</f>
        <v>#DIV/0!</v>
      </c>
      <c r="M53" s="24" t="e">
        <f>(L53+L56)/2</f>
        <v>#DIV/0!</v>
      </c>
      <c r="N53" s="27"/>
      <c r="O53" s="31"/>
    </row>
    <row r="54" spans="2:15" ht="33" hidden="1" customHeight="1" x14ac:dyDescent="0.25">
      <c r="B54" s="47"/>
      <c r="C54" s="27"/>
      <c r="D54" s="27"/>
      <c r="E54" s="48"/>
      <c r="F54" s="5" t="s">
        <v>18</v>
      </c>
      <c r="G54" s="19" t="s">
        <v>22</v>
      </c>
      <c r="H54" s="5" t="s">
        <v>20</v>
      </c>
      <c r="I54" s="20"/>
      <c r="J54" s="21"/>
      <c r="K54" s="22" t="e">
        <f t="shared" si="0"/>
        <v>#DIV/0!</v>
      </c>
      <c r="L54" s="29"/>
      <c r="M54" s="30"/>
      <c r="N54" s="27"/>
      <c r="O54" s="31"/>
    </row>
    <row r="55" spans="2:15" ht="33" hidden="1" customHeight="1" x14ac:dyDescent="0.25">
      <c r="B55" s="47"/>
      <c r="C55" s="27"/>
      <c r="D55" s="27"/>
      <c r="E55" s="48"/>
      <c r="F55" s="5" t="s">
        <v>18</v>
      </c>
      <c r="G55" s="19" t="s">
        <v>23</v>
      </c>
      <c r="H55" s="5" t="s">
        <v>20</v>
      </c>
      <c r="I55" s="20"/>
      <c r="J55" s="20"/>
      <c r="K55" s="22" t="e">
        <f t="shared" si="0"/>
        <v>#DIV/0!</v>
      </c>
      <c r="L55" s="29"/>
      <c r="M55" s="30"/>
      <c r="N55" s="27"/>
      <c r="O55" s="31"/>
    </row>
    <row r="56" spans="2:15" ht="69" hidden="1" customHeight="1" x14ac:dyDescent="0.25">
      <c r="B56" s="47"/>
      <c r="C56" s="32"/>
      <c r="D56" s="32"/>
      <c r="E56" s="49"/>
      <c r="F56" s="5" t="s">
        <v>24</v>
      </c>
      <c r="G56" s="34" t="s">
        <v>25</v>
      </c>
      <c r="H56" s="5" t="s">
        <v>26</v>
      </c>
      <c r="I56" s="43"/>
      <c r="J56" s="38"/>
      <c r="K56" s="22" t="e">
        <f t="shared" si="0"/>
        <v>#DIV/0!</v>
      </c>
      <c r="L56" s="36" t="e">
        <f>K56</f>
        <v>#DIV/0!</v>
      </c>
      <c r="M56" s="30"/>
      <c r="N56" s="27"/>
      <c r="O56" s="31"/>
    </row>
    <row r="57" spans="2:15" ht="58.5" hidden="1" customHeight="1" x14ac:dyDescent="0.25">
      <c r="B57" s="47"/>
      <c r="C57" s="16" t="s">
        <v>48</v>
      </c>
      <c r="D57" s="16" t="s">
        <v>49</v>
      </c>
      <c r="E57" s="39" t="s">
        <v>17</v>
      </c>
      <c r="F57" s="5" t="s">
        <v>18</v>
      </c>
      <c r="G57" s="19" t="s">
        <v>19</v>
      </c>
      <c r="H57" s="5" t="s">
        <v>20</v>
      </c>
      <c r="I57" s="20"/>
      <c r="J57" s="21"/>
      <c r="K57" s="22" t="e">
        <f t="shared" si="0"/>
        <v>#DIV/0!</v>
      </c>
      <c r="L57" s="23" t="e">
        <f>(K57+K58+K59)/3</f>
        <v>#DIV/0!</v>
      </c>
      <c r="M57" s="24" t="e">
        <f>(L57+L60)/2</f>
        <v>#DIV/0!</v>
      </c>
      <c r="N57" s="27"/>
      <c r="O57" s="31"/>
    </row>
    <row r="58" spans="2:15" ht="58.5" hidden="1" customHeight="1" x14ac:dyDescent="0.25">
      <c r="B58" s="47"/>
      <c r="C58" s="27"/>
      <c r="D58" s="27"/>
      <c r="E58" s="48"/>
      <c r="F58" s="5" t="s">
        <v>18</v>
      </c>
      <c r="G58" s="19" t="s">
        <v>50</v>
      </c>
      <c r="H58" s="5" t="s">
        <v>20</v>
      </c>
      <c r="I58" s="20"/>
      <c r="J58" s="21"/>
      <c r="K58" s="22" t="e">
        <f t="shared" si="0"/>
        <v>#DIV/0!</v>
      </c>
      <c r="L58" s="29"/>
      <c r="M58" s="30"/>
      <c r="N58" s="27"/>
      <c r="O58" s="31"/>
    </row>
    <row r="59" spans="2:15" ht="58.5" hidden="1" customHeight="1" x14ac:dyDescent="0.25">
      <c r="B59" s="47"/>
      <c r="C59" s="27"/>
      <c r="D59" s="27"/>
      <c r="E59" s="48"/>
      <c r="F59" s="5" t="s">
        <v>18</v>
      </c>
      <c r="G59" s="19" t="s">
        <v>51</v>
      </c>
      <c r="H59" s="5" t="s">
        <v>20</v>
      </c>
      <c r="I59" s="20"/>
      <c r="J59" s="20"/>
      <c r="K59" s="22" t="e">
        <f t="shared" si="0"/>
        <v>#DIV/0!</v>
      </c>
      <c r="L59" s="29"/>
      <c r="M59" s="30"/>
      <c r="N59" s="27"/>
      <c r="O59" s="31"/>
    </row>
    <row r="60" spans="2:15" ht="57.75" hidden="1" customHeight="1" x14ac:dyDescent="0.25">
      <c r="B60" s="47"/>
      <c r="C60" s="32"/>
      <c r="D60" s="32"/>
      <c r="E60" s="49"/>
      <c r="F60" s="5" t="s">
        <v>24</v>
      </c>
      <c r="G60" s="34" t="s">
        <v>25</v>
      </c>
      <c r="H60" s="5" t="s">
        <v>26</v>
      </c>
      <c r="I60" s="38"/>
      <c r="J60" s="43"/>
      <c r="K60" s="22" t="e">
        <f t="shared" si="0"/>
        <v>#DIV/0!</v>
      </c>
      <c r="L60" s="36" t="e">
        <f>K60</f>
        <v>#DIV/0!</v>
      </c>
      <c r="M60" s="30"/>
      <c r="N60" s="27"/>
      <c r="O60" s="31"/>
    </row>
    <row r="61" spans="2:15" ht="58.5" customHeight="1" x14ac:dyDescent="0.25">
      <c r="B61" s="47"/>
      <c r="C61" s="16" t="s">
        <v>52</v>
      </c>
      <c r="D61" s="16" t="s">
        <v>53</v>
      </c>
      <c r="E61" s="39" t="s">
        <v>17</v>
      </c>
      <c r="F61" s="5" t="s">
        <v>18</v>
      </c>
      <c r="G61" s="19" t="s">
        <v>19</v>
      </c>
      <c r="H61" s="5" t="s">
        <v>20</v>
      </c>
      <c r="I61" s="50">
        <v>100</v>
      </c>
      <c r="J61" s="21">
        <v>100</v>
      </c>
      <c r="K61" s="22">
        <f t="shared" si="0"/>
        <v>100</v>
      </c>
      <c r="L61" s="23">
        <f>(K61+K62+K63)/3</f>
        <v>100</v>
      </c>
      <c r="M61" s="24">
        <f>(L61+L64)/2</f>
        <v>95</v>
      </c>
      <c r="N61" s="27"/>
      <c r="O61" s="31"/>
    </row>
    <row r="62" spans="2:15" ht="58.5" customHeight="1" x14ac:dyDescent="0.25">
      <c r="B62" s="47"/>
      <c r="C62" s="27"/>
      <c r="D62" s="27"/>
      <c r="E62" s="48"/>
      <c r="F62" s="5" t="s">
        <v>18</v>
      </c>
      <c r="G62" s="19" t="s">
        <v>50</v>
      </c>
      <c r="H62" s="5" t="s">
        <v>20</v>
      </c>
      <c r="I62" s="50">
        <v>85</v>
      </c>
      <c r="J62" s="21">
        <v>91.67</v>
      </c>
      <c r="K62" s="22">
        <f t="shared" si="0"/>
        <v>100</v>
      </c>
      <c r="L62" s="29"/>
      <c r="M62" s="30"/>
      <c r="N62" s="27"/>
      <c r="O62" s="31"/>
    </row>
    <row r="63" spans="2:15" ht="58.5" customHeight="1" x14ac:dyDescent="0.25">
      <c r="B63" s="47"/>
      <c r="C63" s="27"/>
      <c r="D63" s="27"/>
      <c r="E63" s="48"/>
      <c r="F63" s="5" t="s">
        <v>18</v>
      </c>
      <c r="G63" s="19" t="s">
        <v>51</v>
      </c>
      <c r="H63" s="5" t="s">
        <v>20</v>
      </c>
      <c r="I63" s="50">
        <v>98</v>
      </c>
      <c r="J63" s="20">
        <v>100</v>
      </c>
      <c r="K63" s="22">
        <f t="shared" si="0"/>
        <v>100</v>
      </c>
      <c r="L63" s="29"/>
      <c r="M63" s="30"/>
      <c r="N63" s="27"/>
      <c r="O63" s="31"/>
    </row>
    <row r="64" spans="2:15" ht="41.25" customHeight="1" x14ac:dyDescent="0.25">
      <c r="B64" s="47"/>
      <c r="C64" s="32"/>
      <c r="D64" s="32"/>
      <c r="E64" s="49"/>
      <c r="F64" s="5" t="s">
        <v>24</v>
      </c>
      <c r="G64" s="34" t="s">
        <v>25</v>
      </c>
      <c r="H64" s="5" t="s">
        <v>26</v>
      </c>
      <c r="I64" s="35">
        <v>0.55555555555555558</v>
      </c>
      <c r="J64" s="35">
        <v>0.5</v>
      </c>
      <c r="K64" s="22">
        <f t="shared" si="0"/>
        <v>89.999999999999986</v>
      </c>
      <c r="L64" s="36">
        <f>K64</f>
        <v>89.999999999999986</v>
      </c>
      <c r="M64" s="30"/>
      <c r="N64" s="27"/>
      <c r="O64" s="31"/>
    </row>
    <row r="65" spans="2:15" ht="58.5" customHeight="1" x14ac:dyDescent="0.25">
      <c r="B65" s="47"/>
      <c r="C65" s="16" t="s">
        <v>54</v>
      </c>
      <c r="D65" s="16" t="s">
        <v>55</v>
      </c>
      <c r="E65" s="39" t="s">
        <v>17</v>
      </c>
      <c r="F65" s="5" t="s">
        <v>18</v>
      </c>
      <c r="G65" s="19" t="s">
        <v>19</v>
      </c>
      <c r="H65" s="5" t="s">
        <v>20</v>
      </c>
      <c r="I65" s="50">
        <v>100</v>
      </c>
      <c r="J65" s="21">
        <v>100</v>
      </c>
      <c r="K65" s="22">
        <f t="shared" si="0"/>
        <v>100</v>
      </c>
      <c r="L65" s="23">
        <f>(K65+K66+K67)/3</f>
        <v>100</v>
      </c>
      <c r="M65" s="24">
        <f>(L65+L68)/2</f>
        <v>99.5</v>
      </c>
      <c r="N65" s="27"/>
      <c r="O65" s="31"/>
    </row>
    <row r="66" spans="2:15" ht="58.5" customHeight="1" x14ac:dyDescent="0.25">
      <c r="B66" s="47"/>
      <c r="C66" s="27"/>
      <c r="D66" s="27"/>
      <c r="E66" s="48"/>
      <c r="F66" s="5" t="s">
        <v>18</v>
      </c>
      <c r="G66" s="19" t="s">
        <v>50</v>
      </c>
      <c r="H66" s="5" t="s">
        <v>20</v>
      </c>
      <c r="I66" s="50">
        <v>85</v>
      </c>
      <c r="J66" s="21">
        <v>95.45</v>
      </c>
      <c r="K66" s="22">
        <f t="shared" si="0"/>
        <v>100</v>
      </c>
      <c r="L66" s="29"/>
      <c r="M66" s="30"/>
      <c r="N66" s="27"/>
      <c r="O66" s="31"/>
    </row>
    <row r="67" spans="2:15" ht="58.5" customHeight="1" x14ac:dyDescent="0.25">
      <c r="B67" s="47"/>
      <c r="C67" s="27"/>
      <c r="D67" s="27"/>
      <c r="E67" s="48"/>
      <c r="F67" s="5" t="s">
        <v>18</v>
      </c>
      <c r="G67" s="19" t="s">
        <v>51</v>
      </c>
      <c r="H67" s="5" t="s">
        <v>20</v>
      </c>
      <c r="I67" s="50">
        <v>98</v>
      </c>
      <c r="J67" s="20">
        <v>100</v>
      </c>
      <c r="K67" s="22">
        <f t="shared" si="0"/>
        <v>100</v>
      </c>
      <c r="L67" s="29"/>
      <c r="M67" s="30"/>
      <c r="N67" s="27"/>
      <c r="O67" s="31"/>
    </row>
    <row r="68" spans="2:15" ht="41.25" customHeight="1" x14ac:dyDescent="0.25">
      <c r="B68" s="47"/>
      <c r="C68" s="32"/>
      <c r="D68" s="32"/>
      <c r="E68" s="49"/>
      <c r="F68" s="5" t="s">
        <v>24</v>
      </c>
      <c r="G68" s="34" t="s">
        <v>25</v>
      </c>
      <c r="H68" s="5" t="s">
        <v>26</v>
      </c>
      <c r="I68" s="35">
        <v>1.1111111111111112</v>
      </c>
      <c r="J68" s="35">
        <v>1.1000000000000001</v>
      </c>
      <c r="K68" s="22">
        <f t="shared" si="0"/>
        <v>99</v>
      </c>
      <c r="L68" s="36">
        <f>K68</f>
        <v>99</v>
      </c>
      <c r="M68" s="30"/>
      <c r="N68" s="27"/>
      <c r="O68" s="31"/>
    </row>
    <row r="69" spans="2:15" ht="58.5" customHeight="1" x14ac:dyDescent="0.25">
      <c r="B69" s="47"/>
      <c r="C69" s="16" t="s">
        <v>56</v>
      </c>
      <c r="D69" s="16" t="s">
        <v>57</v>
      </c>
      <c r="E69" s="39" t="s">
        <v>17</v>
      </c>
      <c r="F69" s="5" t="s">
        <v>18</v>
      </c>
      <c r="G69" s="19" t="s">
        <v>19</v>
      </c>
      <c r="H69" s="5" t="s">
        <v>20</v>
      </c>
      <c r="I69" s="20">
        <v>100</v>
      </c>
      <c r="J69" s="21">
        <v>100</v>
      </c>
      <c r="K69" s="22">
        <f t="shared" si="0"/>
        <v>100</v>
      </c>
      <c r="L69" s="23">
        <f>(K69+K70+K71)/3</f>
        <v>100</v>
      </c>
      <c r="M69" s="24">
        <f>(L69+L72)/2</f>
        <v>100</v>
      </c>
      <c r="N69" s="27"/>
      <c r="O69" s="31"/>
    </row>
    <row r="70" spans="2:15" ht="58.5" customHeight="1" x14ac:dyDescent="0.25">
      <c r="B70" s="47"/>
      <c r="C70" s="27"/>
      <c r="D70" s="27"/>
      <c r="E70" s="48"/>
      <c r="F70" s="5" t="s">
        <v>18</v>
      </c>
      <c r="G70" s="19" t="s">
        <v>50</v>
      </c>
      <c r="H70" s="5" t="s">
        <v>20</v>
      </c>
      <c r="I70" s="20">
        <v>85</v>
      </c>
      <c r="J70" s="21">
        <v>95.45</v>
      </c>
      <c r="K70" s="22">
        <f t="shared" si="0"/>
        <v>100</v>
      </c>
      <c r="L70" s="29"/>
      <c r="M70" s="30"/>
      <c r="N70" s="27"/>
      <c r="O70" s="31"/>
    </row>
    <row r="71" spans="2:15" ht="58.5" customHeight="1" x14ac:dyDescent="0.25">
      <c r="B71" s="47"/>
      <c r="C71" s="27"/>
      <c r="D71" s="27"/>
      <c r="E71" s="48"/>
      <c r="F71" s="5" t="s">
        <v>18</v>
      </c>
      <c r="G71" s="19" t="s">
        <v>51</v>
      </c>
      <c r="H71" s="5" t="s">
        <v>20</v>
      </c>
      <c r="I71" s="20">
        <v>98</v>
      </c>
      <c r="J71" s="20">
        <v>99.1</v>
      </c>
      <c r="K71" s="22">
        <f t="shared" si="0"/>
        <v>100</v>
      </c>
      <c r="L71" s="29"/>
      <c r="M71" s="30"/>
      <c r="N71" s="27"/>
      <c r="O71" s="31"/>
    </row>
    <row r="72" spans="2:15" ht="31.5" customHeight="1" x14ac:dyDescent="0.25">
      <c r="B72" s="47"/>
      <c r="C72" s="32"/>
      <c r="D72" s="32"/>
      <c r="E72" s="49"/>
      <c r="F72" s="5" t="s">
        <v>24</v>
      </c>
      <c r="G72" s="34" t="s">
        <v>25</v>
      </c>
      <c r="H72" s="5" t="s">
        <v>26</v>
      </c>
      <c r="I72" s="35">
        <v>229.3</v>
      </c>
      <c r="J72" s="35">
        <v>231</v>
      </c>
      <c r="K72" s="22">
        <f t="shared" si="0"/>
        <v>100</v>
      </c>
      <c r="L72" s="36">
        <f>K72</f>
        <v>100</v>
      </c>
      <c r="M72" s="30"/>
      <c r="N72" s="27"/>
      <c r="O72" s="31"/>
    </row>
    <row r="73" spans="2:15" ht="58.5" hidden="1" customHeight="1" x14ac:dyDescent="0.25">
      <c r="B73" s="47"/>
      <c r="C73" s="16" t="s">
        <v>58</v>
      </c>
      <c r="D73" s="16" t="s">
        <v>59</v>
      </c>
      <c r="E73" s="39" t="s">
        <v>17</v>
      </c>
      <c r="F73" s="5" t="s">
        <v>18</v>
      </c>
      <c r="G73" s="19" t="s">
        <v>19</v>
      </c>
      <c r="H73" s="5" t="s">
        <v>20</v>
      </c>
      <c r="I73" s="50"/>
      <c r="J73" s="21"/>
      <c r="K73" s="22" t="e">
        <f t="shared" si="0"/>
        <v>#DIV/0!</v>
      </c>
      <c r="L73" s="23" t="e">
        <f>(K73+K74+K75)/2</f>
        <v>#DIV/0!</v>
      </c>
      <c r="M73" s="24" t="e">
        <f>(L73+L76)/2</f>
        <v>#DIV/0!</v>
      </c>
      <c r="N73" s="27"/>
      <c r="O73" s="31"/>
    </row>
    <row r="74" spans="2:15" ht="58.5" hidden="1" customHeight="1" x14ac:dyDescent="0.25">
      <c r="B74" s="47"/>
      <c r="C74" s="27"/>
      <c r="D74" s="27"/>
      <c r="E74" s="48"/>
      <c r="F74" s="5" t="s">
        <v>18</v>
      </c>
      <c r="G74" s="19" t="s">
        <v>50</v>
      </c>
      <c r="H74" s="5" t="s">
        <v>20</v>
      </c>
      <c r="I74" s="50"/>
      <c r="J74" s="21"/>
      <c r="K74" s="22" t="e">
        <f t="shared" si="0"/>
        <v>#DIV/0!</v>
      </c>
      <c r="L74" s="29"/>
      <c r="M74" s="30"/>
      <c r="N74" s="27"/>
      <c r="O74" s="31"/>
    </row>
    <row r="75" spans="2:15" ht="58.5" hidden="1" customHeight="1" x14ac:dyDescent="0.25">
      <c r="B75" s="47"/>
      <c r="C75" s="27"/>
      <c r="D75" s="27"/>
      <c r="E75" s="48"/>
      <c r="F75" s="5" t="s">
        <v>18</v>
      </c>
      <c r="G75" s="19" t="s">
        <v>51</v>
      </c>
      <c r="H75" s="5" t="s">
        <v>20</v>
      </c>
      <c r="I75" s="50"/>
      <c r="J75" s="20"/>
      <c r="K75" s="22"/>
      <c r="L75" s="29"/>
      <c r="M75" s="30"/>
      <c r="N75" s="27"/>
      <c r="O75" s="31"/>
    </row>
    <row r="76" spans="2:15" ht="31.5" hidden="1" customHeight="1" x14ac:dyDescent="0.25">
      <c r="B76" s="47"/>
      <c r="C76" s="32"/>
      <c r="D76" s="32"/>
      <c r="E76" s="49"/>
      <c r="F76" s="5" t="s">
        <v>24</v>
      </c>
      <c r="G76" s="34" t="s">
        <v>25</v>
      </c>
      <c r="H76" s="5" t="s">
        <v>26</v>
      </c>
      <c r="I76" s="38"/>
      <c r="J76" s="43"/>
      <c r="K76" s="22" t="e">
        <f t="shared" si="0"/>
        <v>#DIV/0!</v>
      </c>
      <c r="L76" s="36" t="e">
        <f>K76</f>
        <v>#DIV/0!</v>
      </c>
      <c r="M76" s="30"/>
      <c r="N76" s="27"/>
      <c r="O76" s="31"/>
    </row>
    <row r="77" spans="2:15" ht="58.5" hidden="1" customHeight="1" x14ac:dyDescent="0.25">
      <c r="B77" s="47"/>
      <c r="C77" s="16" t="s">
        <v>60</v>
      </c>
      <c r="D77" s="16" t="s">
        <v>61</v>
      </c>
      <c r="E77" s="39" t="s">
        <v>17</v>
      </c>
      <c r="F77" s="5" t="s">
        <v>18</v>
      </c>
      <c r="G77" s="19" t="s">
        <v>19</v>
      </c>
      <c r="H77" s="5" t="s">
        <v>20</v>
      </c>
      <c r="I77" s="20"/>
      <c r="J77" s="21"/>
      <c r="K77" s="22" t="e">
        <f t="shared" si="0"/>
        <v>#DIV/0!</v>
      </c>
      <c r="L77" s="23" t="e">
        <f>(K77+K78+K79)/3</f>
        <v>#DIV/0!</v>
      </c>
      <c r="M77" s="24" t="e">
        <f>(L77+L80)/2</f>
        <v>#DIV/0!</v>
      </c>
      <c r="N77" s="42"/>
      <c r="O77" s="31"/>
    </row>
    <row r="78" spans="2:15" ht="58.5" hidden="1" customHeight="1" x14ac:dyDescent="0.25">
      <c r="B78" s="47"/>
      <c r="C78" s="27"/>
      <c r="D78" s="27"/>
      <c r="E78" s="48"/>
      <c r="F78" s="5" t="s">
        <v>18</v>
      </c>
      <c r="G78" s="19" t="s">
        <v>22</v>
      </c>
      <c r="H78" s="5" t="s">
        <v>20</v>
      </c>
      <c r="I78" s="20"/>
      <c r="J78" s="21"/>
      <c r="K78" s="22" t="e">
        <f t="shared" si="0"/>
        <v>#DIV/0!</v>
      </c>
      <c r="L78" s="29"/>
      <c r="M78" s="30"/>
      <c r="N78" s="42"/>
      <c r="O78" s="31"/>
    </row>
    <row r="79" spans="2:15" ht="58.5" hidden="1" customHeight="1" x14ac:dyDescent="0.25">
      <c r="B79" s="47"/>
      <c r="C79" s="27"/>
      <c r="D79" s="27"/>
      <c r="E79" s="48"/>
      <c r="F79" s="5" t="s">
        <v>18</v>
      </c>
      <c r="G79" s="19" t="s">
        <v>62</v>
      </c>
      <c r="H79" s="5" t="s">
        <v>20</v>
      </c>
      <c r="I79" s="20"/>
      <c r="J79" s="20"/>
      <c r="K79" s="22" t="e">
        <f t="shared" si="0"/>
        <v>#DIV/0!</v>
      </c>
      <c r="L79" s="29"/>
      <c r="M79" s="30"/>
      <c r="N79" s="42"/>
      <c r="O79" s="31"/>
    </row>
    <row r="80" spans="2:15" ht="40.5" hidden="1" customHeight="1" x14ac:dyDescent="0.25">
      <c r="B80" s="47"/>
      <c r="C80" s="32"/>
      <c r="D80" s="32"/>
      <c r="E80" s="49"/>
      <c r="F80" s="5" t="s">
        <v>24</v>
      </c>
      <c r="G80" s="34" t="s">
        <v>25</v>
      </c>
      <c r="H80" s="5" t="s">
        <v>26</v>
      </c>
      <c r="I80" s="43"/>
      <c r="J80" s="38"/>
      <c r="K80" s="22" t="e">
        <f t="shared" si="0"/>
        <v>#DIV/0!</v>
      </c>
      <c r="L80" s="36" t="e">
        <f>K80</f>
        <v>#DIV/0!</v>
      </c>
      <c r="M80" s="30"/>
      <c r="N80" s="42"/>
      <c r="O80" s="31"/>
    </row>
    <row r="81" spans="2:15" ht="58.5" hidden="1" customHeight="1" x14ac:dyDescent="0.25">
      <c r="B81" s="47"/>
      <c r="C81" s="16" t="s">
        <v>63</v>
      </c>
      <c r="D81" s="16" t="s">
        <v>64</v>
      </c>
      <c r="E81" s="39" t="s">
        <v>17</v>
      </c>
      <c r="F81" s="5" t="s">
        <v>18</v>
      </c>
      <c r="G81" s="19" t="s">
        <v>19</v>
      </c>
      <c r="H81" s="5" t="s">
        <v>20</v>
      </c>
      <c r="I81" s="20"/>
      <c r="J81" s="21"/>
      <c r="K81" s="22" t="e">
        <f t="shared" si="0"/>
        <v>#DIV/0!</v>
      </c>
      <c r="L81" s="23" t="e">
        <f>(K81+K82+K83)/3</f>
        <v>#DIV/0!</v>
      </c>
      <c r="M81" s="24" t="e">
        <f>(L81+L84)/2</f>
        <v>#DIV/0!</v>
      </c>
      <c r="N81" s="42"/>
      <c r="O81" s="31"/>
    </row>
    <row r="82" spans="2:15" ht="58.5" hidden="1" customHeight="1" x14ac:dyDescent="0.25">
      <c r="B82" s="47"/>
      <c r="C82" s="27"/>
      <c r="D82" s="27"/>
      <c r="E82" s="48"/>
      <c r="F82" s="5" t="s">
        <v>18</v>
      </c>
      <c r="G82" s="19" t="s">
        <v>22</v>
      </c>
      <c r="H82" s="5" t="s">
        <v>20</v>
      </c>
      <c r="I82" s="20"/>
      <c r="J82" s="21"/>
      <c r="K82" s="22" t="e">
        <f t="shared" si="0"/>
        <v>#DIV/0!</v>
      </c>
      <c r="L82" s="29"/>
      <c r="M82" s="30"/>
      <c r="N82" s="42"/>
      <c r="O82" s="31"/>
    </row>
    <row r="83" spans="2:15" ht="58.5" hidden="1" customHeight="1" x14ac:dyDescent="0.25">
      <c r="B83" s="47"/>
      <c r="C83" s="27"/>
      <c r="D83" s="27"/>
      <c r="E83" s="48"/>
      <c r="F83" s="5" t="s">
        <v>18</v>
      </c>
      <c r="G83" s="19" t="s">
        <v>62</v>
      </c>
      <c r="H83" s="5" t="s">
        <v>20</v>
      </c>
      <c r="I83" s="20"/>
      <c r="J83" s="20"/>
      <c r="K83" s="22" t="e">
        <f t="shared" si="0"/>
        <v>#DIV/0!</v>
      </c>
      <c r="L83" s="29"/>
      <c r="M83" s="30"/>
      <c r="N83" s="42"/>
      <c r="O83" s="31"/>
    </row>
    <row r="84" spans="2:15" ht="40.5" hidden="1" customHeight="1" x14ac:dyDescent="0.25">
      <c r="B84" s="47"/>
      <c r="C84" s="32"/>
      <c r="D84" s="32"/>
      <c r="E84" s="49"/>
      <c r="F84" s="5" t="s">
        <v>24</v>
      </c>
      <c r="G84" s="34" t="s">
        <v>25</v>
      </c>
      <c r="H84" s="5" t="s">
        <v>26</v>
      </c>
      <c r="I84" s="43"/>
      <c r="J84" s="38"/>
      <c r="K84" s="22" t="e">
        <f t="shared" si="0"/>
        <v>#DIV/0!</v>
      </c>
      <c r="L84" s="36" t="e">
        <f>K84</f>
        <v>#DIV/0!</v>
      </c>
      <c r="M84" s="30"/>
      <c r="N84" s="42"/>
      <c r="O84" s="31"/>
    </row>
    <row r="85" spans="2:15" ht="58.5" hidden="1" customHeight="1" x14ac:dyDescent="0.25">
      <c r="B85" s="47"/>
      <c r="C85" s="16" t="s">
        <v>65</v>
      </c>
      <c r="D85" s="16" t="s">
        <v>66</v>
      </c>
      <c r="E85" s="39" t="s">
        <v>17</v>
      </c>
      <c r="F85" s="5" t="s">
        <v>18</v>
      </c>
      <c r="G85" s="19" t="s">
        <v>19</v>
      </c>
      <c r="H85" s="5" t="s">
        <v>20</v>
      </c>
      <c r="I85" s="20"/>
      <c r="J85" s="21"/>
      <c r="K85" s="22" t="e">
        <f t="shared" si="0"/>
        <v>#DIV/0!</v>
      </c>
      <c r="L85" s="23" t="e">
        <f>(K85+K86+K87)/3</f>
        <v>#DIV/0!</v>
      </c>
      <c r="M85" s="24" t="e">
        <f>(L85+L88)/2</f>
        <v>#DIV/0!</v>
      </c>
      <c r="N85" s="42"/>
      <c r="O85" s="31"/>
    </row>
    <row r="86" spans="2:15" ht="58.5" hidden="1" customHeight="1" x14ac:dyDescent="0.25">
      <c r="B86" s="47"/>
      <c r="C86" s="27"/>
      <c r="D86" s="27"/>
      <c r="E86" s="48"/>
      <c r="F86" s="5" t="s">
        <v>18</v>
      </c>
      <c r="G86" s="19" t="s">
        <v>22</v>
      </c>
      <c r="H86" s="5" t="s">
        <v>20</v>
      </c>
      <c r="I86" s="20"/>
      <c r="J86" s="21"/>
      <c r="K86" s="22" t="e">
        <f t="shared" si="0"/>
        <v>#DIV/0!</v>
      </c>
      <c r="L86" s="29"/>
      <c r="M86" s="30"/>
      <c r="N86" s="42"/>
      <c r="O86" s="31"/>
    </row>
    <row r="87" spans="2:15" ht="58.5" hidden="1" customHeight="1" x14ac:dyDescent="0.25">
      <c r="B87" s="47"/>
      <c r="C87" s="27"/>
      <c r="D87" s="27"/>
      <c r="E87" s="48"/>
      <c r="F87" s="5" t="s">
        <v>18</v>
      </c>
      <c r="G87" s="19" t="s">
        <v>62</v>
      </c>
      <c r="H87" s="5" t="s">
        <v>20</v>
      </c>
      <c r="I87" s="20"/>
      <c r="J87" s="20"/>
      <c r="K87" s="22" t="e">
        <f t="shared" si="0"/>
        <v>#DIV/0!</v>
      </c>
      <c r="L87" s="29"/>
      <c r="M87" s="30"/>
      <c r="N87" s="42"/>
      <c r="O87" s="31"/>
    </row>
    <row r="88" spans="2:15" ht="40.5" hidden="1" customHeight="1" x14ac:dyDescent="0.25">
      <c r="B88" s="47"/>
      <c r="C88" s="32"/>
      <c r="D88" s="32"/>
      <c r="E88" s="49"/>
      <c r="F88" s="5" t="s">
        <v>24</v>
      </c>
      <c r="G88" s="34" t="s">
        <v>25</v>
      </c>
      <c r="H88" s="5" t="s">
        <v>26</v>
      </c>
      <c r="I88" s="43"/>
      <c r="J88" s="38"/>
      <c r="K88" s="22" t="e">
        <f t="shared" si="0"/>
        <v>#DIV/0!</v>
      </c>
      <c r="L88" s="36" t="e">
        <f>K88</f>
        <v>#DIV/0!</v>
      </c>
      <c r="M88" s="30"/>
      <c r="N88" s="42"/>
      <c r="O88" s="31"/>
    </row>
    <row r="89" spans="2:15" ht="40.5" hidden="1" customHeight="1" x14ac:dyDescent="0.25">
      <c r="B89" s="47"/>
      <c r="C89" s="16" t="s">
        <v>67</v>
      </c>
      <c r="D89" s="16" t="s">
        <v>68</v>
      </c>
      <c r="E89" s="39" t="s">
        <v>17</v>
      </c>
      <c r="F89" s="5" t="s">
        <v>18</v>
      </c>
      <c r="G89" s="19" t="s">
        <v>19</v>
      </c>
      <c r="H89" s="5" t="s">
        <v>20</v>
      </c>
      <c r="I89" s="20"/>
      <c r="J89" s="21"/>
      <c r="K89" s="22" t="e">
        <f t="shared" si="0"/>
        <v>#DIV/0!</v>
      </c>
      <c r="L89" s="23" t="e">
        <f>(K89+K90+K91)/2</f>
        <v>#DIV/0!</v>
      </c>
      <c r="M89" s="24" t="e">
        <f>(L89+L92)/2</f>
        <v>#DIV/0!</v>
      </c>
      <c r="N89" s="42"/>
      <c r="O89" s="31"/>
    </row>
    <row r="90" spans="2:15" ht="40.5" hidden="1" customHeight="1" x14ac:dyDescent="0.25">
      <c r="B90" s="47"/>
      <c r="C90" s="27"/>
      <c r="D90" s="27"/>
      <c r="E90" s="48"/>
      <c r="F90" s="5" t="s">
        <v>18</v>
      </c>
      <c r="G90" s="19" t="s">
        <v>22</v>
      </c>
      <c r="H90" s="5" t="s">
        <v>20</v>
      </c>
      <c r="I90" s="20"/>
      <c r="J90" s="21"/>
      <c r="K90" s="22" t="e">
        <f t="shared" si="0"/>
        <v>#DIV/0!</v>
      </c>
      <c r="L90" s="29"/>
      <c r="M90" s="30"/>
      <c r="N90" s="42"/>
      <c r="O90" s="31"/>
    </row>
    <row r="91" spans="2:15" ht="40.5" hidden="1" customHeight="1" x14ac:dyDescent="0.25">
      <c r="B91" s="47"/>
      <c r="C91" s="27"/>
      <c r="D91" s="27"/>
      <c r="E91" s="48"/>
      <c r="F91" s="5" t="s">
        <v>18</v>
      </c>
      <c r="G91" s="19" t="s">
        <v>62</v>
      </c>
      <c r="H91" s="5" t="s">
        <v>20</v>
      </c>
      <c r="I91" s="20"/>
      <c r="J91" s="20"/>
      <c r="K91" s="22"/>
      <c r="L91" s="29"/>
      <c r="M91" s="30"/>
      <c r="N91" s="42"/>
      <c r="O91" s="31"/>
    </row>
    <row r="92" spans="2:15" ht="60.75" hidden="1" customHeight="1" x14ac:dyDescent="0.25">
      <c r="B92" s="47"/>
      <c r="C92" s="32"/>
      <c r="D92" s="32"/>
      <c r="E92" s="49"/>
      <c r="F92" s="5" t="s">
        <v>24</v>
      </c>
      <c r="G92" s="34" t="s">
        <v>25</v>
      </c>
      <c r="H92" s="5" t="s">
        <v>26</v>
      </c>
      <c r="I92" s="38"/>
      <c r="J92" s="38"/>
      <c r="K92" s="22" t="e">
        <f>IF(J92/I92*100&gt;100,100,J92/I92*100)</f>
        <v>#DIV/0!</v>
      </c>
      <c r="L92" s="36" t="e">
        <f>K92</f>
        <v>#DIV/0!</v>
      </c>
      <c r="M92" s="30"/>
      <c r="N92" s="42"/>
      <c r="O92" s="31"/>
    </row>
    <row r="93" spans="2:15" ht="58.5" hidden="1" customHeight="1" x14ac:dyDescent="0.25">
      <c r="B93" s="47"/>
      <c r="C93" s="16" t="s">
        <v>69</v>
      </c>
      <c r="D93" s="16" t="s">
        <v>70</v>
      </c>
      <c r="E93" s="39" t="s">
        <v>17</v>
      </c>
      <c r="F93" s="5" t="s">
        <v>18</v>
      </c>
      <c r="G93" s="19" t="s">
        <v>19</v>
      </c>
      <c r="H93" s="5" t="s">
        <v>20</v>
      </c>
      <c r="I93" s="20"/>
      <c r="J93" s="21"/>
      <c r="K93" s="22" t="e">
        <f t="shared" si="0"/>
        <v>#DIV/0!</v>
      </c>
      <c r="L93" s="23" t="e">
        <f>(K93+K94+K95)/2</f>
        <v>#DIV/0!</v>
      </c>
      <c r="M93" s="24" t="e">
        <f>(L93+L96)/2</f>
        <v>#DIV/0!</v>
      </c>
      <c r="N93" s="27"/>
      <c r="O93" s="31"/>
    </row>
    <row r="94" spans="2:15" ht="58.5" hidden="1" customHeight="1" x14ac:dyDescent="0.25">
      <c r="B94" s="47"/>
      <c r="C94" s="27"/>
      <c r="D94" s="27"/>
      <c r="E94" s="48"/>
      <c r="F94" s="5" t="s">
        <v>18</v>
      </c>
      <c r="G94" s="19" t="s">
        <v>22</v>
      </c>
      <c r="H94" s="5" t="s">
        <v>20</v>
      </c>
      <c r="I94" s="20"/>
      <c r="J94" s="21"/>
      <c r="K94" s="22" t="e">
        <f t="shared" si="0"/>
        <v>#DIV/0!</v>
      </c>
      <c r="L94" s="29"/>
      <c r="M94" s="30"/>
      <c r="N94" s="27"/>
      <c r="O94" s="31"/>
    </row>
    <row r="95" spans="2:15" ht="58.5" hidden="1" customHeight="1" x14ac:dyDescent="0.25">
      <c r="B95" s="47"/>
      <c r="C95" s="27"/>
      <c r="D95" s="27"/>
      <c r="E95" s="48"/>
      <c r="F95" s="5" t="s">
        <v>18</v>
      </c>
      <c r="G95" s="19" t="s">
        <v>62</v>
      </c>
      <c r="H95" s="5" t="s">
        <v>20</v>
      </c>
      <c r="I95" s="20"/>
      <c r="J95" s="20"/>
      <c r="K95" s="22"/>
      <c r="L95" s="29"/>
      <c r="M95" s="30"/>
      <c r="N95" s="27"/>
      <c r="O95" s="31"/>
    </row>
    <row r="96" spans="2:15" ht="64.5" hidden="1" customHeight="1" x14ac:dyDescent="0.25">
      <c r="B96" s="47"/>
      <c r="C96" s="32"/>
      <c r="D96" s="32"/>
      <c r="E96" s="49"/>
      <c r="F96" s="5" t="s">
        <v>24</v>
      </c>
      <c r="G96" s="34" t="s">
        <v>25</v>
      </c>
      <c r="H96" s="5" t="s">
        <v>26</v>
      </c>
      <c r="I96" s="38"/>
      <c r="J96" s="38"/>
      <c r="K96" s="22" t="e">
        <f t="shared" si="0"/>
        <v>#DIV/0!</v>
      </c>
      <c r="L96" s="36" t="e">
        <f>K96</f>
        <v>#DIV/0!</v>
      </c>
      <c r="M96" s="30"/>
      <c r="N96" s="27"/>
      <c r="O96" s="31"/>
    </row>
    <row r="97" spans="2:15" ht="58.5" customHeight="1" x14ac:dyDescent="0.25">
      <c r="B97" s="47"/>
      <c r="C97" s="16" t="s">
        <v>71</v>
      </c>
      <c r="D97" s="16" t="s">
        <v>72</v>
      </c>
      <c r="E97" s="39" t="s">
        <v>17</v>
      </c>
      <c r="F97" s="5" t="s">
        <v>18</v>
      </c>
      <c r="G97" s="19" t="s">
        <v>19</v>
      </c>
      <c r="H97" s="5" t="s">
        <v>20</v>
      </c>
      <c r="I97" s="20">
        <v>100</v>
      </c>
      <c r="J97" s="21">
        <v>100</v>
      </c>
      <c r="K97" s="22">
        <f t="shared" si="0"/>
        <v>100</v>
      </c>
      <c r="L97" s="23">
        <f>(K97+K98+K99)/3</f>
        <v>100</v>
      </c>
      <c r="M97" s="24">
        <f>(L97+L100)/2</f>
        <v>100</v>
      </c>
      <c r="N97" s="42"/>
      <c r="O97" s="31"/>
    </row>
    <row r="98" spans="2:15" ht="58.5" customHeight="1" x14ac:dyDescent="0.25">
      <c r="B98" s="47"/>
      <c r="C98" s="27"/>
      <c r="D98" s="27"/>
      <c r="E98" s="40"/>
      <c r="F98" s="5" t="s">
        <v>18</v>
      </c>
      <c r="G98" s="19" t="s">
        <v>22</v>
      </c>
      <c r="H98" s="5" t="s">
        <v>20</v>
      </c>
      <c r="I98" s="20">
        <v>98</v>
      </c>
      <c r="J98" s="21">
        <v>100</v>
      </c>
      <c r="K98" s="22">
        <f t="shared" si="0"/>
        <v>100</v>
      </c>
      <c r="L98" s="29"/>
      <c r="M98" s="30"/>
      <c r="N98" s="42"/>
      <c r="O98" s="31"/>
    </row>
    <row r="99" spans="2:15" ht="58.5" customHeight="1" x14ac:dyDescent="0.25">
      <c r="B99" s="47"/>
      <c r="C99" s="27"/>
      <c r="D99" s="27"/>
      <c r="E99" s="40"/>
      <c r="F99" s="5" t="s">
        <v>18</v>
      </c>
      <c r="G99" s="19" t="s">
        <v>62</v>
      </c>
      <c r="H99" s="5" t="s">
        <v>20</v>
      </c>
      <c r="I99" s="20">
        <v>98</v>
      </c>
      <c r="J99" s="20">
        <v>100</v>
      </c>
      <c r="K99" s="22">
        <f t="shared" si="0"/>
        <v>100</v>
      </c>
      <c r="L99" s="29"/>
      <c r="M99" s="30"/>
      <c r="N99" s="42"/>
      <c r="O99" s="31"/>
    </row>
    <row r="100" spans="2:15" ht="43.5" customHeight="1" x14ac:dyDescent="0.25">
      <c r="B100" s="47"/>
      <c r="C100" s="32"/>
      <c r="D100" s="32"/>
      <c r="E100" s="41"/>
      <c r="F100" s="5" t="s">
        <v>24</v>
      </c>
      <c r="G100" s="34" t="s">
        <v>25</v>
      </c>
      <c r="H100" s="5" t="s">
        <v>26</v>
      </c>
      <c r="I100" s="35">
        <v>1</v>
      </c>
      <c r="J100" s="35">
        <v>1</v>
      </c>
      <c r="K100" s="22">
        <f t="shared" si="0"/>
        <v>100</v>
      </c>
      <c r="L100" s="36">
        <f>K100</f>
        <v>100</v>
      </c>
      <c r="M100" s="30"/>
      <c r="N100" s="42"/>
      <c r="O100" s="31"/>
    </row>
    <row r="101" spans="2:15" ht="58.5" customHeight="1" x14ac:dyDescent="0.25">
      <c r="B101" s="47"/>
      <c r="C101" s="16" t="s">
        <v>73</v>
      </c>
      <c r="D101" s="16" t="s">
        <v>74</v>
      </c>
      <c r="E101" s="39" t="s">
        <v>17</v>
      </c>
      <c r="F101" s="5" t="s">
        <v>18</v>
      </c>
      <c r="G101" s="19" t="s">
        <v>19</v>
      </c>
      <c r="H101" s="5" t="s">
        <v>20</v>
      </c>
      <c r="I101" s="20">
        <v>100</v>
      </c>
      <c r="J101" s="21">
        <v>100</v>
      </c>
      <c r="K101" s="22">
        <f t="shared" si="0"/>
        <v>100</v>
      </c>
      <c r="L101" s="23">
        <f>(K101+K102+K103)/3</f>
        <v>100</v>
      </c>
      <c r="M101" s="24">
        <f>(L101+L104)/2</f>
        <v>99.857954545454533</v>
      </c>
      <c r="N101" s="27"/>
      <c r="O101" s="31"/>
    </row>
    <row r="102" spans="2:15" ht="58.5" customHeight="1" x14ac:dyDescent="0.25">
      <c r="B102" s="47"/>
      <c r="C102" s="27"/>
      <c r="D102" s="27"/>
      <c r="E102" s="40"/>
      <c r="F102" s="5" t="s">
        <v>18</v>
      </c>
      <c r="G102" s="19" t="s">
        <v>22</v>
      </c>
      <c r="H102" s="5" t="s">
        <v>20</v>
      </c>
      <c r="I102" s="20">
        <v>98</v>
      </c>
      <c r="J102" s="51">
        <v>100</v>
      </c>
      <c r="K102" s="22">
        <f t="shared" si="0"/>
        <v>100</v>
      </c>
      <c r="L102" s="29"/>
      <c r="M102" s="30"/>
      <c r="N102" s="27"/>
      <c r="O102" s="31"/>
    </row>
    <row r="103" spans="2:15" ht="58.5" customHeight="1" x14ac:dyDescent="0.25">
      <c r="B103" s="47"/>
      <c r="C103" s="27"/>
      <c r="D103" s="27"/>
      <c r="E103" s="40"/>
      <c r="F103" s="5" t="s">
        <v>18</v>
      </c>
      <c r="G103" s="19" t="s">
        <v>62</v>
      </c>
      <c r="H103" s="5" t="s">
        <v>20</v>
      </c>
      <c r="I103" s="20">
        <v>98</v>
      </c>
      <c r="J103" s="51">
        <v>100</v>
      </c>
      <c r="K103" s="22">
        <f t="shared" si="0"/>
        <v>100</v>
      </c>
      <c r="L103" s="29"/>
      <c r="M103" s="30"/>
      <c r="N103" s="27"/>
      <c r="O103" s="31"/>
    </row>
    <row r="104" spans="2:15" ht="22.5" customHeight="1" x14ac:dyDescent="0.25">
      <c r="B104" s="47"/>
      <c r="C104" s="32"/>
      <c r="D104" s="32"/>
      <c r="E104" s="41"/>
      <c r="F104" s="5" t="s">
        <v>24</v>
      </c>
      <c r="G104" s="34" t="s">
        <v>25</v>
      </c>
      <c r="H104" s="5" t="s">
        <v>26</v>
      </c>
      <c r="I104" s="35">
        <v>39.111111111111114</v>
      </c>
      <c r="J104" s="35">
        <v>39</v>
      </c>
      <c r="K104" s="22">
        <f t="shared" si="0"/>
        <v>99.715909090909079</v>
      </c>
      <c r="L104" s="36">
        <f>K104</f>
        <v>99.715909090909079</v>
      </c>
      <c r="M104" s="30"/>
      <c r="N104" s="27"/>
      <c r="O104" s="31"/>
    </row>
    <row r="105" spans="2:15" ht="58.5" hidden="1" customHeight="1" x14ac:dyDescent="0.25">
      <c r="B105" s="47"/>
      <c r="C105" s="16" t="s">
        <v>75</v>
      </c>
      <c r="D105" s="16" t="s">
        <v>76</v>
      </c>
      <c r="E105" s="39" t="s">
        <v>17</v>
      </c>
      <c r="F105" s="5" t="s">
        <v>18</v>
      </c>
      <c r="G105" s="19" t="s">
        <v>19</v>
      </c>
      <c r="H105" s="5" t="s">
        <v>20</v>
      </c>
      <c r="I105" s="20"/>
      <c r="J105" s="21"/>
      <c r="K105" s="22" t="e">
        <f t="shared" si="0"/>
        <v>#DIV/0!</v>
      </c>
      <c r="L105" s="23" t="e">
        <f>(K105+K106+K107)/3</f>
        <v>#DIV/0!</v>
      </c>
      <c r="M105" s="24" t="e">
        <f>(L105+L108)/2</f>
        <v>#DIV/0!</v>
      </c>
      <c r="N105" s="42"/>
      <c r="O105" s="31"/>
    </row>
    <row r="106" spans="2:15" ht="58.5" hidden="1" customHeight="1" x14ac:dyDescent="0.25">
      <c r="B106" s="47"/>
      <c r="C106" s="27"/>
      <c r="D106" s="27"/>
      <c r="E106" s="40"/>
      <c r="F106" s="5" t="s">
        <v>18</v>
      </c>
      <c r="G106" s="19" t="s">
        <v>22</v>
      </c>
      <c r="H106" s="5" t="s">
        <v>20</v>
      </c>
      <c r="I106" s="8"/>
      <c r="J106" s="21"/>
      <c r="K106" s="22" t="e">
        <f t="shared" si="0"/>
        <v>#DIV/0!</v>
      </c>
      <c r="L106" s="29"/>
      <c r="M106" s="30"/>
      <c r="N106" s="42"/>
      <c r="O106" s="31"/>
    </row>
    <row r="107" spans="2:15" ht="58.5" hidden="1" customHeight="1" x14ac:dyDescent="0.25">
      <c r="B107" s="47"/>
      <c r="C107" s="27"/>
      <c r="D107" s="27"/>
      <c r="E107" s="40"/>
      <c r="F107" s="5" t="s">
        <v>18</v>
      </c>
      <c r="G107" s="19" t="s">
        <v>62</v>
      </c>
      <c r="H107" s="5" t="s">
        <v>20</v>
      </c>
      <c r="I107" s="52"/>
      <c r="J107" s="20"/>
      <c r="K107" s="22" t="e">
        <f t="shared" si="0"/>
        <v>#DIV/0!</v>
      </c>
      <c r="L107" s="29"/>
      <c r="M107" s="30"/>
      <c r="N107" s="42"/>
      <c r="O107" s="31"/>
    </row>
    <row r="108" spans="2:15" ht="48.75" hidden="1" customHeight="1" x14ac:dyDescent="0.25">
      <c r="B108" s="47"/>
      <c r="C108" s="32"/>
      <c r="D108" s="32"/>
      <c r="E108" s="41"/>
      <c r="F108" s="5" t="s">
        <v>24</v>
      </c>
      <c r="G108" s="34" t="s">
        <v>25</v>
      </c>
      <c r="H108" s="5" t="s">
        <v>26</v>
      </c>
      <c r="I108" s="43"/>
      <c r="J108" s="38"/>
      <c r="K108" s="22" t="e">
        <f t="shared" si="0"/>
        <v>#DIV/0!</v>
      </c>
      <c r="L108" s="36" t="e">
        <f>K108</f>
        <v>#DIV/0!</v>
      </c>
      <c r="M108" s="30"/>
      <c r="N108" s="42"/>
      <c r="O108" s="31"/>
    </row>
    <row r="109" spans="2:15" ht="58.5" hidden="1" customHeight="1" x14ac:dyDescent="0.25">
      <c r="B109" s="47"/>
      <c r="C109" s="16" t="s">
        <v>77</v>
      </c>
      <c r="D109" s="16" t="s">
        <v>78</v>
      </c>
      <c r="E109" s="39" t="s">
        <v>17</v>
      </c>
      <c r="F109" s="5" t="s">
        <v>18</v>
      </c>
      <c r="G109" s="19" t="s">
        <v>19</v>
      </c>
      <c r="H109" s="5" t="s">
        <v>20</v>
      </c>
      <c r="I109" s="20"/>
      <c r="J109" s="21"/>
      <c r="K109" s="22" t="e">
        <f t="shared" si="0"/>
        <v>#DIV/0!</v>
      </c>
      <c r="L109" s="23" t="e">
        <f>(K109+K110+K111)/3</f>
        <v>#DIV/0!</v>
      </c>
      <c r="M109" s="24" t="e">
        <f>(L109+L112)/2</f>
        <v>#DIV/0!</v>
      </c>
      <c r="N109" s="42"/>
      <c r="O109" s="31"/>
    </row>
    <row r="110" spans="2:15" ht="58.5" hidden="1" customHeight="1" x14ac:dyDescent="0.25">
      <c r="B110" s="47"/>
      <c r="C110" s="27"/>
      <c r="D110" s="27"/>
      <c r="E110" s="40"/>
      <c r="F110" s="5" t="s">
        <v>18</v>
      </c>
      <c r="G110" s="19" t="s">
        <v>22</v>
      </c>
      <c r="H110" s="5" t="s">
        <v>20</v>
      </c>
      <c r="I110" s="20"/>
      <c r="J110" s="21"/>
      <c r="K110" s="22" t="e">
        <f t="shared" si="0"/>
        <v>#DIV/0!</v>
      </c>
      <c r="L110" s="29"/>
      <c r="M110" s="30"/>
      <c r="N110" s="42"/>
      <c r="O110" s="31"/>
    </row>
    <row r="111" spans="2:15" ht="58.5" hidden="1" customHeight="1" x14ac:dyDescent="0.25">
      <c r="B111" s="47"/>
      <c r="C111" s="27"/>
      <c r="D111" s="27"/>
      <c r="E111" s="40"/>
      <c r="F111" s="5" t="s">
        <v>18</v>
      </c>
      <c r="G111" s="19" t="s">
        <v>62</v>
      </c>
      <c r="H111" s="5" t="s">
        <v>20</v>
      </c>
      <c r="I111" s="20"/>
      <c r="J111" s="20"/>
      <c r="K111" s="22" t="e">
        <f t="shared" si="0"/>
        <v>#DIV/0!</v>
      </c>
      <c r="L111" s="29"/>
      <c r="M111" s="30"/>
      <c r="N111" s="42"/>
      <c r="O111" s="31"/>
    </row>
    <row r="112" spans="2:15" ht="44.25" hidden="1" customHeight="1" x14ac:dyDescent="0.25">
      <c r="B112" s="47"/>
      <c r="C112" s="32"/>
      <c r="D112" s="32"/>
      <c r="E112" s="41"/>
      <c r="F112" s="5" t="s">
        <v>24</v>
      </c>
      <c r="G112" s="34" t="s">
        <v>25</v>
      </c>
      <c r="H112" s="5" t="s">
        <v>26</v>
      </c>
      <c r="I112" s="43"/>
      <c r="J112" s="38"/>
      <c r="K112" s="22" t="e">
        <f t="shared" si="0"/>
        <v>#DIV/0!</v>
      </c>
      <c r="L112" s="36" t="e">
        <f>K112</f>
        <v>#DIV/0!</v>
      </c>
      <c r="M112" s="30"/>
      <c r="N112" s="42"/>
      <c r="O112" s="31"/>
    </row>
    <row r="113" spans="2:15" ht="58.5" hidden="1" customHeight="1" x14ac:dyDescent="0.25">
      <c r="B113" s="47"/>
      <c r="C113" s="16" t="s">
        <v>79</v>
      </c>
      <c r="D113" s="16" t="s">
        <v>80</v>
      </c>
      <c r="E113" s="39" t="s">
        <v>17</v>
      </c>
      <c r="F113" s="5" t="s">
        <v>18</v>
      </c>
      <c r="G113" s="19" t="s">
        <v>81</v>
      </c>
      <c r="H113" s="5" t="s">
        <v>20</v>
      </c>
      <c r="I113" s="20"/>
      <c r="J113" s="21"/>
      <c r="K113" s="22" t="e">
        <f t="shared" si="0"/>
        <v>#DIV/0!</v>
      </c>
      <c r="L113" s="23" t="e">
        <f>(K113+K114+K115)/3</f>
        <v>#DIV/0!</v>
      </c>
      <c r="M113" s="24" t="e">
        <f>(L113+L116)/2</f>
        <v>#DIV/0!</v>
      </c>
      <c r="N113" s="42"/>
      <c r="O113" s="31"/>
    </row>
    <row r="114" spans="2:15" ht="58.5" hidden="1" customHeight="1" x14ac:dyDescent="0.25">
      <c r="B114" s="47"/>
      <c r="C114" s="27"/>
      <c r="D114" s="27"/>
      <c r="E114" s="40"/>
      <c r="F114" s="5" t="s">
        <v>18</v>
      </c>
      <c r="G114" s="19" t="s">
        <v>82</v>
      </c>
      <c r="H114" s="5" t="s">
        <v>20</v>
      </c>
      <c r="I114" s="20"/>
      <c r="J114" s="21"/>
      <c r="K114" s="22" t="e">
        <f t="shared" si="0"/>
        <v>#DIV/0!</v>
      </c>
      <c r="L114" s="29"/>
      <c r="M114" s="30"/>
      <c r="N114" s="42"/>
      <c r="O114" s="31"/>
    </row>
    <row r="115" spans="2:15" ht="58.5" hidden="1" customHeight="1" x14ac:dyDescent="0.25">
      <c r="B115" s="47"/>
      <c r="C115" s="27"/>
      <c r="D115" s="27"/>
      <c r="E115" s="40"/>
      <c r="F115" s="5" t="s">
        <v>18</v>
      </c>
      <c r="G115" s="19" t="s">
        <v>50</v>
      </c>
      <c r="H115" s="5" t="s">
        <v>20</v>
      </c>
      <c r="I115" s="20"/>
      <c r="J115" s="20"/>
      <c r="K115" s="22" t="e">
        <f t="shared" si="0"/>
        <v>#DIV/0!</v>
      </c>
      <c r="L115" s="29"/>
      <c r="M115" s="30"/>
      <c r="N115" s="42"/>
      <c r="O115" s="31"/>
    </row>
    <row r="116" spans="2:15" ht="42.75" hidden="1" customHeight="1" x14ac:dyDescent="0.25">
      <c r="B116" s="47"/>
      <c r="C116" s="32"/>
      <c r="D116" s="32"/>
      <c r="E116" s="41"/>
      <c r="F116" s="5" t="s">
        <v>24</v>
      </c>
      <c r="G116" s="34" t="s">
        <v>25</v>
      </c>
      <c r="H116" s="5" t="s">
        <v>83</v>
      </c>
      <c r="I116" s="43"/>
      <c r="J116" s="38"/>
      <c r="K116" s="22" t="e">
        <f t="shared" si="0"/>
        <v>#DIV/0!</v>
      </c>
      <c r="L116" s="36" t="e">
        <f>K116</f>
        <v>#DIV/0!</v>
      </c>
      <c r="M116" s="30"/>
      <c r="N116" s="42"/>
      <c r="O116" s="31"/>
    </row>
    <row r="117" spans="2:15" ht="58.5" hidden="1" customHeight="1" x14ac:dyDescent="0.25">
      <c r="B117" s="47"/>
      <c r="C117" s="16" t="s">
        <v>84</v>
      </c>
      <c r="D117" s="16" t="s">
        <v>85</v>
      </c>
      <c r="E117" s="39" t="s">
        <v>17</v>
      </c>
      <c r="F117" s="5" t="s">
        <v>18</v>
      </c>
      <c r="G117" s="19" t="s">
        <v>81</v>
      </c>
      <c r="H117" s="5" t="s">
        <v>20</v>
      </c>
      <c r="I117" s="20"/>
      <c r="J117" s="21"/>
      <c r="K117" s="22" t="e">
        <f t="shared" si="0"/>
        <v>#DIV/0!</v>
      </c>
      <c r="L117" s="23" t="e">
        <f>(K117+K118+K119)/3</f>
        <v>#DIV/0!</v>
      </c>
      <c r="M117" s="24" t="e">
        <f>(L117+L120)/2</f>
        <v>#DIV/0!</v>
      </c>
      <c r="N117" s="42"/>
      <c r="O117" s="31"/>
    </row>
    <row r="118" spans="2:15" ht="58.5" hidden="1" customHeight="1" x14ac:dyDescent="0.25">
      <c r="B118" s="47"/>
      <c r="C118" s="27"/>
      <c r="D118" s="27"/>
      <c r="E118" s="40"/>
      <c r="F118" s="5" t="s">
        <v>18</v>
      </c>
      <c r="G118" s="19" t="s">
        <v>82</v>
      </c>
      <c r="H118" s="5" t="s">
        <v>20</v>
      </c>
      <c r="I118" s="20"/>
      <c r="J118" s="21"/>
      <c r="K118" s="22" t="e">
        <f t="shared" si="0"/>
        <v>#DIV/0!</v>
      </c>
      <c r="L118" s="29"/>
      <c r="M118" s="30"/>
      <c r="N118" s="42"/>
      <c r="O118" s="31"/>
    </row>
    <row r="119" spans="2:15" ht="58.5" hidden="1" customHeight="1" x14ac:dyDescent="0.25">
      <c r="B119" s="47"/>
      <c r="C119" s="27"/>
      <c r="D119" s="27"/>
      <c r="E119" s="40"/>
      <c r="F119" s="5" t="s">
        <v>18</v>
      </c>
      <c r="G119" s="19" t="s">
        <v>50</v>
      </c>
      <c r="H119" s="5" t="s">
        <v>20</v>
      </c>
      <c r="I119" s="20"/>
      <c r="J119" s="20"/>
      <c r="K119" s="22" t="e">
        <f t="shared" si="0"/>
        <v>#DIV/0!</v>
      </c>
      <c r="L119" s="29"/>
      <c r="M119" s="30"/>
      <c r="N119" s="42"/>
      <c r="O119" s="31"/>
    </row>
    <row r="120" spans="2:15" ht="42.75" hidden="1" customHeight="1" x14ac:dyDescent="0.25">
      <c r="B120" s="47"/>
      <c r="C120" s="32"/>
      <c r="D120" s="32"/>
      <c r="E120" s="41"/>
      <c r="F120" s="5" t="s">
        <v>24</v>
      </c>
      <c r="G120" s="34" t="s">
        <v>25</v>
      </c>
      <c r="H120" s="5" t="s">
        <v>83</v>
      </c>
      <c r="I120" s="43"/>
      <c r="J120" s="38"/>
      <c r="K120" s="22" t="e">
        <f t="shared" si="0"/>
        <v>#DIV/0!</v>
      </c>
      <c r="L120" s="36" t="e">
        <f>K120</f>
        <v>#DIV/0!</v>
      </c>
      <c r="M120" s="30"/>
      <c r="N120" s="42"/>
      <c r="O120" s="31"/>
    </row>
    <row r="121" spans="2:15" ht="58.5" hidden="1" customHeight="1" x14ac:dyDescent="0.25">
      <c r="B121" s="47"/>
      <c r="C121" s="16" t="s">
        <v>86</v>
      </c>
      <c r="D121" s="16" t="s">
        <v>87</v>
      </c>
      <c r="E121" s="39" t="s">
        <v>17</v>
      </c>
      <c r="F121" s="5" t="s">
        <v>18</v>
      </c>
      <c r="G121" s="19" t="s">
        <v>81</v>
      </c>
      <c r="H121" s="5" t="s">
        <v>20</v>
      </c>
      <c r="I121" s="20"/>
      <c r="J121" s="21"/>
      <c r="K121" s="22" t="e">
        <f t="shared" si="0"/>
        <v>#DIV/0!</v>
      </c>
      <c r="L121" s="23" t="e">
        <f>(K121+K122+K123)/3</f>
        <v>#DIV/0!</v>
      </c>
      <c r="M121" s="24" t="e">
        <f>(L121+L124)/2</f>
        <v>#DIV/0!</v>
      </c>
      <c r="N121" s="42"/>
      <c r="O121" s="31"/>
    </row>
    <row r="122" spans="2:15" ht="58.5" hidden="1" customHeight="1" x14ac:dyDescent="0.25">
      <c r="B122" s="47"/>
      <c r="C122" s="27"/>
      <c r="D122" s="27"/>
      <c r="E122" s="40"/>
      <c r="F122" s="5" t="s">
        <v>18</v>
      </c>
      <c r="G122" s="19" t="s">
        <v>82</v>
      </c>
      <c r="H122" s="5" t="s">
        <v>20</v>
      </c>
      <c r="I122" s="20"/>
      <c r="J122" s="21"/>
      <c r="K122" s="22" t="e">
        <f t="shared" ref="K122:K180" si="1">IF(J122/I122*100&gt;100,100,J122/I122*100)</f>
        <v>#DIV/0!</v>
      </c>
      <c r="L122" s="29"/>
      <c r="M122" s="30"/>
      <c r="N122" s="42"/>
      <c r="O122" s="31"/>
    </row>
    <row r="123" spans="2:15" ht="58.5" hidden="1" customHeight="1" x14ac:dyDescent="0.25">
      <c r="B123" s="47"/>
      <c r="C123" s="27"/>
      <c r="D123" s="27"/>
      <c r="E123" s="40"/>
      <c r="F123" s="5" t="s">
        <v>18</v>
      </c>
      <c r="G123" s="19" t="s">
        <v>50</v>
      </c>
      <c r="H123" s="5" t="s">
        <v>20</v>
      </c>
      <c r="I123" s="20"/>
      <c r="J123" s="20"/>
      <c r="K123" s="22" t="e">
        <f t="shared" si="1"/>
        <v>#DIV/0!</v>
      </c>
      <c r="L123" s="29"/>
      <c r="M123" s="30"/>
      <c r="N123" s="42"/>
      <c r="O123" s="31"/>
    </row>
    <row r="124" spans="2:15" ht="40.5" hidden="1" customHeight="1" x14ac:dyDescent="0.25">
      <c r="B124" s="47"/>
      <c r="C124" s="32"/>
      <c r="D124" s="32"/>
      <c r="E124" s="41"/>
      <c r="F124" s="5" t="s">
        <v>24</v>
      </c>
      <c r="G124" s="34" t="s">
        <v>25</v>
      </c>
      <c r="H124" s="5" t="s">
        <v>83</v>
      </c>
      <c r="I124" s="43"/>
      <c r="J124" s="38"/>
      <c r="K124" s="22" t="e">
        <f t="shared" si="1"/>
        <v>#DIV/0!</v>
      </c>
      <c r="L124" s="36" t="e">
        <f>K124</f>
        <v>#DIV/0!</v>
      </c>
      <c r="M124" s="30"/>
      <c r="N124" s="42"/>
      <c r="O124" s="31"/>
    </row>
    <row r="125" spans="2:15" ht="58.5" hidden="1" customHeight="1" x14ac:dyDescent="0.25">
      <c r="B125" s="47"/>
      <c r="C125" s="16" t="s">
        <v>88</v>
      </c>
      <c r="D125" s="16" t="s">
        <v>89</v>
      </c>
      <c r="E125" s="39" t="s">
        <v>17</v>
      </c>
      <c r="F125" s="5" t="s">
        <v>18</v>
      </c>
      <c r="G125" s="19" t="s">
        <v>81</v>
      </c>
      <c r="H125" s="5" t="s">
        <v>20</v>
      </c>
      <c r="I125" s="20"/>
      <c r="J125" s="21"/>
      <c r="K125" s="22" t="e">
        <f t="shared" si="1"/>
        <v>#DIV/0!</v>
      </c>
      <c r="L125" s="23" t="e">
        <f>(K125+K126+K127)/3</f>
        <v>#DIV/0!</v>
      </c>
      <c r="M125" s="24" t="e">
        <f>(L125+L128)/2</f>
        <v>#DIV/0!</v>
      </c>
      <c r="N125" s="42"/>
      <c r="O125" s="31"/>
    </row>
    <row r="126" spans="2:15" ht="58.5" hidden="1" customHeight="1" x14ac:dyDescent="0.25">
      <c r="B126" s="47"/>
      <c r="C126" s="27"/>
      <c r="D126" s="27"/>
      <c r="E126" s="40"/>
      <c r="F126" s="5" t="s">
        <v>18</v>
      </c>
      <c r="G126" s="19" t="s">
        <v>82</v>
      </c>
      <c r="H126" s="5" t="s">
        <v>20</v>
      </c>
      <c r="I126" s="20"/>
      <c r="J126" s="21"/>
      <c r="K126" s="22" t="e">
        <f t="shared" si="1"/>
        <v>#DIV/0!</v>
      </c>
      <c r="L126" s="29"/>
      <c r="M126" s="30"/>
      <c r="N126" s="42"/>
      <c r="O126" s="31"/>
    </row>
    <row r="127" spans="2:15" ht="58.5" hidden="1" customHeight="1" x14ac:dyDescent="0.25">
      <c r="B127" s="47"/>
      <c r="C127" s="27"/>
      <c r="D127" s="27"/>
      <c r="E127" s="40"/>
      <c r="F127" s="5" t="s">
        <v>18</v>
      </c>
      <c r="G127" s="19" t="s">
        <v>50</v>
      </c>
      <c r="H127" s="5" t="s">
        <v>20</v>
      </c>
      <c r="I127" s="20"/>
      <c r="J127" s="20"/>
      <c r="K127" s="22" t="e">
        <f t="shared" si="1"/>
        <v>#DIV/0!</v>
      </c>
      <c r="L127" s="29"/>
      <c r="M127" s="30"/>
      <c r="N127" s="42"/>
      <c r="O127" s="31"/>
    </row>
    <row r="128" spans="2:15" ht="38.25" hidden="1" customHeight="1" x14ac:dyDescent="0.25">
      <c r="B128" s="47"/>
      <c r="C128" s="32"/>
      <c r="D128" s="32"/>
      <c r="E128" s="41"/>
      <c r="F128" s="5" t="s">
        <v>24</v>
      </c>
      <c r="G128" s="34" t="s">
        <v>25</v>
      </c>
      <c r="H128" s="5" t="s">
        <v>83</v>
      </c>
      <c r="I128" s="43"/>
      <c r="J128" s="38"/>
      <c r="K128" s="22" t="e">
        <f t="shared" si="1"/>
        <v>#DIV/0!</v>
      </c>
      <c r="L128" s="36" t="e">
        <f>K128</f>
        <v>#DIV/0!</v>
      </c>
      <c r="M128" s="30"/>
      <c r="N128" s="42"/>
      <c r="O128" s="31"/>
    </row>
    <row r="129" spans="2:15" ht="58.5" hidden="1" customHeight="1" x14ac:dyDescent="0.25">
      <c r="B129" s="47"/>
      <c r="C129" s="16" t="s">
        <v>90</v>
      </c>
      <c r="D129" s="16" t="s">
        <v>91</v>
      </c>
      <c r="E129" s="39" t="s">
        <v>17</v>
      </c>
      <c r="F129" s="5" t="s">
        <v>18</v>
      </c>
      <c r="G129" s="19" t="s">
        <v>81</v>
      </c>
      <c r="H129" s="5" t="s">
        <v>20</v>
      </c>
      <c r="I129" s="20"/>
      <c r="J129" s="21"/>
      <c r="K129" s="22" t="e">
        <f t="shared" si="1"/>
        <v>#DIV/0!</v>
      </c>
      <c r="L129" s="23" t="e">
        <f>(K129+K130+K131)/3</f>
        <v>#DIV/0!</v>
      </c>
      <c r="M129" s="24" t="e">
        <f>(L129+L132)/2</f>
        <v>#DIV/0!</v>
      </c>
      <c r="N129" s="42"/>
      <c r="O129" s="31"/>
    </row>
    <row r="130" spans="2:15" ht="58.5" hidden="1" customHeight="1" x14ac:dyDescent="0.25">
      <c r="B130" s="47"/>
      <c r="C130" s="27"/>
      <c r="D130" s="27"/>
      <c r="E130" s="40"/>
      <c r="F130" s="5" t="s">
        <v>18</v>
      </c>
      <c r="G130" s="19" t="s">
        <v>82</v>
      </c>
      <c r="H130" s="5" t="s">
        <v>20</v>
      </c>
      <c r="I130" s="20"/>
      <c r="J130" s="21"/>
      <c r="K130" s="22" t="e">
        <f t="shared" si="1"/>
        <v>#DIV/0!</v>
      </c>
      <c r="L130" s="29"/>
      <c r="M130" s="30"/>
      <c r="N130" s="42"/>
      <c r="O130" s="31"/>
    </row>
    <row r="131" spans="2:15" ht="58.5" hidden="1" customHeight="1" x14ac:dyDescent="0.25">
      <c r="B131" s="47"/>
      <c r="C131" s="27"/>
      <c r="D131" s="27"/>
      <c r="E131" s="40"/>
      <c r="F131" s="5" t="s">
        <v>18</v>
      </c>
      <c r="G131" s="19" t="s">
        <v>50</v>
      </c>
      <c r="H131" s="5" t="s">
        <v>20</v>
      </c>
      <c r="I131" s="20"/>
      <c r="J131" s="20"/>
      <c r="K131" s="22" t="e">
        <f t="shared" si="1"/>
        <v>#DIV/0!</v>
      </c>
      <c r="L131" s="29"/>
      <c r="M131" s="30"/>
      <c r="N131" s="42"/>
      <c r="O131" s="31"/>
    </row>
    <row r="132" spans="2:15" ht="36.75" hidden="1" customHeight="1" x14ac:dyDescent="0.25">
      <c r="B132" s="47"/>
      <c r="C132" s="32"/>
      <c r="D132" s="32"/>
      <c r="E132" s="41"/>
      <c r="F132" s="5" t="s">
        <v>24</v>
      </c>
      <c r="G132" s="34" t="s">
        <v>25</v>
      </c>
      <c r="H132" s="5" t="s">
        <v>83</v>
      </c>
      <c r="I132" s="43"/>
      <c r="J132" s="38"/>
      <c r="K132" s="22" t="e">
        <f t="shared" si="1"/>
        <v>#DIV/0!</v>
      </c>
      <c r="L132" s="36" t="e">
        <f>K132</f>
        <v>#DIV/0!</v>
      </c>
      <c r="M132" s="30"/>
      <c r="N132" s="42"/>
      <c r="O132" s="31"/>
    </row>
    <row r="133" spans="2:15" ht="58.5" hidden="1" customHeight="1" x14ac:dyDescent="0.25">
      <c r="B133" s="47"/>
      <c r="C133" s="16" t="s">
        <v>92</v>
      </c>
      <c r="D133" s="16" t="s">
        <v>93</v>
      </c>
      <c r="E133" s="39" t="s">
        <v>17</v>
      </c>
      <c r="F133" s="5" t="s">
        <v>18</v>
      </c>
      <c r="G133" s="19" t="s">
        <v>81</v>
      </c>
      <c r="H133" s="5" t="s">
        <v>20</v>
      </c>
      <c r="I133" s="20"/>
      <c r="J133" s="21"/>
      <c r="K133" s="22" t="e">
        <f t="shared" si="1"/>
        <v>#DIV/0!</v>
      </c>
      <c r="L133" s="23" t="e">
        <f>(K133+K134+K135)/3</f>
        <v>#DIV/0!</v>
      </c>
      <c r="M133" s="24" t="e">
        <f>(L133+L136)/2</f>
        <v>#DIV/0!</v>
      </c>
      <c r="N133" s="42"/>
      <c r="O133" s="31"/>
    </row>
    <row r="134" spans="2:15" ht="58.5" hidden="1" customHeight="1" x14ac:dyDescent="0.25">
      <c r="B134" s="47"/>
      <c r="C134" s="27"/>
      <c r="D134" s="27"/>
      <c r="E134" s="40"/>
      <c r="F134" s="5" t="s">
        <v>18</v>
      </c>
      <c r="G134" s="19" t="s">
        <v>82</v>
      </c>
      <c r="H134" s="5" t="s">
        <v>20</v>
      </c>
      <c r="I134" s="20"/>
      <c r="J134" s="21"/>
      <c r="K134" s="22" t="e">
        <f t="shared" si="1"/>
        <v>#DIV/0!</v>
      </c>
      <c r="L134" s="29"/>
      <c r="M134" s="30"/>
      <c r="N134" s="42"/>
      <c r="O134" s="31"/>
    </row>
    <row r="135" spans="2:15" ht="58.5" hidden="1" customHeight="1" x14ac:dyDescent="0.25">
      <c r="B135" s="47"/>
      <c r="C135" s="27"/>
      <c r="D135" s="27"/>
      <c r="E135" s="40"/>
      <c r="F135" s="5" t="s">
        <v>18</v>
      </c>
      <c r="G135" s="19" t="s">
        <v>50</v>
      </c>
      <c r="H135" s="5" t="s">
        <v>20</v>
      </c>
      <c r="I135" s="20"/>
      <c r="J135" s="20"/>
      <c r="K135" s="22" t="e">
        <f t="shared" si="1"/>
        <v>#DIV/0!</v>
      </c>
      <c r="L135" s="29"/>
      <c r="M135" s="30"/>
      <c r="N135" s="42"/>
      <c r="O135" s="31"/>
    </row>
    <row r="136" spans="2:15" ht="36.75" hidden="1" customHeight="1" x14ac:dyDescent="0.25">
      <c r="B136" s="47"/>
      <c r="C136" s="32"/>
      <c r="D136" s="32"/>
      <c r="E136" s="41"/>
      <c r="F136" s="5" t="s">
        <v>24</v>
      </c>
      <c r="G136" s="34" t="s">
        <v>25</v>
      </c>
      <c r="H136" s="5" t="s">
        <v>83</v>
      </c>
      <c r="I136" s="43"/>
      <c r="J136" s="38"/>
      <c r="K136" s="22" t="e">
        <f t="shared" si="1"/>
        <v>#DIV/0!</v>
      </c>
      <c r="L136" s="36" t="e">
        <f>K136</f>
        <v>#DIV/0!</v>
      </c>
      <c r="M136" s="30"/>
      <c r="N136" s="42"/>
      <c r="O136" s="31"/>
    </row>
    <row r="137" spans="2:15" ht="58.5" hidden="1" customHeight="1" x14ac:dyDescent="0.25">
      <c r="B137" s="47"/>
      <c r="C137" s="16" t="s">
        <v>94</v>
      </c>
      <c r="D137" s="16" t="s">
        <v>95</v>
      </c>
      <c r="E137" s="39" t="s">
        <v>17</v>
      </c>
      <c r="F137" s="5" t="s">
        <v>18</v>
      </c>
      <c r="G137" s="19" t="s">
        <v>81</v>
      </c>
      <c r="H137" s="5" t="s">
        <v>20</v>
      </c>
      <c r="I137" s="20"/>
      <c r="J137" s="21"/>
      <c r="K137" s="22" t="e">
        <f t="shared" si="1"/>
        <v>#DIV/0!</v>
      </c>
      <c r="L137" s="23" t="e">
        <f>(K137+K138+K139)/3</f>
        <v>#DIV/0!</v>
      </c>
      <c r="M137" s="24" t="e">
        <f>(L137+L140)/2</f>
        <v>#DIV/0!</v>
      </c>
      <c r="N137" s="42"/>
      <c r="O137" s="31"/>
    </row>
    <row r="138" spans="2:15" ht="58.5" hidden="1" customHeight="1" x14ac:dyDescent="0.25">
      <c r="B138" s="47"/>
      <c r="C138" s="27"/>
      <c r="D138" s="27"/>
      <c r="E138" s="40"/>
      <c r="F138" s="5" t="s">
        <v>18</v>
      </c>
      <c r="G138" s="19" t="s">
        <v>82</v>
      </c>
      <c r="H138" s="5" t="s">
        <v>20</v>
      </c>
      <c r="I138" s="20"/>
      <c r="J138" s="21"/>
      <c r="K138" s="22" t="e">
        <f t="shared" si="1"/>
        <v>#DIV/0!</v>
      </c>
      <c r="L138" s="29"/>
      <c r="M138" s="30"/>
      <c r="N138" s="42"/>
      <c r="O138" s="31"/>
    </row>
    <row r="139" spans="2:15" ht="58.5" hidden="1" customHeight="1" x14ac:dyDescent="0.25">
      <c r="B139" s="47"/>
      <c r="C139" s="27"/>
      <c r="D139" s="27"/>
      <c r="E139" s="40"/>
      <c r="F139" s="5" t="s">
        <v>18</v>
      </c>
      <c r="G139" s="19" t="s">
        <v>50</v>
      </c>
      <c r="H139" s="5" t="s">
        <v>20</v>
      </c>
      <c r="I139" s="20"/>
      <c r="J139" s="20"/>
      <c r="K139" s="22" t="e">
        <f t="shared" si="1"/>
        <v>#DIV/0!</v>
      </c>
      <c r="L139" s="29"/>
      <c r="M139" s="30"/>
      <c r="N139" s="42"/>
      <c r="O139" s="31"/>
    </row>
    <row r="140" spans="2:15" ht="39" hidden="1" customHeight="1" x14ac:dyDescent="0.25">
      <c r="B140" s="47"/>
      <c r="C140" s="32"/>
      <c r="D140" s="32"/>
      <c r="E140" s="41"/>
      <c r="F140" s="5" t="s">
        <v>24</v>
      </c>
      <c r="G140" s="34" t="s">
        <v>25</v>
      </c>
      <c r="H140" s="5" t="s">
        <v>83</v>
      </c>
      <c r="I140" s="43"/>
      <c r="J140" s="38"/>
      <c r="K140" s="22" t="e">
        <f t="shared" si="1"/>
        <v>#DIV/0!</v>
      </c>
      <c r="L140" s="36" t="e">
        <f>K140</f>
        <v>#DIV/0!</v>
      </c>
      <c r="M140" s="30"/>
      <c r="N140" s="42"/>
      <c r="O140" s="31"/>
    </row>
    <row r="141" spans="2:15" ht="58.5" hidden="1" customHeight="1" x14ac:dyDescent="0.25">
      <c r="B141" s="47"/>
      <c r="C141" s="16" t="s">
        <v>96</v>
      </c>
      <c r="D141" s="16" t="s">
        <v>97</v>
      </c>
      <c r="E141" s="39" t="s">
        <v>17</v>
      </c>
      <c r="F141" s="5" t="s">
        <v>18</v>
      </c>
      <c r="G141" s="19" t="s">
        <v>81</v>
      </c>
      <c r="H141" s="5" t="s">
        <v>20</v>
      </c>
      <c r="I141" s="20"/>
      <c r="J141" s="21"/>
      <c r="K141" s="22" t="e">
        <f t="shared" si="1"/>
        <v>#DIV/0!</v>
      </c>
      <c r="L141" s="23" t="e">
        <f>(K141+K142+K143)/3</f>
        <v>#DIV/0!</v>
      </c>
      <c r="M141" s="24" t="e">
        <f>(L141+L144)/2</f>
        <v>#DIV/0!</v>
      </c>
      <c r="N141" s="42"/>
      <c r="O141" s="31"/>
    </row>
    <row r="142" spans="2:15" ht="58.5" hidden="1" customHeight="1" x14ac:dyDescent="0.25">
      <c r="B142" s="47"/>
      <c r="C142" s="27"/>
      <c r="D142" s="27"/>
      <c r="E142" s="40"/>
      <c r="F142" s="5" t="s">
        <v>18</v>
      </c>
      <c r="G142" s="19" t="s">
        <v>82</v>
      </c>
      <c r="H142" s="5" t="s">
        <v>20</v>
      </c>
      <c r="I142" s="20"/>
      <c r="J142" s="21"/>
      <c r="K142" s="22" t="e">
        <f t="shared" si="1"/>
        <v>#DIV/0!</v>
      </c>
      <c r="L142" s="29"/>
      <c r="M142" s="30"/>
      <c r="N142" s="42"/>
      <c r="O142" s="31"/>
    </row>
    <row r="143" spans="2:15" ht="58.5" hidden="1" customHeight="1" x14ac:dyDescent="0.25">
      <c r="B143" s="47"/>
      <c r="C143" s="27"/>
      <c r="D143" s="27"/>
      <c r="E143" s="40"/>
      <c r="F143" s="5" t="s">
        <v>18</v>
      </c>
      <c r="G143" s="19" t="s">
        <v>50</v>
      </c>
      <c r="H143" s="5" t="s">
        <v>20</v>
      </c>
      <c r="I143" s="20"/>
      <c r="J143" s="20"/>
      <c r="K143" s="22" t="e">
        <f t="shared" si="1"/>
        <v>#DIV/0!</v>
      </c>
      <c r="L143" s="29"/>
      <c r="M143" s="30"/>
      <c r="N143" s="42"/>
      <c r="O143" s="31"/>
    </row>
    <row r="144" spans="2:15" ht="38.25" hidden="1" customHeight="1" x14ac:dyDescent="0.25">
      <c r="B144" s="47"/>
      <c r="C144" s="32"/>
      <c r="D144" s="32"/>
      <c r="E144" s="41"/>
      <c r="F144" s="5" t="s">
        <v>24</v>
      </c>
      <c r="G144" s="34" t="s">
        <v>25</v>
      </c>
      <c r="H144" s="5" t="s">
        <v>83</v>
      </c>
      <c r="I144" s="43"/>
      <c r="J144" s="38"/>
      <c r="K144" s="22" t="e">
        <f t="shared" si="1"/>
        <v>#DIV/0!</v>
      </c>
      <c r="L144" s="36" t="e">
        <f>K144</f>
        <v>#DIV/0!</v>
      </c>
      <c r="M144" s="30"/>
      <c r="N144" s="42"/>
      <c r="O144" s="31"/>
    </row>
    <row r="145" spans="2:15" ht="58.5" hidden="1" customHeight="1" x14ac:dyDescent="0.25">
      <c r="B145" s="47"/>
      <c r="C145" s="16" t="s">
        <v>98</v>
      </c>
      <c r="D145" s="16" t="s">
        <v>99</v>
      </c>
      <c r="E145" s="39" t="s">
        <v>17</v>
      </c>
      <c r="F145" s="5" t="s">
        <v>18</v>
      </c>
      <c r="G145" s="19" t="s">
        <v>81</v>
      </c>
      <c r="H145" s="5" t="s">
        <v>20</v>
      </c>
      <c r="I145" s="20"/>
      <c r="J145" s="21"/>
      <c r="K145" s="22" t="e">
        <f t="shared" si="1"/>
        <v>#DIV/0!</v>
      </c>
      <c r="L145" s="23" t="e">
        <f>(K145+K146+K147)/3</f>
        <v>#DIV/0!</v>
      </c>
      <c r="M145" s="24" t="e">
        <f>(L145+L148)/2</f>
        <v>#DIV/0!</v>
      </c>
      <c r="N145" s="42"/>
      <c r="O145" s="31"/>
    </row>
    <row r="146" spans="2:15" ht="58.5" hidden="1" customHeight="1" x14ac:dyDescent="0.25">
      <c r="B146" s="47"/>
      <c r="C146" s="27"/>
      <c r="D146" s="27"/>
      <c r="E146" s="40"/>
      <c r="F146" s="5" t="s">
        <v>18</v>
      </c>
      <c r="G146" s="19" t="s">
        <v>82</v>
      </c>
      <c r="H146" s="5" t="s">
        <v>20</v>
      </c>
      <c r="I146" s="20"/>
      <c r="J146" s="21"/>
      <c r="K146" s="22" t="e">
        <f t="shared" si="1"/>
        <v>#DIV/0!</v>
      </c>
      <c r="L146" s="29"/>
      <c r="M146" s="30"/>
      <c r="N146" s="42"/>
      <c r="O146" s="31"/>
    </row>
    <row r="147" spans="2:15" ht="58.5" hidden="1" customHeight="1" x14ac:dyDescent="0.25">
      <c r="B147" s="47"/>
      <c r="C147" s="27"/>
      <c r="D147" s="27"/>
      <c r="E147" s="40"/>
      <c r="F147" s="5" t="s">
        <v>18</v>
      </c>
      <c r="G147" s="19" t="s">
        <v>50</v>
      </c>
      <c r="H147" s="5" t="s">
        <v>20</v>
      </c>
      <c r="I147" s="20"/>
      <c r="J147" s="20"/>
      <c r="K147" s="22" t="e">
        <f t="shared" si="1"/>
        <v>#DIV/0!</v>
      </c>
      <c r="L147" s="29"/>
      <c r="M147" s="30"/>
      <c r="N147" s="42"/>
      <c r="O147" s="31"/>
    </row>
    <row r="148" spans="2:15" ht="42.75" hidden="1" customHeight="1" x14ac:dyDescent="0.25">
      <c r="B148" s="47"/>
      <c r="C148" s="32"/>
      <c r="D148" s="32"/>
      <c r="E148" s="41"/>
      <c r="F148" s="5" t="s">
        <v>24</v>
      </c>
      <c r="G148" s="34" t="s">
        <v>25</v>
      </c>
      <c r="H148" s="5" t="s">
        <v>83</v>
      </c>
      <c r="I148" s="43"/>
      <c r="J148" s="38"/>
      <c r="K148" s="22" t="e">
        <f t="shared" si="1"/>
        <v>#DIV/0!</v>
      </c>
      <c r="L148" s="36" t="e">
        <f>K148</f>
        <v>#DIV/0!</v>
      </c>
      <c r="M148" s="30"/>
      <c r="N148" s="42"/>
      <c r="O148" s="31"/>
    </row>
    <row r="149" spans="2:15" ht="58.5" hidden="1" customHeight="1" x14ac:dyDescent="0.25">
      <c r="B149" s="47"/>
      <c r="C149" s="16" t="s">
        <v>100</v>
      </c>
      <c r="D149" s="16" t="s">
        <v>101</v>
      </c>
      <c r="E149" s="39" t="s">
        <v>17</v>
      </c>
      <c r="F149" s="5" t="s">
        <v>18</v>
      </c>
      <c r="G149" s="19" t="s">
        <v>81</v>
      </c>
      <c r="H149" s="5" t="s">
        <v>20</v>
      </c>
      <c r="I149" s="20"/>
      <c r="J149" s="21"/>
      <c r="K149" s="22" t="e">
        <f t="shared" si="1"/>
        <v>#DIV/0!</v>
      </c>
      <c r="L149" s="23" t="e">
        <f>(K149+K150+K151)/3</f>
        <v>#DIV/0!</v>
      </c>
      <c r="M149" s="24" t="e">
        <f>(L149+L152)/2</f>
        <v>#DIV/0!</v>
      </c>
      <c r="N149" s="42"/>
      <c r="O149" s="31"/>
    </row>
    <row r="150" spans="2:15" ht="58.5" hidden="1" customHeight="1" x14ac:dyDescent="0.25">
      <c r="B150" s="47"/>
      <c r="C150" s="27"/>
      <c r="D150" s="27"/>
      <c r="E150" s="40"/>
      <c r="F150" s="5" t="s">
        <v>18</v>
      </c>
      <c r="G150" s="19" t="s">
        <v>82</v>
      </c>
      <c r="H150" s="5" t="s">
        <v>20</v>
      </c>
      <c r="I150" s="20"/>
      <c r="J150" s="21"/>
      <c r="K150" s="22" t="e">
        <f t="shared" si="1"/>
        <v>#DIV/0!</v>
      </c>
      <c r="L150" s="29"/>
      <c r="M150" s="30"/>
      <c r="N150" s="42"/>
      <c r="O150" s="31"/>
    </row>
    <row r="151" spans="2:15" ht="58.5" hidden="1" customHeight="1" x14ac:dyDescent="0.25">
      <c r="B151" s="47"/>
      <c r="C151" s="27"/>
      <c r="D151" s="27"/>
      <c r="E151" s="40"/>
      <c r="F151" s="5" t="s">
        <v>18</v>
      </c>
      <c r="G151" s="19" t="s">
        <v>50</v>
      </c>
      <c r="H151" s="5" t="s">
        <v>20</v>
      </c>
      <c r="I151" s="20"/>
      <c r="J151" s="20"/>
      <c r="K151" s="22" t="e">
        <f t="shared" si="1"/>
        <v>#DIV/0!</v>
      </c>
      <c r="L151" s="29"/>
      <c r="M151" s="30"/>
      <c r="N151" s="42"/>
      <c r="O151" s="31"/>
    </row>
    <row r="152" spans="2:15" ht="36.75" hidden="1" customHeight="1" x14ac:dyDescent="0.25">
      <c r="B152" s="47"/>
      <c r="C152" s="32"/>
      <c r="D152" s="32"/>
      <c r="E152" s="41"/>
      <c r="F152" s="5" t="s">
        <v>24</v>
      </c>
      <c r="G152" s="34" t="s">
        <v>25</v>
      </c>
      <c r="H152" s="5" t="s">
        <v>83</v>
      </c>
      <c r="I152" s="43"/>
      <c r="J152" s="38"/>
      <c r="K152" s="22" t="e">
        <f t="shared" si="1"/>
        <v>#DIV/0!</v>
      </c>
      <c r="L152" s="36" t="e">
        <f>K152</f>
        <v>#DIV/0!</v>
      </c>
      <c r="M152" s="30"/>
      <c r="N152" s="42"/>
      <c r="O152" s="31"/>
    </row>
    <row r="153" spans="2:15" ht="58.5" hidden="1" customHeight="1" x14ac:dyDescent="0.25">
      <c r="B153" s="47"/>
      <c r="C153" s="53" t="s">
        <v>102</v>
      </c>
      <c r="D153" s="16" t="s">
        <v>103</v>
      </c>
      <c r="E153" s="39" t="s">
        <v>17</v>
      </c>
      <c r="F153" s="5" t="s">
        <v>18</v>
      </c>
      <c r="G153" s="19" t="s">
        <v>81</v>
      </c>
      <c r="H153" s="5" t="s">
        <v>20</v>
      </c>
      <c r="I153" s="20"/>
      <c r="J153" s="21"/>
      <c r="K153" s="22" t="e">
        <f t="shared" si="1"/>
        <v>#DIV/0!</v>
      </c>
      <c r="L153" s="23" t="e">
        <f>(K153+K154+K155)/3</f>
        <v>#DIV/0!</v>
      </c>
      <c r="M153" s="24" t="e">
        <f>(L153+L156)/2</f>
        <v>#DIV/0!</v>
      </c>
      <c r="N153" s="42"/>
      <c r="O153" s="31"/>
    </row>
    <row r="154" spans="2:15" ht="58.5" hidden="1" customHeight="1" x14ac:dyDescent="0.25">
      <c r="B154" s="47"/>
      <c r="C154" s="54"/>
      <c r="D154" s="27"/>
      <c r="E154" s="40"/>
      <c r="F154" s="5" t="s">
        <v>18</v>
      </c>
      <c r="G154" s="19" t="s">
        <v>82</v>
      </c>
      <c r="H154" s="5" t="s">
        <v>20</v>
      </c>
      <c r="I154" s="20"/>
      <c r="J154" s="21"/>
      <c r="K154" s="22" t="e">
        <f t="shared" si="1"/>
        <v>#DIV/0!</v>
      </c>
      <c r="L154" s="29"/>
      <c r="M154" s="30"/>
      <c r="N154" s="42"/>
      <c r="O154" s="31"/>
    </row>
    <row r="155" spans="2:15" ht="58.5" hidden="1" customHeight="1" x14ac:dyDescent="0.25">
      <c r="B155" s="47"/>
      <c r="C155" s="54"/>
      <c r="D155" s="27"/>
      <c r="E155" s="40"/>
      <c r="F155" s="5" t="s">
        <v>18</v>
      </c>
      <c r="G155" s="19" t="s">
        <v>50</v>
      </c>
      <c r="H155" s="5" t="s">
        <v>20</v>
      </c>
      <c r="I155" s="20"/>
      <c r="J155" s="20"/>
      <c r="K155" s="22" t="e">
        <f t="shared" si="1"/>
        <v>#DIV/0!</v>
      </c>
      <c r="L155" s="29"/>
      <c r="M155" s="30"/>
      <c r="N155" s="42"/>
      <c r="O155" s="31"/>
    </row>
    <row r="156" spans="2:15" ht="39" hidden="1" customHeight="1" x14ac:dyDescent="0.25">
      <c r="B156" s="47"/>
      <c r="C156" s="55"/>
      <c r="D156" s="32"/>
      <c r="E156" s="41"/>
      <c r="F156" s="5" t="s">
        <v>24</v>
      </c>
      <c r="G156" s="34" t="s">
        <v>25</v>
      </c>
      <c r="H156" s="5" t="s">
        <v>83</v>
      </c>
      <c r="I156" s="43"/>
      <c r="J156" s="38"/>
      <c r="K156" s="22" t="e">
        <f t="shared" si="1"/>
        <v>#DIV/0!</v>
      </c>
      <c r="L156" s="36" t="e">
        <f>K156</f>
        <v>#DIV/0!</v>
      </c>
      <c r="M156" s="30"/>
      <c r="N156" s="42"/>
      <c r="O156" s="31"/>
    </row>
    <row r="157" spans="2:15" ht="58.5" hidden="1" customHeight="1" x14ac:dyDescent="0.25">
      <c r="B157" s="47"/>
      <c r="C157" s="16" t="s">
        <v>104</v>
      </c>
      <c r="D157" s="16" t="s">
        <v>105</v>
      </c>
      <c r="E157" s="39" t="s">
        <v>17</v>
      </c>
      <c r="F157" s="5" t="s">
        <v>18</v>
      </c>
      <c r="G157" s="19" t="s">
        <v>81</v>
      </c>
      <c r="H157" s="5" t="s">
        <v>20</v>
      </c>
      <c r="I157" s="20"/>
      <c r="J157" s="21"/>
      <c r="K157" s="22" t="e">
        <f t="shared" si="1"/>
        <v>#DIV/0!</v>
      </c>
      <c r="L157" s="23" t="e">
        <f>(K157+K158+K159)/3</f>
        <v>#DIV/0!</v>
      </c>
      <c r="M157" s="24" t="e">
        <f>(L157+L160)/2</f>
        <v>#DIV/0!</v>
      </c>
      <c r="N157" s="27"/>
      <c r="O157" s="31"/>
    </row>
    <row r="158" spans="2:15" ht="58.5" hidden="1" customHeight="1" x14ac:dyDescent="0.25">
      <c r="B158" s="47"/>
      <c r="C158" s="56"/>
      <c r="D158" s="27"/>
      <c r="E158" s="40"/>
      <c r="F158" s="5" t="s">
        <v>18</v>
      </c>
      <c r="G158" s="19" t="s">
        <v>82</v>
      </c>
      <c r="H158" s="5" t="s">
        <v>20</v>
      </c>
      <c r="I158" s="20"/>
      <c r="J158" s="21"/>
      <c r="K158" s="22" t="e">
        <f t="shared" si="1"/>
        <v>#DIV/0!</v>
      </c>
      <c r="L158" s="29"/>
      <c r="M158" s="30"/>
      <c r="N158" s="27"/>
      <c r="O158" s="31"/>
    </row>
    <row r="159" spans="2:15" ht="58.5" hidden="1" customHeight="1" x14ac:dyDescent="0.25">
      <c r="B159" s="47"/>
      <c r="C159" s="56"/>
      <c r="D159" s="27"/>
      <c r="E159" s="40"/>
      <c r="F159" s="5" t="s">
        <v>18</v>
      </c>
      <c r="G159" s="19" t="s">
        <v>50</v>
      </c>
      <c r="H159" s="5" t="s">
        <v>20</v>
      </c>
      <c r="I159" s="20"/>
      <c r="J159" s="20"/>
      <c r="K159" s="22" t="e">
        <f t="shared" si="1"/>
        <v>#DIV/0!</v>
      </c>
      <c r="L159" s="29"/>
      <c r="M159" s="30"/>
      <c r="N159" s="27"/>
      <c r="O159" s="31"/>
    </row>
    <row r="160" spans="2:15" ht="38.25" hidden="1" customHeight="1" x14ac:dyDescent="0.25">
      <c r="B160" s="47"/>
      <c r="C160" s="57"/>
      <c r="D160" s="32"/>
      <c r="E160" s="41"/>
      <c r="F160" s="5" t="s">
        <v>24</v>
      </c>
      <c r="G160" s="34" t="s">
        <v>25</v>
      </c>
      <c r="H160" s="5" t="s">
        <v>83</v>
      </c>
      <c r="I160" s="43"/>
      <c r="J160" s="43"/>
      <c r="K160" s="22" t="e">
        <f t="shared" si="1"/>
        <v>#DIV/0!</v>
      </c>
      <c r="L160" s="36" t="e">
        <f>K160</f>
        <v>#DIV/0!</v>
      </c>
      <c r="M160" s="30"/>
      <c r="N160" s="27"/>
      <c r="O160" s="31"/>
    </row>
    <row r="161" spans="2:15" ht="58.5" hidden="1" customHeight="1" x14ac:dyDescent="0.25">
      <c r="B161" s="47"/>
      <c r="C161" s="16" t="s">
        <v>106</v>
      </c>
      <c r="D161" s="16" t="s">
        <v>107</v>
      </c>
      <c r="E161" s="39" t="s">
        <v>17</v>
      </c>
      <c r="F161" s="5" t="s">
        <v>18</v>
      </c>
      <c r="G161" s="19" t="s">
        <v>81</v>
      </c>
      <c r="H161" s="5" t="s">
        <v>20</v>
      </c>
      <c r="I161" s="20"/>
      <c r="J161" s="21"/>
      <c r="K161" s="22"/>
      <c r="L161" s="23">
        <f>(K161+K162+K163)/3</f>
        <v>0</v>
      </c>
      <c r="M161" s="24">
        <f>(L161+L164)/2</f>
        <v>0</v>
      </c>
      <c r="N161" s="27"/>
      <c r="O161" s="31"/>
    </row>
    <row r="162" spans="2:15" ht="58.5" hidden="1" customHeight="1" x14ac:dyDescent="0.25">
      <c r="B162" s="47"/>
      <c r="C162" s="56"/>
      <c r="D162" s="27"/>
      <c r="E162" s="40"/>
      <c r="F162" s="5" t="s">
        <v>18</v>
      </c>
      <c r="G162" s="19" t="s">
        <v>82</v>
      </c>
      <c r="H162" s="5" t="s">
        <v>20</v>
      </c>
      <c r="I162" s="20"/>
      <c r="J162" s="21"/>
      <c r="K162" s="22"/>
      <c r="L162" s="29"/>
      <c r="M162" s="30"/>
      <c r="N162" s="27"/>
      <c r="O162" s="31"/>
    </row>
    <row r="163" spans="2:15" ht="58.5" hidden="1" customHeight="1" x14ac:dyDescent="0.25">
      <c r="B163" s="47"/>
      <c r="C163" s="56"/>
      <c r="D163" s="27"/>
      <c r="E163" s="40"/>
      <c r="F163" s="5" t="s">
        <v>18</v>
      </c>
      <c r="G163" s="19" t="s">
        <v>50</v>
      </c>
      <c r="H163" s="5" t="s">
        <v>20</v>
      </c>
      <c r="I163" s="20"/>
      <c r="J163" s="20"/>
      <c r="K163" s="22"/>
      <c r="L163" s="29"/>
      <c r="M163" s="30"/>
      <c r="N163" s="27"/>
      <c r="O163" s="31"/>
    </row>
    <row r="164" spans="2:15" ht="38.25" hidden="1" customHeight="1" x14ac:dyDescent="0.25">
      <c r="B164" s="47"/>
      <c r="C164" s="57"/>
      <c r="D164" s="32"/>
      <c r="E164" s="41"/>
      <c r="F164" s="5" t="s">
        <v>24</v>
      </c>
      <c r="G164" s="34" t="s">
        <v>25</v>
      </c>
      <c r="H164" s="5" t="s">
        <v>83</v>
      </c>
      <c r="I164" s="43"/>
      <c r="J164" s="43"/>
      <c r="K164" s="22"/>
      <c r="L164" s="36">
        <f>K164</f>
        <v>0</v>
      </c>
      <c r="M164" s="30"/>
      <c r="N164" s="27"/>
      <c r="O164" s="31"/>
    </row>
    <row r="165" spans="2:15" ht="58.5" hidden="1" customHeight="1" x14ac:dyDescent="0.25">
      <c r="B165" s="47"/>
      <c r="C165" s="16" t="s">
        <v>108</v>
      </c>
      <c r="D165" s="16" t="s">
        <v>109</v>
      </c>
      <c r="E165" s="39" t="s">
        <v>17</v>
      </c>
      <c r="F165" s="5" t="s">
        <v>18</v>
      </c>
      <c r="G165" s="19" t="s">
        <v>81</v>
      </c>
      <c r="H165" s="5" t="s">
        <v>20</v>
      </c>
      <c r="I165" s="20"/>
      <c r="J165" s="21"/>
      <c r="K165" s="22"/>
      <c r="L165" s="23">
        <f>(K165+K166+K167)/3</f>
        <v>0</v>
      </c>
      <c r="M165" s="24">
        <f>(L165+L168)/2</f>
        <v>0</v>
      </c>
      <c r="N165" s="27"/>
      <c r="O165" s="31"/>
    </row>
    <row r="166" spans="2:15" ht="58.5" hidden="1" customHeight="1" x14ac:dyDescent="0.25">
      <c r="B166" s="47"/>
      <c r="C166" s="56"/>
      <c r="D166" s="27"/>
      <c r="E166" s="40"/>
      <c r="F166" s="5" t="s">
        <v>18</v>
      </c>
      <c r="G166" s="19" t="s">
        <v>82</v>
      </c>
      <c r="H166" s="5" t="s">
        <v>20</v>
      </c>
      <c r="I166" s="20"/>
      <c r="J166" s="21"/>
      <c r="K166" s="22"/>
      <c r="L166" s="29"/>
      <c r="M166" s="30"/>
      <c r="N166" s="27"/>
      <c r="O166" s="31"/>
    </row>
    <row r="167" spans="2:15" ht="58.5" hidden="1" customHeight="1" x14ac:dyDescent="0.25">
      <c r="B167" s="47"/>
      <c r="C167" s="56"/>
      <c r="D167" s="27"/>
      <c r="E167" s="40"/>
      <c r="F167" s="5" t="s">
        <v>18</v>
      </c>
      <c r="G167" s="19" t="s">
        <v>50</v>
      </c>
      <c r="H167" s="5" t="s">
        <v>20</v>
      </c>
      <c r="I167" s="20"/>
      <c r="J167" s="20"/>
      <c r="K167" s="22"/>
      <c r="L167" s="29"/>
      <c r="M167" s="30"/>
      <c r="N167" s="27"/>
      <c r="O167" s="31"/>
    </row>
    <row r="168" spans="2:15" ht="38.25" hidden="1" customHeight="1" x14ac:dyDescent="0.25">
      <c r="B168" s="47"/>
      <c r="C168" s="57"/>
      <c r="D168" s="32"/>
      <c r="E168" s="41"/>
      <c r="F168" s="5" t="s">
        <v>24</v>
      </c>
      <c r="G168" s="34" t="s">
        <v>25</v>
      </c>
      <c r="H168" s="5" t="s">
        <v>83</v>
      </c>
      <c r="I168" s="43"/>
      <c r="J168" s="43"/>
      <c r="K168" s="22"/>
      <c r="L168" s="36">
        <f>K168</f>
        <v>0</v>
      </c>
      <c r="M168" s="30"/>
      <c r="N168" s="27"/>
      <c r="O168" s="31"/>
    </row>
    <row r="169" spans="2:15" ht="58.5" hidden="1" customHeight="1" x14ac:dyDescent="0.25">
      <c r="B169" s="47"/>
      <c r="C169" s="16" t="s">
        <v>110</v>
      </c>
      <c r="D169" s="16" t="s">
        <v>111</v>
      </c>
      <c r="E169" s="39" t="s">
        <v>17</v>
      </c>
      <c r="F169" s="5" t="s">
        <v>18</v>
      </c>
      <c r="G169" s="19" t="s">
        <v>81</v>
      </c>
      <c r="H169" s="5" t="s">
        <v>20</v>
      </c>
      <c r="I169" s="20"/>
      <c r="J169" s="21"/>
      <c r="K169" s="22" t="e">
        <f t="shared" si="1"/>
        <v>#DIV/0!</v>
      </c>
      <c r="L169" s="23" t="e">
        <f>(K169+K170+K171)/3</f>
        <v>#DIV/0!</v>
      </c>
      <c r="M169" s="24" t="e">
        <f>(L169+L172)/2</f>
        <v>#DIV/0!</v>
      </c>
      <c r="N169" s="27"/>
      <c r="O169" s="31"/>
    </row>
    <row r="170" spans="2:15" ht="58.5" hidden="1" customHeight="1" x14ac:dyDescent="0.25">
      <c r="B170" s="47"/>
      <c r="C170" s="56"/>
      <c r="D170" s="27"/>
      <c r="E170" s="40"/>
      <c r="F170" s="5" t="s">
        <v>18</v>
      </c>
      <c r="G170" s="19" t="s">
        <v>82</v>
      </c>
      <c r="H170" s="5" t="s">
        <v>20</v>
      </c>
      <c r="I170" s="20"/>
      <c r="J170" s="21"/>
      <c r="K170" s="22" t="e">
        <f t="shared" si="1"/>
        <v>#DIV/0!</v>
      </c>
      <c r="L170" s="29"/>
      <c r="M170" s="30"/>
      <c r="N170" s="27"/>
      <c r="O170" s="31"/>
    </row>
    <row r="171" spans="2:15" ht="58.5" hidden="1" customHeight="1" x14ac:dyDescent="0.25">
      <c r="B171" s="47"/>
      <c r="C171" s="56"/>
      <c r="D171" s="27"/>
      <c r="E171" s="40"/>
      <c r="F171" s="5" t="s">
        <v>18</v>
      </c>
      <c r="G171" s="19" t="s">
        <v>50</v>
      </c>
      <c r="H171" s="5" t="s">
        <v>20</v>
      </c>
      <c r="I171" s="20"/>
      <c r="J171" s="20"/>
      <c r="K171" s="22" t="e">
        <f t="shared" si="1"/>
        <v>#DIV/0!</v>
      </c>
      <c r="L171" s="29"/>
      <c r="M171" s="30"/>
      <c r="N171" s="27"/>
      <c r="O171" s="31"/>
    </row>
    <row r="172" spans="2:15" ht="36" hidden="1" customHeight="1" x14ac:dyDescent="0.25">
      <c r="B172" s="47"/>
      <c r="C172" s="57"/>
      <c r="D172" s="32"/>
      <c r="E172" s="41"/>
      <c r="F172" s="5" t="s">
        <v>24</v>
      </c>
      <c r="G172" s="34" t="s">
        <v>25</v>
      </c>
      <c r="H172" s="5" t="s">
        <v>83</v>
      </c>
      <c r="I172" s="43"/>
      <c r="J172" s="43"/>
      <c r="K172" s="22" t="e">
        <f t="shared" si="1"/>
        <v>#DIV/0!</v>
      </c>
      <c r="L172" s="36" t="e">
        <f>K172</f>
        <v>#DIV/0!</v>
      </c>
      <c r="M172" s="30"/>
      <c r="N172" s="27"/>
      <c r="O172" s="31"/>
    </row>
    <row r="173" spans="2:15" ht="58.5" hidden="1" customHeight="1" x14ac:dyDescent="0.25">
      <c r="B173" s="47"/>
      <c r="C173" s="16" t="s">
        <v>110</v>
      </c>
      <c r="D173" s="16" t="s">
        <v>112</v>
      </c>
      <c r="E173" s="39" t="s">
        <v>17</v>
      </c>
      <c r="F173" s="5" t="s">
        <v>18</v>
      </c>
      <c r="G173" s="19" t="s">
        <v>81</v>
      </c>
      <c r="H173" s="5" t="s">
        <v>20</v>
      </c>
      <c r="I173" s="20"/>
      <c r="J173" s="21"/>
      <c r="K173" s="22" t="e">
        <f t="shared" si="1"/>
        <v>#DIV/0!</v>
      </c>
      <c r="L173" s="23" t="e">
        <f>(K173+K174+K175)/3</f>
        <v>#DIV/0!</v>
      </c>
      <c r="M173" s="24" t="e">
        <f>(L173+L176)/2</f>
        <v>#DIV/0!</v>
      </c>
      <c r="N173" s="27"/>
      <c r="O173" s="31"/>
    </row>
    <row r="174" spans="2:15" ht="58.5" hidden="1" customHeight="1" x14ac:dyDescent="0.25">
      <c r="B174" s="47"/>
      <c r="C174" s="56"/>
      <c r="D174" s="27"/>
      <c r="E174" s="40"/>
      <c r="F174" s="5" t="s">
        <v>18</v>
      </c>
      <c r="G174" s="19" t="s">
        <v>82</v>
      </c>
      <c r="H174" s="5" t="s">
        <v>20</v>
      </c>
      <c r="I174" s="20"/>
      <c r="J174" s="21"/>
      <c r="K174" s="22" t="e">
        <f t="shared" si="1"/>
        <v>#DIV/0!</v>
      </c>
      <c r="L174" s="29"/>
      <c r="M174" s="30"/>
      <c r="N174" s="27"/>
      <c r="O174" s="31"/>
    </row>
    <row r="175" spans="2:15" ht="58.5" hidden="1" customHeight="1" x14ac:dyDescent="0.25">
      <c r="B175" s="47"/>
      <c r="C175" s="56"/>
      <c r="D175" s="27"/>
      <c r="E175" s="40"/>
      <c r="F175" s="5" t="s">
        <v>18</v>
      </c>
      <c r="G175" s="19" t="s">
        <v>50</v>
      </c>
      <c r="H175" s="5" t="s">
        <v>20</v>
      </c>
      <c r="I175" s="20"/>
      <c r="J175" s="20"/>
      <c r="K175" s="22" t="e">
        <f t="shared" si="1"/>
        <v>#DIV/0!</v>
      </c>
      <c r="L175" s="29"/>
      <c r="M175" s="30"/>
      <c r="N175" s="27"/>
      <c r="O175" s="31"/>
    </row>
    <row r="176" spans="2:15" ht="39" hidden="1" customHeight="1" x14ac:dyDescent="0.25">
      <c r="B176" s="47"/>
      <c r="C176" s="57"/>
      <c r="D176" s="32"/>
      <c r="E176" s="41"/>
      <c r="F176" s="5" t="s">
        <v>24</v>
      </c>
      <c r="G176" s="34" t="s">
        <v>25</v>
      </c>
      <c r="H176" s="5" t="s">
        <v>83</v>
      </c>
      <c r="I176" s="43"/>
      <c r="J176" s="43"/>
      <c r="K176" s="22" t="e">
        <f t="shared" si="1"/>
        <v>#DIV/0!</v>
      </c>
      <c r="L176" s="36" t="e">
        <f>K176</f>
        <v>#DIV/0!</v>
      </c>
      <c r="M176" s="30"/>
      <c r="N176" s="27"/>
      <c r="O176" s="31"/>
    </row>
    <row r="177" spans="1:17" ht="58.5" hidden="1" customHeight="1" x14ac:dyDescent="0.25">
      <c r="B177" s="47"/>
      <c r="C177" s="16" t="s">
        <v>113</v>
      </c>
      <c r="D177" s="16" t="s">
        <v>114</v>
      </c>
      <c r="E177" s="39" t="s">
        <v>17</v>
      </c>
      <c r="F177" s="5" t="s">
        <v>18</v>
      </c>
      <c r="G177" s="19" t="s">
        <v>81</v>
      </c>
      <c r="H177" s="5" t="s">
        <v>20</v>
      </c>
      <c r="I177" s="20"/>
      <c r="J177" s="21"/>
      <c r="K177" s="22" t="e">
        <f t="shared" si="1"/>
        <v>#DIV/0!</v>
      </c>
      <c r="L177" s="23" t="e">
        <f>(K177+K178+K179)/3</f>
        <v>#DIV/0!</v>
      </c>
      <c r="M177" s="24" t="e">
        <f>(L177+L180)/2</f>
        <v>#DIV/0!</v>
      </c>
      <c r="N177" s="27"/>
      <c r="O177" s="31"/>
    </row>
    <row r="178" spans="1:17" ht="58.5" hidden="1" customHeight="1" x14ac:dyDescent="0.25">
      <c r="B178" s="47"/>
      <c r="C178" s="56"/>
      <c r="D178" s="27"/>
      <c r="E178" s="40"/>
      <c r="F178" s="5" t="s">
        <v>18</v>
      </c>
      <c r="G178" s="19" t="s">
        <v>82</v>
      </c>
      <c r="H178" s="5" t="s">
        <v>20</v>
      </c>
      <c r="I178" s="20"/>
      <c r="J178" s="21"/>
      <c r="K178" s="22" t="e">
        <f t="shared" si="1"/>
        <v>#DIV/0!</v>
      </c>
      <c r="L178" s="29"/>
      <c r="M178" s="30"/>
      <c r="N178" s="27"/>
      <c r="O178" s="31"/>
    </row>
    <row r="179" spans="1:17" ht="58.5" hidden="1" customHeight="1" x14ac:dyDescent="0.25">
      <c r="B179" s="47"/>
      <c r="C179" s="56"/>
      <c r="D179" s="27"/>
      <c r="E179" s="40"/>
      <c r="F179" s="5" t="s">
        <v>18</v>
      </c>
      <c r="G179" s="19" t="s">
        <v>50</v>
      </c>
      <c r="H179" s="5" t="s">
        <v>20</v>
      </c>
      <c r="I179" s="20"/>
      <c r="J179" s="20"/>
      <c r="K179" s="22" t="e">
        <f t="shared" si="1"/>
        <v>#DIV/0!</v>
      </c>
      <c r="L179" s="29"/>
      <c r="M179" s="30"/>
      <c r="N179" s="27"/>
      <c r="O179" s="31"/>
    </row>
    <row r="180" spans="1:17" ht="41.25" hidden="1" customHeight="1" x14ac:dyDescent="0.25">
      <c r="B180" s="58"/>
      <c r="C180" s="57"/>
      <c r="D180" s="32"/>
      <c r="E180" s="41"/>
      <c r="F180" s="5" t="s">
        <v>24</v>
      </c>
      <c r="G180" s="34" t="s">
        <v>25</v>
      </c>
      <c r="H180" s="5" t="s">
        <v>83</v>
      </c>
      <c r="I180" s="43"/>
      <c r="J180" s="43"/>
      <c r="K180" s="22" t="e">
        <f t="shared" si="1"/>
        <v>#DIV/0!</v>
      </c>
      <c r="L180" s="36" t="e">
        <f>K180</f>
        <v>#DIV/0!</v>
      </c>
      <c r="M180" s="30"/>
      <c r="N180" s="32"/>
      <c r="O180" s="31"/>
    </row>
    <row r="181" spans="1:17" ht="42" hidden="1" customHeight="1" x14ac:dyDescent="0.25">
      <c r="A181" s="4"/>
      <c r="B181" s="59"/>
      <c r="C181" s="60" t="s">
        <v>115</v>
      </c>
      <c r="D181" s="61" t="s">
        <v>116</v>
      </c>
      <c r="E181" s="62" t="s">
        <v>117</v>
      </c>
      <c r="F181" s="63" t="s">
        <v>18</v>
      </c>
      <c r="G181" s="64" t="s">
        <v>118</v>
      </c>
      <c r="H181" s="65" t="s">
        <v>20</v>
      </c>
      <c r="I181" s="66"/>
      <c r="J181" s="67"/>
      <c r="K181" s="68" t="e">
        <f>IF(I181/J181*100&gt;100,100,I181/J181*100)</f>
        <v>#DIV/0!</v>
      </c>
      <c r="L181" s="69" t="e">
        <f>(K181+K182+K183)/3</f>
        <v>#DIV/0!</v>
      </c>
      <c r="M181" s="70" t="e">
        <f>(L181+L184)/2</f>
        <v>#DIV/0!</v>
      </c>
      <c r="N181" s="71" t="s">
        <v>170</v>
      </c>
      <c r="O181" s="31"/>
      <c r="P181" s="4">
        <f>I184+I188+I192+I196+I200+I204+I208+I212+I216+I220+I224+I228</f>
        <v>0</v>
      </c>
      <c r="Q181" s="4">
        <f>J184+J188+J192+J196+J200+J204+J208+J212+J216+J220+J224+J228</f>
        <v>0</v>
      </c>
    </row>
    <row r="182" spans="1:17" ht="42" hidden="1" customHeight="1" x14ac:dyDescent="0.25">
      <c r="A182" s="4"/>
      <c r="B182" s="56"/>
      <c r="C182" s="72"/>
      <c r="D182" s="56"/>
      <c r="E182" s="56"/>
      <c r="F182" s="63" t="s">
        <v>18</v>
      </c>
      <c r="G182" s="64" t="s">
        <v>119</v>
      </c>
      <c r="H182" s="65" t="s">
        <v>20</v>
      </c>
      <c r="I182" s="66"/>
      <c r="J182" s="67"/>
      <c r="K182" s="68" t="e">
        <f>IF(J182/I182*100&gt;100,100,J182/I182*100)</f>
        <v>#DIV/0!</v>
      </c>
      <c r="L182" s="73"/>
      <c r="M182" s="74"/>
      <c r="N182" s="75"/>
      <c r="O182" s="31"/>
    </row>
    <row r="183" spans="1:17" ht="36" hidden="1" customHeight="1" x14ac:dyDescent="0.25">
      <c r="A183" s="4"/>
      <c r="B183" s="56"/>
      <c r="C183" s="72"/>
      <c r="D183" s="56"/>
      <c r="E183" s="56"/>
      <c r="F183" s="63" t="s">
        <v>18</v>
      </c>
      <c r="G183" s="64" t="s">
        <v>120</v>
      </c>
      <c r="H183" s="65" t="s">
        <v>20</v>
      </c>
      <c r="I183" s="66"/>
      <c r="J183" s="66"/>
      <c r="K183" s="68" t="e">
        <f>IF(J183/I183*100&gt;100,100,J183/I183*100)</f>
        <v>#DIV/0!</v>
      </c>
      <c r="L183" s="73"/>
      <c r="M183" s="74"/>
      <c r="N183" s="75"/>
      <c r="O183" s="31"/>
    </row>
    <row r="184" spans="1:17" ht="30.75" hidden="1" customHeight="1" x14ac:dyDescent="0.25">
      <c r="A184" s="4"/>
      <c r="B184" s="56"/>
      <c r="C184" s="76"/>
      <c r="D184" s="57"/>
      <c r="E184" s="57"/>
      <c r="F184" s="63" t="s">
        <v>24</v>
      </c>
      <c r="G184" s="77" t="s">
        <v>25</v>
      </c>
      <c r="H184" s="65" t="s">
        <v>26</v>
      </c>
      <c r="I184" s="78"/>
      <c r="J184" s="78"/>
      <c r="K184" s="68" t="e">
        <f>IF(J184/I184*100&gt;100,100,J184/I184*100)</f>
        <v>#DIV/0!</v>
      </c>
      <c r="L184" s="79" t="e">
        <f>K184</f>
        <v>#DIV/0!</v>
      </c>
      <c r="M184" s="74"/>
      <c r="N184" s="75"/>
      <c r="O184" s="31"/>
    </row>
    <row r="185" spans="1:17" ht="42" hidden="1" customHeight="1" x14ac:dyDescent="0.25">
      <c r="A185" s="4"/>
      <c r="B185" s="56"/>
      <c r="C185" s="60" t="s">
        <v>121</v>
      </c>
      <c r="D185" s="61" t="s">
        <v>122</v>
      </c>
      <c r="E185" s="80" t="s">
        <v>117</v>
      </c>
      <c r="F185" s="63" t="s">
        <v>18</v>
      </c>
      <c r="G185" s="64" t="s">
        <v>118</v>
      </c>
      <c r="H185" s="65" t="s">
        <v>20</v>
      </c>
      <c r="I185" s="66"/>
      <c r="J185" s="67"/>
      <c r="K185" s="68" t="e">
        <f>IF(I185/J185*100&gt;100,100,I185/J185*100)</f>
        <v>#DIV/0!</v>
      </c>
      <c r="L185" s="69" t="e">
        <f>(K185+K186+K187)/3</f>
        <v>#DIV/0!</v>
      </c>
      <c r="M185" s="70" t="e">
        <f>(L185+L188)/2</f>
        <v>#DIV/0!</v>
      </c>
      <c r="N185" s="75"/>
      <c r="O185" s="31"/>
    </row>
    <row r="186" spans="1:17" ht="42" hidden="1" customHeight="1" x14ac:dyDescent="0.25">
      <c r="A186" s="4"/>
      <c r="B186" s="56"/>
      <c r="C186" s="72"/>
      <c r="D186" s="56"/>
      <c r="E186" s="56"/>
      <c r="F186" s="63" t="s">
        <v>18</v>
      </c>
      <c r="G186" s="64" t="s">
        <v>119</v>
      </c>
      <c r="H186" s="65" t="s">
        <v>20</v>
      </c>
      <c r="I186" s="66"/>
      <c r="J186" s="67"/>
      <c r="K186" s="68" t="e">
        <f>IF(J186/I186*100&gt;100,100,J186/I186*100)</f>
        <v>#DIV/0!</v>
      </c>
      <c r="L186" s="73"/>
      <c r="M186" s="74"/>
      <c r="N186" s="75"/>
      <c r="O186" s="31"/>
    </row>
    <row r="187" spans="1:17" ht="36" hidden="1" customHeight="1" x14ac:dyDescent="0.25">
      <c r="A187" s="4"/>
      <c r="B187" s="56"/>
      <c r="C187" s="72"/>
      <c r="D187" s="56"/>
      <c r="E187" s="56"/>
      <c r="F187" s="63" t="s">
        <v>18</v>
      </c>
      <c r="G187" s="64" t="s">
        <v>120</v>
      </c>
      <c r="H187" s="65" t="s">
        <v>20</v>
      </c>
      <c r="I187" s="66"/>
      <c r="J187" s="66"/>
      <c r="K187" s="68" t="e">
        <f>IF(J187/I187*100&gt;100,100,J187/I187*100)</f>
        <v>#DIV/0!</v>
      </c>
      <c r="L187" s="73"/>
      <c r="M187" s="74"/>
      <c r="N187" s="75"/>
      <c r="O187" s="31"/>
    </row>
    <row r="188" spans="1:17" ht="30.75" hidden="1" customHeight="1" x14ac:dyDescent="0.25">
      <c r="A188" s="4"/>
      <c r="B188" s="56"/>
      <c r="C188" s="76"/>
      <c r="D188" s="57"/>
      <c r="E188" s="57"/>
      <c r="F188" s="63" t="s">
        <v>24</v>
      </c>
      <c r="G188" s="77" t="s">
        <v>25</v>
      </c>
      <c r="H188" s="65" t="s">
        <v>26</v>
      </c>
      <c r="I188" s="81"/>
      <c r="J188" s="78"/>
      <c r="K188" s="68" t="e">
        <f>IF(J188/I188*100&gt;100,100,J188/I188*100)</f>
        <v>#DIV/0!</v>
      </c>
      <c r="L188" s="79" t="e">
        <f>K188</f>
        <v>#DIV/0!</v>
      </c>
      <c r="M188" s="74"/>
      <c r="N188" s="75"/>
      <c r="O188" s="31"/>
    </row>
    <row r="189" spans="1:17" ht="42" hidden="1" customHeight="1" x14ac:dyDescent="0.25">
      <c r="A189" s="4"/>
      <c r="B189" s="56"/>
      <c r="C189" s="60" t="s">
        <v>123</v>
      </c>
      <c r="D189" s="61" t="s">
        <v>124</v>
      </c>
      <c r="E189" s="80" t="s">
        <v>117</v>
      </c>
      <c r="F189" s="63" t="s">
        <v>18</v>
      </c>
      <c r="G189" s="64" t="s">
        <v>118</v>
      </c>
      <c r="H189" s="65" t="s">
        <v>20</v>
      </c>
      <c r="I189" s="66"/>
      <c r="J189" s="67"/>
      <c r="K189" s="68" t="e">
        <f>IF(I189/J189*100&gt;100,100,I189/J189*100)</f>
        <v>#DIV/0!</v>
      </c>
      <c r="L189" s="69" t="e">
        <f>(K189+K190+K191)/3</f>
        <v>#DIV/0!</v>
      </c>
      <c r="M189" s="70" t="e">
        <f>(L189+L192)/2</f>
        <v>#DIV/0!</v>
      </c>
      <c r="N189" s="75"/>
      <c r="O189" s="31"/>
    </row>
    <row r="190" spans="1:17" ht="42" hidden="1" customHeight="1" x14ac:dyDescent="0.25">
      <c r="A190" s="4"/>
      <c r="B190" s="56"/>
      <c r="C190" s="72"/>
      <c r="D190" s="56"/>
      <c r="E190" s="56"/>
      <c r="F190" s="63" t="s">
        <v>18</v>
      </c>
      <c r="G190" s="64" t="s">
        <v>119</v>
      </c>
      <c r="H190" s="65" t="s">
        <v>20</v>
      </c>
      <c r="I190" s="66"/>
      <c r="J190" s="67"/>
      <c r="K190" s="68" t="e">
        <f>IF(J190/I190*100&gt;100,100,J190/I190*100)</f>
        <v>#DIV/0!</v>
      </c>
      <c r="L190" s="73"/>
      <c r="M190" s="74"/>
      <c r="N190" s="75"/>
      <c r="O190" s="31"/>
    </row>
    <row r="191" spans="1:17" ht="36" hidden="1" customHeight="1" x14ac:dyDescent="0.25">
      <c r="A191" s="4"/>
      <c r="B191" s="56"/>
      <c r="C191" s="72"/>
      <c r="D191" s="56"/>
      <c r="E191" s="56"/>
      <c r="F191" s="63" t="s">
        <v>18</v>
      </c>
      <c r="G191" s="64" t="s">
        <v>120</v>
      </c>
      <c r="H191" s="65" t="s">
        <v>20</v>
      </c>
      <c r="I191" s="66"/>
      <c r="J191" s="66"/>
      <c r="K191" s="68" t="e">
        <f>IF(J191/I191*100&gt;100,100,J191/I191*100)</f>
        <v>#DIV/0!</v>
      </c>
      <c r="L191" s="73"/>
      <c r="M191" s="74"/>
      <c r="N191" s="75"/>
      <c r="O191" s="31"/>
    </row>
    <row r="192" spans="1:17" ht="30.75" hidden="1" customHeight="1" x14ac:dyDescent="0.25">
      <c r="A192" s="4"/>
      <c r="B192" s="56"/>
      <c r="C192" s="76"/>
      <c r="D192" s="57"/>
      <c r="E192" s="57"/>
      <c r="F192" s="63" t="s">
        <v>24</v>
      </c>
      <c r="G192" s="77" t="s">
        <v>25</v>
      </c>
      <c r="H192" s="65" t="s">
        <v>26</v>
      </c>
      <c r="I192" s="81"/>
      <c r="J192" s="78"/>
      <c r="K192" s="68" t="e">
        <f>IF(J192/I192*100&gt;100,100,J192/I192*100)</f>
        <v>#DIV/0!</v>
      </c>
      <c r="L192" s="79" t="e">
        <f>K192</f>
        <v>#DIV/0!</v>
      </c>
      <c r="M192" s="74"/>
      <c r="N192" s="75"/>
      <c r="O192" s="31"/>
    </row>
    <row r="193" spans="2:15" s="4" customFormat="1" ht="42" hidden="1" customHeight="1" x14ac:dyDescent="0.25">
      <c r="B193" s="56"/>
      <c r="C193" s="60" t="s">
        <v>125</v>
      </c>
      <c r="D193" s="61" t="s">
        <v>126</v>
      </c>
      <c r="E193" s="80" t="s">
        <v>117</v>
      </c>
      <c r="F193" s="63" t="s">
        <v>18</v>
      </c>
      <c r="G193" s="64" t="s">
        <v>118</v>
      </c>
      <c r="H193" s="65" t="s">
        <v>20</v>
      </c>
      <c r="I193" s="66"/>
      <c r="J193" s="67"/>
      <c r="K193" s="68" t="e">
        <f>IF(I193/J193*100&gt;100,100,I193/J193*100)</f>
        <v>#DIV/0!</v>
      </c>
      <c r="L193" s="69" t="e">
        <f>(K193+K194+K195)/3</f>
        <v>#DIV/0!</v>
      </c>
      <c r="M193" s="70" t="e">
        <f>(L193+L196)/2</f>
        <v>#DIV/0!</v>
      </c>
      <c r="N193" s="75"/>
      <c r="O193" s="31"/>
    </row>
    <row r="194" spans="2:15" s="4" customFormat="1" ht="42" hidden="1" customHeight="1" x14ac:dyDescent="0.25">
      <c r="B194" s="56"/>
      <c r="C194" s="72"/>
      <c r="D194" s="56"/>
      <c r="E194" s="56"/>
      <c r="F194" s="63" t="s">
        <v>18</v>
      </c>
      <c r="G194" s="64" t="s">
        <v>119</v>
      </c>
      <c r="H194" s="65" t="s">
        <v>20</v>
      </c>
      <c r="I194" s="66"/>
      <c r="J194" s="67"/>
      <c r="K194" s="68" t="e">
        <f>IF(J194/I194*100&gt;100,100,J194/I194*100)</f>
        <v>#DIV/0!</v>
      </c>
      <c r="L194" s="73"/>
      <c r="M194" s="74"/>
      <c r="N194" s="75"/>
      <c r="O194" s="31"/>
    </row>
    <row r="195" spans="2:15" s="4" customFormat="1" ht="36" hidden="1" customHeight="1" x14ac:dyDescent="0.25">
      <c r="B195" s="56"/>
      <c r="C195" s="72"/>
      <c r="D195" s="56"/>
      <c r="E195" s="56"/>
      <c r="F195" s="63" t="s">
        <v>18</v>
      </c>
      <c r="G195" s="64" t="s">
        <v>120</v>
      </c>
      <c r="H195" s="65" t="s">
        <v>20</v>
      </c>
      <c r="I195" s="66"/>
      <c r="J195" s="66"/>
      <c r="K195" s="68" t="e">
        <f>IF(J195/I195*100&gt;100,100,J195/I195*100)</f>
        <v>#DIV/0!</v>
      </c>
      <c r="L195" s="73"/>
      <c r="M195" s="74"/>
      <c r="N195" s="75"/>
      <c r="O195" s="31"/>
    </row>
    <row r="196" spans="2:15" s="4" customFormat="1" ht="30.75" hidden="1" customHeight="1" x14ac:dyDescent="0.25">
      <c r="B196" s="56"/>
      <c r="C196" s="76"/>
      <c r="D196" s="57"/>
      <c r="E196" s="57"/>
      <c r="F196" s="63" t="s">
        <v>24</v>
      </c>
      <c r="G196" s="77" t="s">
        <v>25</v>
      </c>
      <c r="H196" s="65" t="s">
        <v>26</v>
      </c>
      <c r="I196" s="81"/>
      <c r="J196" s="78"/>
      <c r="K196" s="68" t="e">
        <f>IF(J196/I196*100&gt;100,100,J196/I196*100)</f>
        <v>#DIV/0!</v>
      </c>
      <c r="L196" s="79" t="e">
        <f>K196</f>
        <v>#DIV/0!</v>
      </c>
      <c r="M196" s="74"/>
      <c r="N196" s="75"/>
      <c r="O196" s="31"/>
    </row>
    <row r="197" spans="2:15" s="4" customFormat="1" ht="42" hidden="1" customHeight="1" x14ac:dyDescent="0.25">
      <c r="B197" s="56"/>
      <c r="C197" s="60" t="s">
        <v>127</v>
      </c>
      <c r="D197" s="61" t="s">
        <v>128</v>
      </c>
      <c r="E197" s="80" t="s">
        <v>117</v>
      </c>
      <c r="F197" s="63" t="s">
        <v>18</v>
      </c>
      <c r="G197" s="64" t="s">
        <v>118</v>
      </c>
      <c r="H197" s="65" t="s">
        <v>20</v>
      </c>
      <c r="I197" s="66"/>
      <c r="J197" s="67"/>
      <c r="K197" s="68" t="e">
        <f>IF(I197/J197*100&gt;100,100,I197/J197*100)</f>
        <v>#DIV/0!</v>
      </c>
      <c r="L197" s="69" t="e">
        <f>(K197+K198+K199)/3</f>
        <v>#DIV/0!</v>
      </c>
      <c r="M197" s="70" t="e">
        <f>(L197+L200)/2</f>
        <v>#DIV/0!</v>
      </c>
      <c r="N197" s="75"/>
      <c r="O197" s="31"/>
    </row>
    <row r="198" spans="2:15" s="4" customFormat="1" ht="42" hidden="1" customHeight="1" x14ac:dyDescent="0.25">
      <c r="B198" s="56"/>
      <c r="C198" s="72"/>
      <c r="D198" s="56"/>
      <c r="E198" s="56"/>
      <c r="F198" s="63" t="s">
        <v>18</v>
      </c>
      <c r="G198" s="64" t="s">
        <v>119</v>
      </c>
      <c r="H198" s="65" t="s">
        <v>20</v>
      </c>
      <c r="I198" s="66"/>
      <c r="J198" s="67"/>
      <c r="K198" s="68" t="e">
        <f t="shared" ref="K198:K204" si="2">IF(J198/I198*100&gt;100,100,J198/I198*100)</f>
        <v>#DIV/0!</v>
      </c>
      <c r="L198" s="73"/>
      <c r="M198" s="74"/>
      <c r="N198" s="75"/>
      <c r="O198" s="31"/>
    </row>
    <row r="199" spans="2:15" s="4" customFormat="1" ht="36" hidden="1" customHeight="1" x14ac:dyDescent="0.25">
      <c r="B199" s="56"/>
      <c r="C199" s="72"/>
      <c r="D199" s="56"/>
      <c r="E199" s="56"/>
      <c r="F199" s="63" t="s">
        <v>18</v>
      </c>
      <c r="G199" s="64" t="s">
        <v>120</v>
      </c>
      <c r="H199" s="65" t="s">
        <v>20</v>
      </c>
      <c r="I199" s="66"/>
      <c r="J199" s="66"/>
      <c r="K199" s="68" t="e">
        <f t="shared" si="2"/>
        <v>#DIV/0!</v>
      </c>
      <c r="L199" s="73"/>
      <c r="M199" s="74"/>
      <c r="N199" s="75"/>
      <c r="O199" s="31"/>
    </row>
    <row r="200" spans="2:15" s="4" customFormat="1" ht="30.75" hidden="1" customHeight="1" x14ac:dyDescent="0.25">
      <c r="B200" s="56"/>
      <c r="C200" s="76"/>
      <c r="D200" s="57"/>
      <c r="E200" s="57"/>
      <c r="F200" s="63" t="s">
        <v>24</v>
      </c>
      <c r="G200" s="77" t="s">
        <v>25</v>
      </c>
      <c r="H200" s="65" t="s">
        <v>26</v>
      </c>
      <c r="I200" s="78"/>
      <c r="J200" s="78"/>
      <c r="K200" s="68" t="e">
        <f t="shared" si="2"/>
        <v>#DIV/0!</v>
      </c>
      <c r="L200" s="79" t="e">
        <f>K200</f>
        <v>#DIV/0!</v>
      </c>
      <c r="M200" s="74"/>
      <c r="N200" s="75"/>
      <c r="O200" s="31"/>
    </row>
    <row r="201" spans="2:15" s="4" customFormat="1" ht="42" hidden="1" customHeight="1" x14ac:dyDescent="0.25">
      <c r="B201" s="56"/>
      <c r="C201" s="60" t="s">
        <v>129</v>
      </c>
      <c r="D201" s="61" t="s">
        <v>130</v>
      </c>
      <c r="E201" s="80" t="s">
        <v>117</v>
      </c>
      <c r="F201" s="63" t="s">
        <v>18</v>
      </c>
      <c r="G201" s="64" t="s">
        <v>118</v>
      </c>
      <c r="H201" s="65" t="s">
        <v>20</v>
      </c>
      <c r="I201" s="66"/>
      <c r="J201" s="67"/>
      <c r="K201" s="68" t="e">
        <f t="shared" si="2"/>
        <v>#DIV/0!</v>
      </c>
      <c r="L201" s="69" t="e">
        <f>(K201+K202+K203)/3</f>
        <v>#DIV/0!</v>
      </c>
      <c r="M201" s="70" t="e">
        <f>(L201+L204)/2</f>
        <v>#DIV/0!</v>
      </c>
      <c r="N201" s="75"/>
      <c r="O201" s="31"/>
    </row>
    <row r="202" spans="2:15" s="4" customFormat="1" ht="42" hidden="1" customHeight="1" x14ac:dyDescent="0.25">
      <c r="B202" s="56"/>
      <c r="C202" s="72"/>
      <c r="D202" s="56"/>
      <c r="E202" s="56"/>
      <c r="F202" s="63" t="s">
        <v>18</v>
      </c>
      <c r="G202" s="64" t="s">
        <v>119</v>
      </c>
      <c r="H202" s="65" t="s">
        <v>20</v>
      </c>
      <c r="I202" s="66"/>
      <c r="J202" s="67"/>
      <c r="K202" s="68" t="e">
        <f t="shared" si="2"/>
        <v>#DIV/0!</v>
      </c>
      <c r="L202" s="73"/>
      <c r="M202" s="74"/>
      <c r="N202" s="75"/>
      <c r="O202" s="31"/>
    </row>
    <row r="203" spans="2:15" s="4" customFormat="1" ht="36" hidden="1" customHeight="1" x14ac:dyDescent="0.25">
      <c r="B203" s="56"/>
      <c r="C203" s="72"/>
      <c r="D203" s="56"/>
      <c r="E203" s="56"/>
      <c r="F203" s="63" t="s">
        <v>18</v>
      </c>
      <c r="G203" s="64" t="s">
        <v>120</v>
      </c>
      <c r="H203" s="65" t="s">
        <v>20</v>
      </c>
      <c r="I203" s="66"/>
      <c r="J203" s="66"/>
      <c r="K203" s="68" t="e">
        <f t="shared" si="2"/>
        <v>#DIV/0!</v>
      </c>
      <c r="L203" s="73"/>
      <c r="M203" s="74"/>
      <c r="N203" s="75"/>
      <c r="O203" s="31"/>
    </row>
    <row r="204" spans="2:15" s="4" customFormat="1" ht="30.75" hidden="1" customHeight="1" x14ac:dyDescent="0.25">
      <c r="B204" s="56"/>
      <c r="C204" s="76"/>
      <c r="D204" s="57"/>
      <c r="E204" s="57"/>
      <c r="F204" s="63" t="s">
        <v>24</v>
      </c>
      <c r="G204" s="77" t="s">
        <v>25</v>
      </c>
      <c r="H204" s="65" t="s">
        <v>26</v>
      </c>
      <c r="I204" s="81"/>
      <c r="J204" s="78"/>
      <c r="K204" s="68" t="e">
        <f t="shared" si="2"/>
        <v>#DIV/0!</v>
      </c>
      <c r="L204" s="79" t="e">
        <f>K204</f>
        <v>#DIV/0!</v>
      </c>
      <c r="M204" s="74"/>
      <c r="N204" s="75"/>
      <c r="O204" s="31"/>
    </row>
    <row r="205" spans="2:15" s="4" customFormat="1" ht="42" hidden="1" customHeight="1" x14ac:dyDescent="0.25">
      <c r="B205" s="56"/>
      <c r="C205" s="60" t="s">
        <v>131</v>
      </c>
      <c r="D205" s="61" t="s">
        <v>132</v>
      </c>
      <c r="E205" s="80" t="s">
        <v>117</v>
      </c>
      <c r="F205" s="63" t="s">
        <v>18</v>
      </c>
      <c r="G205" s="64" t="s">
        <v>118</v>
      </c>
      <c r="H205" s="65" t="s">
        <v>20</v>
      </c>
      <c r="I205" s="66"/>
      <c r="J205" s="67"/>
      <c r="K205" s="68" t="e">
        <f>IF(I205/J205*100&gt;100,100,I205/J205*100)</f>
        <v>#DIV/0!</v>
      </c>
      <c r="L205" s="69" t="e">
        <f>(K205+K206+K207)/3</f>
        <v>#DIV/0!</v>
      </c>
      <c r="M205" s="70" t="e">
        <f>(L205+L208)/2</f>
        <v>#DIV/0!</v>
      </c>
      <c r="N205" s="75"/>
      <c r="O205" s="31"/>
    </row>
    <row r="206" spans="2:15" s="4" customFormat="1" ht="42" hidden="1" customHeight="1" x14ac:dyDescent="0.25">
      <c r="B206" s="56"/>
      <c r="C206" s="72"/>
      <c r="D206" s="56"/>
      <c r="E206" s="56"/>
      <c r="F206" s="63" t="s">
        <v>18</v>
      </c>
      <c r="G206" s="64" t="s">
        <v>119</v>
      </c>
      <c r="H206" s="65" t="s">
        <v>20</v>
      </c>
      <c r="I206" s="66"/>
      <c r="J206" s="67"/>
      <c r="K206" s="68" t="e">
        <f>IF(J206/I206*100&gt;100,100,J206/I206*100)</f>
        <v>#DIV/0!</v>
      </c>
      <c r="L206" s="73"/>
      <c r="M206" s="74"/>
      <c r="N206" s="75"/>
      <c r="O206" s="31"/>
    </row>
    <row r="207" spans="2:15" s="4" customFormat="1" ht="36" hidden="1" customHeight="1" x14ac:dyDescent="0.25">
      <c r="B207" s="56"/>
      <c r="C207" s="72"/>
      <c r="D207" s="56"/>
      <c r="E207" s="56"/>
      <c r="F207" s="63" t="s">
        <v>18</v>
      </c>
      <c r="G207" s="64" t="s">
        <v>120</v>
      </c>
      <c r="H207" s="65" t="s">
        <v>20</v>
      </c>
      <c r="I207" s="66"/>
      <c r="J207" s="66"/>
      <c r="K207" s="68" t="e">
        <f>IF(J207/I207*100&gt;100,100,J207/I207*100)</f>
        <v>#DIV/0!</v>
      </c>
      <c r="L207" s="73"/>
      <c r="M207" s="74"/>
      <c r="N207" s="75"/>
      <c r="O207" s="31"/>
    </row>
    <row r="208" spans="2:15" s="4" customFormat="1" ht="30.75" hidden="1" customHeight="1" x14ac:dyDescent="0.25">
      <c r="B208" s="56"/>
      <c r="C208" s="76"/>
      <c r="D208" s="57"/>
      <c r="E208" s="57"/>
      <c r="F208" s="63" t="s">
        <v>24</v>
      </c>
      <c r="G208" s="77" t="s">
        <v>25</v>
      </c>
      <c r="H208" s="65" t="s">
        <v>26</v>
      </c>
      <c r="I208" s="82"/>
      <c r="J208" s="78"/>
      <c r="K208" s="68" t="e">
        <f>IF(J208/I208*100&gt;100,100,J208/I208*100)</f>
        <v>#DIV/0!</v>
      </c>
      <c r="L208" s="79" t="e">
        <f>K208</f>
        <v>#DIV/0!</v>
      </c>
      <c r="M208" s="74"/>
      <c r="N208" s="75"/>
      <c r="O208" s="31"/>
    </row>
    <row r="209" spans="1:15" ht="42" hidden="1" customHeight="1" x14ac:dyDescent="0.25">
      <c r="A209" s="4"/>
      <c r="B209" s="56"/>
      <c r="C209" s="60" t="s">
        <v>133</v>
      </c>
      <c r="D209" s="61" t="s">
        <v>134</v>
      </c>
      <c r="E209" s="80" t="s">
        <v>117</v>
      </c>
      <c r="F209" s="63" t="s">
        <v>18</v>
      </c>
      <c r="G209" s="64" t="s">
        <v>118</v>
      </c>
      <c r="H209" s="65" t="s">
        <v>20</v>
      </c>
      <c r="I209" s="66"/>
      <c r="J209" s="67"/>
      <c r="K209" s="68" t="e">
        <f>IF(I209/J209*100&gt;100,100,I209/J209*100)</f>
        <v>#DIV/0!</v>
      </c>
      <c r="L209" s="69" t="e">
        <f>(K209+K210+K211)/3</f>
        <v>#DIV/0!</v>
      </c>
      <c r="M209" s="70" t="e">
        <f>(L209+L212)/2</f>
        <v>#DIV/0!</v>
      </c>
      <c r="N209" s="75"/>
      <c r="O209" s="31"/>
    </row>
    <row r="210" spans="1:15" ht="42" hidden="1" customHeight="1" x14ac:dyDescent="0.25">
      <c r="A210" s="4"/>
      <c r="B210" s="56"/>
      <c r="C210" s="72"/>
      <c r="D210" s="56"/>
      <c r="E210" s="56"/>
      <c r="F210" s="63" t="s">
        <v>18</v>
      </c>
      <c r="G210" s="64" t="s">
        <v>119</v>
      </c>
      <c r="H210" s="65" t="s">
        <v>20</v>
      </c>
      <c r="I210" s="66"/>
      <c r="J210" s="67"/>
      <c r="K210" s="68" t="e">
        <f>IF(J210/I210*100&gt;100,100,J210/I210*100)</f>
        <v>#DIV/0!</v>
      </c>
      <c r="L210" s="73"/>
      <c r="M210" s="74"/>
      <c r="N210" s="75"/>
      <c r="O210" s="31"/>
    </row>
    <row r="211" spans="1:15" ht="36" hidden="1" customHeight="1" x14ac:dyDescent="0.25">
      <c r="A211" s="4"/>
      <c r="B211" s="56"/>
      <c r="C211" s="72"/>
      <c r="D211" s="56"/>
      <c r="E211" s="56"/>
      <c r="F211" s="63" t="s">
        <v>18</v>
      </c>
      <c r="G211" s="64" t="s">
        <v>120</v>
      </c>
      <c r="H211" s="65" t="s">
        <v>20</v>
      </c>
      <c r="I211" s="66"/>
      <c r="J211" s="66"/>
      <c r="K211" s="68" t="e">
        <f>IF(J211/I211*100&gt;100,100,J211/I211*100)</f>
        <v>#DIV/0!</v>
      </c>
      <c r="L211" s="73"/>
      <c r="M211" s="74"/>
      <c r="N211" s="75"/>
      <c r="O211" s="31"/>
    </row>
    <row r="212" spans="1:15" ht="30.75" hidden="1" customHeight="1" x14ac:dyDescent="0.25">
      <c r="A212" s="4"/>
      <c r="B212" s="56"/>
      <c r="C212" s="76"/>
      <c r="D212" s="57"/>
      <c r="E212" s="57"/>
      <c r="F212" s="63" t="s">
        <v>24</v>
      </c>
      <c r="G212" s="77" t="s">
        <v>25</v>
      </c>
      <c r="H212" s="65" t="s">
        <v>26</v>
      </c>
      <c r="I212" s="83"/>
      <c r="J212" s="83"/>
      <c r="K212" s="68" t="e">
        <f>IF(J212/I212*100&gt;100,100,J212/I212*100)</f>
        <v>#DIV/0!</v>
      </c>
      <c r="L212" s="79" t="e">
        <f>K212</f>
        <v>#DIV/0!</v>
      </c>
      <c r="M212" s="74"/>
      <c r="N212" s="75"/>
      <c r="O212" s="31"/>
    </row>
    <row r="213" spans="1:15" ht="42" hidden="1" customHeight="1" x14ac:dyDescent="0.25">
      <c r="A213" s="4"/>
      <c r="B213" s="56"/>
      <c r="C213" s="60"/>
      <c r="D213" s="61" t="s">
        <v>135</v>
      </c>
      <c r="E213" s="80" t="s">
        <v>117</v>
      </c>
      <c r="F213" s="63" t="s">
        <v>18</v>
      </c>
      <c r="G213" s="64" t="s">
        <v>118</v>
      </c>
      <c r="H213" s="65" t="s">
        <v>20</v>
      </c>
      <c r="I213" s="66"/>
      <c r="J213" s="67"/>
      <c r="K213" s="68" t="e">
        <f>IF(I213/J213*100&gt;100,100,I213/J213*100)</f>
        <v>#DIV/0!</v>
      </c>
      <c r="L213" s="69" t="e">
        <f>(K213+K214+K215)/3</f>
        <v>#DIV/0!</v>
      </c>
      <c r="M213" s="70" t="e">
        <f>(L213+L216)/2</f>
        <v>#DIV/0!</v>
      </c>
      <c r="N213" s="75"/>
      <c r="O213" s="31"/>
    </row>
    <row r="214" spans="1:15" ht="42" hidden="1" customHeight="1" x14ac:dyDescent="0.25">
      <c r="A214" s="4"/>
      <c r="B214" s="56"/>
      <c r="C214" s="72"/>
      <c r="D214" s="56"/>
      <c r="E214" s="56"/>
      <c r="F214" s="63" t="s">
        <v>18</v>
      </c>
      <c r="G214" s="64" t="s">
        <v>119</v>
      </c>
      <c r="H214" s="65" t="s">
        <v>20</v>
      </c>
      <c r="I214" s="66"/>
      <c r="J214" s="67"/>
      <c r="K214" s="68" t="e">
        <f>IF(J214/I214*100&gt;100,100,J214/I214*100)</f>
        <v>#DIV/0!</v>
      </c>
      <c r="L214" s="73"/>
      <c r="M214" s="74"/>
      <c r="N214" s="75"/>
      <c r="O214" s="31"/>
    </row>
    <row r="215" spans="1:15" ht="36" hidden="1" customHeight="1" x14ac:dyDescent="0.25">
      <c r="A215" s="4"/>
      <c r="B215" s="56"/>
      <c r="C215" s="72"/>
      <c r="D215" s="56"/>
      <c r="E215" s="56"/>
      <c r="F215" s="63" t="s">
        <v>18</v>
      </c>
      <c r="G215" s="64" t="s">
        <v>120</v>
      </c>
      <c r="H215" s="65" t="s">
        <v>20</v>
      </c>
      <c r="I215" s="66"/>
      <c r="J215" s="66"/>
      <c r="K215" s="68" t="e">
        <f>IF(J215/I215*100&gt;100,100,J215/I215*100)</f>
        <v>#DIV/0!</v>
      </c>
      <c r="L215" s="73"/>
      <c r="M215" s="74"/>
      <c r="N215" s="75"/>
      <c r="O215" s="31"/>
    </row>
    <row r="216" spans="1:15" ht="30.75" hidden="1" customHeight="1" x14ac:dyDescent="0.25">
      <c r="A216" s="4"/>
      <c r="B216" s="56"/>
      <c r="C216" s="76"/>
      <c r="D216" s="57"/>
      <c r="E216" s="57"/>
      <c r="F216" s="63" t="s">
        <v>24</v>
      </c>
      <c r="G216" s="77" t="s">
        <v>25</v>
      </c>
      <c r="H216" s="65" t="s">
        <v>26</v>
      </c>
      <c r="I216" s="81"/>
      <c r="J216" s="78"/>
      <c r="K216" s="68" t="e">
        <f>IF(J216/I216*100&gt;100,100,J216/I216*100)</f>
        <v>#DIV/0!</v>
      </c>
      <c r="L216" s="79" t="e">
        <f>K216</f>
        <v>#DIV/0!</v>
      </c>
      <c r="M216" s="74"/>
      <c r="N216" s="75"/>
      <c r="O216" s="31"/>
    </row>
    <row r="217" spans="1:15" ht="42" hidden="1" customHeight="1" x14ac:dyDescent="0.25">
      <c r="A217" s="4"/>
      <c r="B217" s="56"/>
      <c r="C217" s="60" t="s">
        <v>136</v>
      </c>
      <c r="D217" s="61" t="s">
        <v>137</v>
      </c>
      <c r="E217" s="80" t="s">
        <v>117</v>
      </c>
      <c r="F217" s="63" t="s">
        <v>18</v>
      </c>
      <c r="G217" s="64" t="s">
        <v>118</v>
      </c>
      <c r="H217" s="65" t="s">
        <v>20</v>
      </c>
      <c r="I217" s="66"/>
      <c r="J217" s="67"/>
      <c r="K217" s="68" t="e">
        <f>IF(I217/J217*100&gt;100,100,I217/J217*100)</f>
        <v>#DIV/0!</v>
      </c>
      <c r="L217" s="69" t="e">
        <f>(K217+K218+K219)/3</f>
        <v>#DIV/0!</v>
      </c>
      <c r="M217" s="70" t="e">
        <f>(L217+L220)/2</f>
        <v>#DIV/0!</v>
      </c>
      <c r="N217" s="75"/>
      <c r="O217" s="31"/>
    </row>
    <row r="218" spans="1:15" ht="42" hidden="1" customHeight="1" x14ac:dyDescent="0.25">
      <c r="A218" s="4"/>
      <c r="B218" s="56"/>
      <c r="C218" s="72"/>
      <c r="D218" s="56"/>
      <c r="E218" s="56"/>
      <c r="F218" s="63" t="s">
        <v>18</v>
      </c>
      <c r="G218" s="64" t="s">
        <v>119</v>
      </c>
      <c r="H218" s="65" t="s">
        <v>20</v>
      </c>
      <c r="I218" s="66"/>
      <c r="J218" s="67"/>
      <c r="K218" s="68" t="e">
        <f>IF(J218/I218*100&gt;100,100,J218/I218*100)</f>
        <v>#DIV/0!</v>
      </c>
      <c r="L218" s="73"/>
      <c r="M218" s="74"/>
      <c r="N218" s="75"/>
      <c r="O218" s="31"/>
    </row>
    <row r="219" spans="1:15" ht="36" hidden="1" customHeight="1" x14ac:dyDescent="0.25">
      <c r="A219" s="4"/>
      <c r="B219" s="56"/>
      <c r="C219" s="72"/>
      <c r="D219" s="56"/>
      <c r="E219" s="56"/>
      <c r="F219" s="63" t="s">
        <v>18</v>
      </c>
      <c r="G219" s="64" t="s">
        <v>120</v>
      </c>
      <c r="H219" s="65" t="s">
        <v>20</v>
      </c>
      <c r="I219" s="66"/>
      <c r="J219" s="66"/>
      <c r="K219" s="68" t="e">
        <f>IF(J219/I219*100&gt;100,100,J219/I219*100)</f>
        <v>#DIV/0!</v>
      </c>
      <c r="L219" s="73"/>
      <c r="M219" s="74"/>
      <c r="N219" s="75"/>
      <c r="O219" s="31"/>
    </row>
    <row r="220" spans="1:15" ht="30.75" hidden="1" customHeight="1" x14ac:dyDescent="0.25">
      <c r="A220" s="4"/>
      <c r="B220" s="56"/>
      <c r="C220" s="76"/>
      <c r="D220" s="57"/>
      <c r="E220" s="57"/>
      <c r="F220" s="63" t="s">
        <v>24</v>
      </c>
      <c r="G220" s="77" t="s">
        <v>25</v>
      </c>
      <c r="H220" s="65" t="s">
        <v>26</v>
      </c>
      <c r="I220" s="81"/>
      <c r="J220" s="78"/>
      <c r="K220" s="68" t="e">
        <f>IF(J220/I220*100&gt;100,100,J220/I220*100)</f>
        <v>#DIV/0!</v>
      </c>
      <c r="L220" s="79" t="e">
        <f>K220</f>
        <v>#DIV/0!</v>
      </c>
      <c r="M220" s="74"/>
      <c r="N220" s="75"/>
      <c r="O220" s="31"/>
    </row>
    <row r="221" spans="1:15" ht="42" hidden="1" customHeight="1" x14ac:dyDescent="0.25">
      <c r="A221" s="4"/>
      <c r="B221" s="56"/>
      <c r="C221" s="84" t="s">
        <v>138</v>
      </c>
      <c r="D221" s="61" t="s">
        <v>139</v>
      </c>
      <c r="E221" s="80" t="s">
        <v>117</v>
      </c>
      <c r="F221" s="63" t="s">
        <v>18</v>
      </c>
      <c r="G221" s="64" t="s">
        <v>118</v>
      </c>
      <c r="H221" s="65" t="s">
        <v>20</v>
      </c>
      <c r="I221" s="66"/>
      <c r="J221" s="67"/>
      <c r="K221" s="68" t="e">
        <f>IF(I221/J221*100&gt;100,100,I221/J221*100)</f>
        <v>#DIV/0!</v>
      </c>
      <c r="L221" s="69" t="e">
        <f>(K221+K222+K223)/3</f>
        <v>#DIV/0!</v>
      </c>
      <c r="M221" s="70" t="e">
        <f>(L221+L224)/2</f>
        <v>#DIV/0!</v>
      </c>
      <c r="N221" s="75"/>
      <c r="O221" s="31"/>
    </row>
    <row r="222" spans="1:15" ht="42" hidden="1" customHeight="1" x14ac:dyDescent="0.25">
      <c r="A222" s="4"/>
      <c r="B222" s="56"/>
      <c r="C222" s="85"/>
      <c r="D222" s="56"/>
      <c r="E222" s="56"/>
      <c r="F222" s="63" t="s">
        <v>18</v>
      </c>
      <c r="G222" s="64" t="s">
        <v>119</v>
      </c>
      <c r="H222" s="65" t="s">
        <v>20</v>
      </c>
      <c r="I222" s="66"/>
      <c r="J222" s="67"/>
      <c r="K222" s="68" t="e">
        <f>IF(J222/I222*100&gt;100,100,J222/I222*100)</f>
        <v>#DIV/0!</v>
      </c>
      <c r="L222" s="73"/>
      <c r="M222" s="74"/>
      <c r="N222" s="75"/>
      <c r="O222" s="31"/>
    </row>
    <row r="223" spans="1:15" ht="36" hidden="1" customHeight="1" x14ac:dyDescent="0.25">
      <c r="A223" s="4"/>
      <c r="B223" s="56"/>
      <c r="C223" s="85"/>
      <c r="D223" s="56"/>
      <c r="E223" s="56"/>
      <c r="F223" s="63" t="s">
        <v>18</v>
      </c>
      <c r="G223" s="64" t="s">
        <v>120</v>
      </c>
      <c r="H223" s="65" t="s">
        <v>20</v>
      </c>
      <c r="I223" s="66"/>
      <c r="J223" s="66"/>
      <c r="K223" s="68" t="e">
        <f>IF(J223/I223*100&gt;100,100,J223/I223*100)</f>
        <v>#DIV/0!</v>
      </c>
      <c r="L223" s="73"/>
      <c r="M223" s="74"/>
      <c r="N223" s="75"/>
      <c r="O223" s="31"/>
    </row>
    <row r="224" spans="1:15" ht="30.75" hidden="1" customHeight="1" x14ac:dyDescent="0.25">
      <c r="A224" s="4"/>
      <c r="B224" s="56"/>
      <c r="C224" s="86"/>
      <c r="D224" s="57"/>
      <c r="E224" s="57"/>
      <c r="F224" s="63" t="s">
        <v>24</v>
      </c>
      <c r="G224" s="77" t="s">
        <v>25</v>
      </c>
      <c r="H224" s="65" t="s">
        <v>26</v>
      </c>
      <c r="I224" s="81"/>
      <c r="J224" s="78"/>
      <c r="K224" s="68" t="e">
        <f>IF(J224/I224*100&gt;100,100,J224/I224*100)</f>
        <v>#DIV/0!</v>
      </c>
      <c r="L224" s="79" t="e">
        <f>K224</f>
        <v>#DIV/0!</v>
      </c>
      <c r="M224" s="74"/>
      <c r="N224" s="75"/>
      <c r="O224" s="31"/>
    </row>
    <row r="225" spans="1:15" ht="42" hidden="1" customHeight="1" x14ac:dyDescent="0.25">
      <c r="A225" s="4"/>
      <c r="B225" s="56"/>
      <c r="C225" s="84" t="s">
        <v>140</v>
      </c>
      <c r="D225" s="61" t="s">
        <v>141</v>
      </c>
      <c r="E225" s="80" t="s">
        <v>117</v>
      </c>
      <c r="F225" s="63" t="s">
        <v>18</v>
      </c>
      <c r="G225" s="64" t="s">
        <v>118</v>
      </c>
      <c r="H225" s="65" t="s">
        <v>20</v>
      </c>
      <c r="I225" s="66"/>
      <c r="J225" s="67"/>
      <c r="K225" s="68" t="e">
        <f>IF(I225/J225*100&gt;100,100,I225/J225*100)</f>
        <v>#DIV/0!</v>
      </c>
      <c r="L225" s="69" t="e">
        <f>(K225+K226+K227)/3</f>
        <v>#DIV/0!</v>
      </c>
      <c r="M225" s="70" t="e">
        <f>(L225+L228)/2</f>
        <v>#DIV/0!</v>
      </c>
      <c r="N225" s="75"/>
      <c r="O225" s="31"/>
    </row>
    <row r="226" spans="1:15" ht="42" hidden="1" customHeight="1" x14ac:dyDescent="0.25">
      <c r="A226" s="4"/>
      <c r="B226" s="56"/>
      <c r="C226" s="85"/>
      <c r="D226" s="56"/>
      <c r="E226" s="56"/>
      <c r="F226" s="63" t="s">
        <v>18</v>
      </c>
      <c r="G226" s="64" t="s">
        <v>142</v>
      </c>
      <c r="H226" s="65" t="s">
        <v>20</v>
      </c>
      <c r="I226" s="66"/>
      <c r="J226" s="67"/>
      <c r="K226" s="68" t="e">
        <f>IF(J226/I226*100&gt;100,100,J226/I226*100)</f>
        <v>#DIV/0!</v>
      </c>
      <c r="L226" s="73"/>
      <c r="M226" s="74"/>
      <c r="N226" s="75"/>
      <c r="O226" s="31"/>
    </row>
    <row r="227" spans="1:15" ht="36" hidden="1" customHeight="1" x14ac:dyDescent="0.25">
      <c r="A227" s="4"/>
      <c r="B227" s="56"/>
      <c r="C227" s="85"/>
      <c r="D227" s="56"/>
      <c r="E227" s="56"/>
      <c r="F227" s="63" t="s">
        <v>18</v>
      </c>
      <c r="G227" s="64" t="s">
        <v>120</v>
      </c>
      <c r="H227" s="65" t="s">
        <v>20</v>
      </c>
      <c r="I227" s="66"/>
      <c r="J227" s="66"/>
      <c r="K227" s="68" t="e">
        <f>IF(J227/I227*100&gt;100,100,J227/I227*100)</f>
        <v>#DIV/0!</v>
      </c>
      <c r="L227" s="73"/>
      <c r="M227" s="74"/>
      <c r="N227" s="75"/>
      <c r="O227" s="31"/>
    </row>
    <row r="228" spans="1:15" ht="30.75" hidden="1" customHeight="1" x14ac:dyDescent="0.25">
      <c r="A228" s="4"/>
      <c r="B228" s="56"/>
      <c r="C228" s="86"/>
      <c r="D228" s="57"/>
      <c r="E228" s="57"/>
      <c r="F228" s="63" t="s">
        <v>24</v>
      </c>
      <c r="G228" s="77" t="s">
        <v>25</v>
      </c>
      <c r="H228" s="65" t="s">
        <v>26</v>
      </c>
      <c r="I228" s="78"/>
      <c r="J228" s="78"/>
      <c r="K228" s="68" t="e">
        <f>IF(J228/I228*100&gt;100,100,J228/I228*100)</f>
        <v>#DIV/0!</v>
      </c>
      <c r="L228" s="79" t="e">
        <f>K228</f>
        <v>#DIV/0!</v>
      </c>
      <c r="M228" s="74"/>
      <c r="N228" s="75"/>
      <c r="O228" s="31"/>
    </row>
    <row r="229" spans="1:15" ht="42" hidden="1" customHeight="1" x14ac:dyDescent="0.25">
      <c r="A229" s="4"/>
      <c r="B229" s="56"/>
      <c r="C229" s="60" t="s">
        <v>143</v>
      </c>
      <c r="D229" s="61" t="s">
        <v>144</v>
      </c>
      <c r="E229" s="87" t="s">
        <v>117</v>
      </c>
      <c r="F229" s="65" t="s">
        <v>18</v>
      </c>
      <c r="G229" s="88" t="s">
        <v>145</v>
      </c>
      <c r="H229" s="65" t="s">
        <v>20</v>
      </c>
      <c r="I229" s="66"/>
      <c r="J229" s="67"/>
      <c r="K229" s="68" t="e">
        <f>IF(J229/I229*100&gt;100,100,J229/I229*100)</f>
        <v>#DIV/0!</v>
      </c>
      <c r="L229" s="69" t="e">
        <f>(K229+K230+K231)/3</f>
        <v>#DIV/0!</v>
      </c>
      <c r="M229" s="70" t="e">
        <f>(L229+L232)/2</f>
        <v>#DIV/0!</v>
      </c>
      <c r="N229" s="75"/>
      <c r="O229" s="31"/>
    </row>
    <row r="230" spans="1:15" ht="42" hidden="1" customHeight="1" x14ac:dyDescent="0.25">
      <c r="A230" s="4"/>
      <c r="B230" s="56"/>
      <c r="C230" s="72"/>
      <c r="D230" s="56"/>
      <c r="E230" s="89"/>
      <c r="F230" s="65" t="s">
        <v>18</v>
      </c>
      <c r="G230" s="88" t="s">
        <v>146</v>
      </c>
      <c r="H230" s="65" t="s">
        <v>20</v>
      </c>
      <c r="I230" s="66"/>
      <c r="J230" s="67"/>
      <c r="K230" s="68" t="e">
        <f>IF(I230/J230*100&gt;100,100,I230/J230*100)</f>
        <v>#DIV/0!</v>
      </c>
      <c r="L230" s="73"/>
      <c r="M230" s="74"/>
      <c r="N230" s="75"/>
      <c r="O230" s="31"/>
    </row>
    <row r="231" spans="1:15" ht="36" hidden="1" customHeight="1" x14ac:dyDescent="0.25">
      <c r="A231" s="4"/>
      <c r="B231" s="56"/>
      <c r="C231" s="72"/>
      <c r="D231" s="56"/>
      <c r="E231" s="89"/>
      <c r="F231" s="65" t="s">
        <v>18</v>
      </c>
      <c r="G231" s="88" t="s">
        <v>147</v>
      </c>
      <c r="H231" s="65" t="s">
        <v>20</v>
      </c>
      <c r="I231" s="66"/>
      <c r="J231" s="66"/>
      <c r="K231" s="68" t="e">
        <f>IF(J231/I231*100&gt;100,100,J231/I231*100)</f>
        <v>#DIV/0!</v>
      </c>
      <c r="L231" s="73"/>
      <c r="M231" s="74"/>
      <c r="N231" s="75"/>
      <c r="O231" s="31"/>
    </row>
    <row r="232" spans="1:15" ht="30.75" hidden="1" customHeight="1" x14ac:dyDescent="0.25">
      <c r="A232" s="4"/>
      <c r="B232" s="56"/>
      <c r="C232" s="76"/>
      <c r="D232" s="57"/>
      <c r="E232" s="90"/>
      <c r="F232" s="65" t="s">
        <v>24</v>
      </c>
      <c r="G232" s="91" t="s">
        <v>25</v>
      </c>
      <c r="H232" s="65" t="s">
        <v>26</v>
      </c>
      <c r="I232" s="82"/>
      <c r="J232" s="78"/>
      <c r="K232" s="68" t="e">
        <f>IF(J232/I232*100&gt;100,100,J232/I232*100)</f>
        <v>#DIV/0!</v>
      </c>
      <c r="L232" s="79" t="e">
        <f>K232</f>
        <v>#DIV/0!</v>
      </c>
      <c r="M232" s="74"/>
      <c r="N232" s="75"/>
      <c r="O232" s="31"/>
    </row>
    <row r="233" spans="1:15" ht="42" hidden="1" customHeight="1" x14ac:dyDescent="0.25">
      <c r="A233" s="4"/>
      <c r="B233" s="56"/>
      <c r="C233" s="60" t="s">
        <v>148</v>
      </c>
      <c r="D233" s="61" t="s">
        <v>149</v>
      </c>
      <c r="E233" s="87" t="s">
        <v>117</v>
      </c>
      <c r="F233" s="65" t="s">
        <v>18</v>
      </c>
      <c r="G233" s="88" t="s">
        <v>145</v>
      </c>
      <c r="H233" s="65" t="s">
        <v>20</v>
      </c>
      <c r="I233" s="66"/>
      <c r="J233" s="67"/>
      <c r="K233" s="68" t="e">
        <f>IF(J233/I233*100&gt;100,100,J233/I233*100)</f>
        <v>#DIV/0!</v>
      </c>
      <c r="L233" s="69" t="e">
        <f>(K233+K234+K235)/3</f>
        <v>#DIV/0!</v>
      </c>
      <c r="M233" s="70" t="e">
        <f>(L233+L236)/2</f>
        <v>#DIV/0!</v>
      </c>
      <c r="N233" s="75"/>
      <c r="O233" s="31"/>
    </row>
    <row r="234" spans="1:15" ht="42" hidden="1" customHeight="1" x14ac:dyDescent="0.25">
      <c r="A234" s="4"/>
      <c r="B234" s="56"/>
      <c r="C234" s="72"/>
      <c r="D234" s="56"/>
      <c r="E234" s="89"/>
      <c r="F234" s="65" t="s">
        <v>18</v>
      </c>
      <c r="G234" s="88" t="s">
        <v>146</v>
      </c>
      <c r="H234" s="65" t="s">
        <v>20</v>
      </c>
      <c r="I234" s="66"/>
      <c r="J234" s="67"/>
      <c r="K234" s="68" t="e">
        <f>IF(I234/J234*100&gt;100,100,I234/J234*100)</f>
        <v>#DIV/0!</v>
      </c>
      <c r="L234" s="73"/>
      <c r="M234" s="74"/>
      <c r="N234" s="75"/>
      <c r="O234" s="31"/>
    </row>
    <row r="235" spans="1:15" ht="36" hidden="1" customHeight="1" x14ac:dyDescent="0.25">
      <c r="A235" s="4"/>
      <c r="B235" s="56"/>
      <c r="C235" s="72"/>
      <c r="D235" s="56"/>
      <c r="E235" s="89"/>
      <c r="F235" s="65" t="s">
        <v>18</v>
      </c>
      <c r="G235" s="88" t="s">
        <v>147</v>
      </c>
      <c r="H235" s="65" t="s">
        <v>20</v>
      </c>
      <c r="I235" s="66"/>
      <c r="J235" s="66"/>
      <c r="K235" s="68" t="e">
        <f>IF(J235/I235*100&gt;100,100,J235/I235*100)</f>
        <v>#DIV/0!</v>
      </c>
      <c r="L235" s="73"/>
      <c r="M235" s="74"/>
      <c r="N235" s="75"/>
      <c r="O235" s="31"/>
    </row>
    <row r="236" spans="1:15" ht="30.75" hidden="1" customHeight="1" x14ac:dyDescent="0.25">
      <c r="A236" s="4"/>
      <c r="B236" s="56"/>
      <c r="C236" s="76"/>
      <c r="D236" s="57"/>
      <c r="E236" s="90"/>
      <c r="F236" s="65" t="s">
        <v>24</v>
      </c>
      <c r="G236" s="91" t="s">
        <v>25</v>
      </c>
      <c r="H236" s="65" t="s">
        <v>26</v>
      </c>
      <c r="I236" s="78"/>
      <c r="J236" s="78"/>
      <c r="K236" s="68" t="e">
        <f>IF(J236/I236*100&gt;100,100,J236/I236*100)</f>
        <v>#DIV/0!</v>
      </c>
      <c r="L236" s="79" t="e">
        <f>K236</f>
        <v>#DIV/0!</v>
      </c>
      <c r="M236" s="74"/>
      <c r="N236" s="75"/>
      <c r="O236" s="31"/>
    </row>
    <row r="237" spans="1:15" ht="42" hidden="1" customHeight="1" x14ac:dyDescent="0.25">
      <c r="A237" s="4"/>
      <c r="B237" s="56"/>
      <c r="C237" s="60" t="s">
        <v>150</v>
      </c>
      <c r="D237" s="61" t="s">
        <v>151</v>
      </c>
      <c r="E237" s="87" t="s">
        <v>117</v>
      </c>
      <c r="F237" s="65" t="s">
        <v>18</v>
      </c>
      <c r="G237" s="88" t="s">
        <v>145</v>
      </c>
      <c r="H237" s="65" t="s">
        <v>20</v>
      </c>
      <c r="I237" s="66"/>
      <c r="J237" s="67"/>
      <c r="K237" s="68" t="e">
        <f>IF(I237/J237*100&gt;100,100,I237/J237*100)</f>
        <v>#DIV/0!</v>
      </c>
      <c r="L237" s="69" t="e">
        <f>(K237+K238+K239)/3</f>
        <v>#DIV/0!</v>
      </c>
      <c r="M237" s="70" t="e">
        <f>(L237+L240)/2</f>
        <v>#DIV/0!</v>
      </c>
      <c r="N237" s="4"/>
      <c r="O237" s="31"/>
    </row>
    <row r="238" spans="1:15" ht="42" hidden="1" customHeight="1" x14ac:dyDescent="0.25">
      <c r="A238" s="4"/>
      <c r="B238" s="56"/>
      <c r="C238" s="72"/>
      <c r="D238" s="56"/>
      <c r="E238" s="89"/>
      <c r="F238" s="65" t="s">
        <v>18</v>
      </c>
      <c r="G238" s="88" t="s">
        <v>146</v>
      </c>
      <c r="H238" s="65" t="s">
        <v>20</v>
      </c>
      <c r="I238" s="66"/>
      <c r="J238" s="67"/>
      <c r="K238" s="68" t="e">
        <f>IF(J238/I238*100&gt;100,100,J238/I238*100)</f>
        <v>#DIV/0!</v>
      </c>
      <c r="L238" s="73"/>
      <c r="M238" s="74"/>
      <c r="N238" s="4"/>
      <c r="O238" s="31"/>
    </row>
    <row r="239" spans="1:15" ht="36" hidden="1" customHeight="1" x14ac:dyDescent="0.25">
      <c r="A239" s="4"/>
      <c r="B239" s="56"/>
      <c r="C239" s="72"/>
      <c r="D239" s="56"/>
      <c r="E239" s="89"/>
      <c r="F239" s="65" t="s">
        <v>18</v>
      </c>
      <c r="G239" s="88" t="s">
        <v>147</v>
      </c>
      <c r="H239" s="65" t="s">
        <v>20</v>
      </c>
      <c r="I239" s="66"/>
      <c r="J239" s="66"/>
      <c r="K239" s="68" t="e">
        <f>IF(J239/I239*100&gt;100,100,J239/I239*100)</f>
        <v>#DIV/0!</v>
      </c>
      <c r="L239" s="73"/>
      <c r="M239" s="74"/>
      <c r="N239" s="4"/>
      <c r="O239" s="31"/>
    </row>
    <row r="240" spans="1:15" ht="30.75" hidden="1" customHeight="1" x14ac:dyDescent="0.25">
      <c r="A240" s="4"/>
      <c r="B240" s="56"/>
      <c r="C240" s="76"/>
      <c r="D240" s="57"/>
      <c r="E240" s="90"/>
      <c r="F240" s="65" t="s">
        <v>24</v>
      </c>
      <c r="G240" s="91" t="s">
        <v>25</v>
      </c>
      <c r="H240" s="65" t="s">
        <v>26</v>
      </c>
      <c r="I240" s="78"/>
      <c r="J240" s="78"/>
      <c r="K240" s="68" t="e">
        <f>IF(J240/I240*100&gt;100,100,J240/I240*100)</f>
        <v>#DIV/0!</v>
      </c>
      <c r="L240" s="79" t="e">
        <f>K240</f>
        <v>#DIV/0!</v>
      </c>
      <c r="M240" s="74"/>
      <c r="N240" s="4"/>
      <c r="O240" s="31"/>
    </row>
    <row r="241" spans="1:15" ht="42" hidden="1" customHeight="1" x14ac:dyDescent="0.25">
      <c r="A241" s="4"/>
      <c r="B241" s="56"/>
      <c r="C241" s="60" t="s">
        <v>152</v>
      </c>
      <c r="D241" s="61" t="s">
        <v>153</v>
      </c>
      <c r="E241" s="87" t="s">
        <v>117</v>
      </c>
      <c r="F241" s="65" t="s">
        <v>18</v>
      </c>
      <c r="G241" s="88" t="s">
        <v>145</v>
      </c>
      <c r="H241" s="65" t="s">
        <v>20</v>
      </c>
      <c r="I241" s="66"/>
      <c r="J241" s="67"/>
      <c r="K241" s="68" t="e">
        <f>IF(J241/I241*100&gt;100,100,J241/I241*100)</f>
        <v>#DIV/0!</v>
      </c>
      <c r="L241" s="69" t="e">
        <f>(K241+K242+K243)/3</f>
        <v>#DIV/0!</v>
      </c>
      <c r="M241" s="70" t="e">
        <f>(L241+L244)/2</f>
        <v>#DIV/0!</v>
      </c>
      <c r="N241" s="92"/>
      <c r="O241" s="31"/>
    </row>
    <row r="242" spans="1:15" ht="42" hidden="1" customHeight="1" x14ac:dyDescent="0.25">
      <c r="A242" s="4"/>
      <c r="B242" s="56"/>
      <c r="C242" s="72"/>
      <c r="D242" s="56"/>
      <c r="E242" s="89"/>
      <c r="F242" s="65" t="s">
        <v>18</v>
      </c>
      <c r="G242" s="88" t="s">
        <v>146</v>
      </c>
      <c r="H242" s="65" t="s">
        <v>20</v>
      </c>
      <c r="I242" s="66"/>
      <c r="J242" s="67"/>
      <c r="K242" s="68" t="e">
        <f>IF(I242/J242*100&gt;100,100,I242/J242*100)</f>
        <v>#DIV/0!</v>
      </c>
      <c r="L242" s="73"/>
      <c r="M242" s="74"/>
      <c r="N242" s="92"/>
      <c r="O242" s="31"/>
    </row>
    <row r="243" spans="1:15" ht="36" hidden="1" customHeight="1" x14ac:dyDescent="0.25">
      <c r="A243" s="4"/>
      <c r="B243" s="56"/>
      <c r="C243" s="72"/>
      <c r="D243" s="56"/>
      <c r="E243" s="89"/>
      <c r="F243" s="65" t="s">
        <v>18</v>
      </c>
      <c r="G243" s="88" t="s">
        <v>147</v>
      </c>
      <c r="H243" s="65" t="s">
        <v>20</v>
      </c>
      <c r="I243" s="66"/>
      <c r="J243" s="66"/>
      <c r="K243" s="68" t="e">
        <f>IF(J243/I243*100&gt;100,100,J243/I243*100)</f>
        <v>#DIV/0!</v>
      </c>
      <c r="L243" s="73"/>
      <c r="M243" s="74"/>
      <c r="N243" s="92"/>
      <c r="O243" s="31"/>
    </row>
    <row r="244" spans="1:15" ht="30.75" hidden="1" customHeight="1" x14ac:dyDescent="0.25">
      <c r="A244" s="4"/>
      <c r="B244" s="56"/>
      <c r="C244" s="76"/>
      <c r="D244" s="57"/>
      <c r="E244" s="90"/>
      <c r="F244" s="65" t="s">
        <v>24</v>
      </c>
      <c r="G244" s="91" t="s">
        <v>25</v>
      </c>
      <c r="H244" s="65" t="s">
        <v>26</v>
      </c>
      <c r="I244" s="83"/>
      <c r="J244" s="78"/>
      <c r="K244" s="68" t="e">
        <f>IF(J244/I244*100&gt;100,100,J244/I244*100)</f>
        <v>#DIV/0!</v>
      </c>
      <c r="L244" s="79" t="e">
        <f>K244</f>
        <v>#DIV/0!</v>
      </c>
      <c r="M244" s="74"/>
      <c r="N244" s="92"/>
      <c r="O244" s="31"/>
    </row>
    <row r="245" spans="1:15" ht="42" hidden="1" customHeight="1" x14ac:dyDescent="0.25">
      <c r="A245" s="4"/>
      <c r="B245" s="56"/>
      <c r="C245" s="60"/>
      <c r="D245" s="61" t="s">
        <v>154</v>
      </c>
      <c r="E245" s="87" t="s">
        <v>117</v>
      </c>
      <c r="F245" s="65" t="s">
        <v>18</v>
      </c>
      <c r="G245" s="88" t="s">
        <v>145</v>
      </c>
      <c r="H245" s="65" t="s">
        <v>20</v>
      </c>
      <c r="I245" s="66"/>
      <c r="J245" s="67"/>
      <c r="K245" s="68" t="e">
        <f>IF(I245/J245*100&gt;100,100,I245/J245*100)</f>
        <v>#DIV/0!</v>
      </c>
      <c r="L245" s="69" t="e">
        <f>(K245+K246+K247)/3</f>
        <v>#DIV/0!</v>
      </c>
      <c r="M245" s="70" t="e">
        <f>(L245+L248)/2</f>
        <v>#DIV/0!</v>
      </c>
      <c r="N245" s="4"/>
      <c r="O245" s="31"/>
    </row>
    <row r="246" spans="1:15" ht="42" hidden="1" customHeight="1" x14ac:dyDescent="0.25">
      <c r="A246" s="4"/>
      <c r="B246" s="56"/>
      <c r="C246" s="72"/>
      <c r="D246" s="56"/>
      <c r="E246" s="89"/>
      <c r="F246" s="65" t="s">
        <v>18</v>
      </c>
      <c r="G246" s="88" t="s">
        <v>146</v>
      </c>
      <c r="H246" s="65" t="s">
        <v>20</v>
      </c>
      <c r="I246" s="66"/>
      <c r="J246" s="67"/>
      <c r="K246" s="68" t="e">
        <f>IF(J246/I246*100&gt;100,100,J246/I246*100)</f>
        <v>#DIV/0!</v>
      </c>
      <c r="L246" s="73"/>
      <c r="M246" s="74"/>
      <c r="N246" s="4"/>
      <c r="O246" s="31"/>
    </row>
    <row r="247" spans="1:15" ht="36" hidden="1" customHeight="1" x14ac:dyDescent="0.25">
      <c r="A247" s="4"/>
      <c r="B247" s="56"/>
      <c r="C247" s="72"/>
      <c r="D247" s="56"/>
      <c r="E247" s="89"/>
      <c r="F247" s="65" t="s">
        <v>18</v>
      </c>
      <c r="G247" s="88" t="s">
        <v>147</v>
      </c>
      <c r="H247" s="65" t="s">
        <v>20</v>
      </c>
      <c r="I247" s="66"/>
      <c r="J247" s="66"/>
      <c r="K247" s="68" t="e">
        <f>IF(J247/I247*100&gt;100,100,J247/I247*100)</f>
        <v>#DIV/0!</v>
      </c>
      <c r="L247" s="73"/>
      <c r="M247" s="74"/>
      <c r="N247" s="4"/>
      <c r="O247" s="31"/>
    </row>
    <row r="248" spans="1:15" ht="30.75" hidden="1" customHeight="1" x14ac:dyDescent="0.25">
      <c r="A248" s="4"/>
      <c r="B248" s="56"/>
      <c r="C248" s="76"/>
      <c r="D248" s="57"/>
      <c r="E248" s="90"/>
      <c r="F248" s="65" t="s">
        <v>24</v>
      </c>
      <c r="G248" s="91" t="s">
        <v>25</v>
      </c>
      <c r="H248" s="65" t="s">
        <v>26</v>
      </c>
      <c r="I248" s="81"/>
      <c r="J248" s="78"/>
      <c r="K248" s="68" t="e">
        <f>IF(J248/I248*100&gt;100,100,J248/I248*100)</f>
        <v>#DIV/0!</v>
      </c>
      <c r="L248" s="79" t="e">
        <f>K248</f>
        <v>#DIV/0!</v>
      </c>
      <c r="M248" s="74"/>
      <c r="N248" s="4"/>
      <c r="O248" s="31"/>
    </row>
    <row r="249" spans="1:15" ht="42" hidden="1" customHeight="1" x14ac:dyDescent="0.25">
      <c r="A249" s="4"/>
      <c r="B249" s="56"/>
      <c r="C249" s="60" t="s">
        <v>155</v>
      </c>
      <c r="D249" s="61" t="s">
        <v>156</v>
      </c>
      <c r="E249" s="87" t="s">
        <v>117</v>
      </c>
      <c r="F249" s="65" t="s">
        <v>18</v>
      </c>
      <c r="G249" s="88" t="s">
        <v>145</v>
      </c>
      <c r="H249" s="65" t="s">
        <v>20</v>
      </c>
      <c r="I249" s="66"/>
      <c r="J249" s="67"/>
      <c r="K249" s="68" t="e">
        <f>IF(I249/J249*100&gt;100,100,I249/J249*100)</f>
        <v>#DIV/0!</v>
      </c>
      <c r="L249" s="69" t="e">
        <f>(K249+K250+K251)/3</f>
        <v>#DIV/0!</v>
      </c>
      <c r="M249" s="70" t="e">
        <f>(L249+L252)/2</f>
        <v>#DIV/0!</v>
      </c>
      <c r="N249" s="4"/>
      <c r="O249" s="31"/>
    </row>
    <row r="250" spans="1:15" ht="42" hidden="1" customHeight="1" x14ac:dyDescent="0.25">
      <c r="A250" s="4"/>
      <c r="B250" s="56"/>
      <c r="C250" s="72"/>
      <c r="D250" s="56"/>
      <c r="E250" s="89"/>
      <c r="F250" s="65" t="s">
        <v>18</v>
      </c>
      <c r="G250" s="88" t="s">
        <v>146</v>
      </c>
      <c r="H250" s="65" t="s">
        <v>20</v>
      </c>
      <c r="I250" s="66"/>
      <c r="J250" s="67"/>
      <c r="K250" s="68" t="e">
        <f>IF(J250/I250*100&gt;100,100,J250/I250*100)</f>
        <v>#DIV/0!</v>
      </c>
      <c r="L250" s="73"/>
      <c r="M250" s="74"/>
      <c r="N250" s="4"/>
      <c r="O250" s="31"/>
    </row>
    <row r="251" spans="1:15" ht="36" hidden="1" customHeight="1" x14ac:dyDescent="0.25">
      <c r="A251" s="4"/>
      <c r="B251" s="56"/>
      <c r="C251" s="72"/>
      <c r="D251" s="56"/>
      <c r="E251" s="89"/>
      <c r="F251" s="65" t="s">
        <v>18</v>
      </c>
      <c r="G251" s="88" t="s">
        <v>147</v>
      </c>
      <c r="H251" s="65" t="s">
        <v>20</v>
      </c>
      <c r="I251" s="66"/>
      <c r="J251" s="66"/>
      <c r="K251" s="68" t="e">
        <f>IF(J251/I251*100&gt;100,100,J251/I251*100)</f>
        <v>#DIV/0!</v>
      </c>
      <c r="L251" s="73"/>
      <c r="M251" s="74"/>
      <c r="N251" s="4"/>
      <c r="O251" s="31"/>
    </row>
    <row r="252" spans="1:15" ht="30.75" hidden="1" customHeight="1" x14ac:dyDescent="0.25">
      <c r="A252" s="4"/>
      <c r="B252" s="56"/>
      <c r="C252" s="76"/>
      <c r="D252" s="57"/>
      <c r="E252" s="90"/>
      <c r="F252" s="65" t="s">
        <v>24</v>
      </c>
      <c r="G252" s="91" t="s">
        <v>25</v>
      </c>
      <c r="H252" s="65" t="s">
        <v>26</v>
      </c>
      <c r="I252" s="81"/>
      <c r="J252" s="78"/>
      <c r="K252" s="68" t="e">
        <f>IF(J252/I252*100&gt;100,100,J252/I252*100)</f>
        <v>#DIV/0!</v>
      </c>
      <c r="L252" s="79" t="e">
        <f>K252</f>
        <v>#DIV/0!</v>
      </c>
      <c r="M252" s="74"/>
      <c r="N252" s="4"/>
      <c r="O252" s="31"/>
    </row>
    <row r="253" spans="1:15" ht="42" hidden="1" customHeight="1" x14ac:dyDescent="0.25">
      <c r="A253" s="4"/>
      <c r="B253" s="56"/>
      <c r="C253" s="60" t="s">
        <v>157</v>
      </c>
      <c r="D253" s="61" t="s">
        <v>158</v>
      </c>
      <c r="E253" s="87" t="s">
        <v>117</v>
      </c>
      <c r="F253" s="65" t="s">
        <v>18</v>
      </c>
      <c r="G253" s="88" t="s">
        <v>145</v>
      </c>
      <c r="H253" s="65" t="s">
        <v>20</v>
      </c>
      <c r="I253" s="66"/>
      <c r="J253" s="67"/>
      <c r="K253" s="68" t="e">
        <f>IF(I253/J253*100&gt;100,100,I253/J253*100)</f>
        <v>#DIV/0!</v>
      </c>
      <c r="L253" s="69" t="e">
        <f>(K253+K254+K255)/3</f>
        <v>#DIV/0!</v>
      </c>
      <c r="M253" s="70" t="e">
        <f>(L253+L256)/2</f>
        <v>#DIV/0!</v>
      </c>
      <c r="N253" s="4"/>
      <c r="O253" s="31"/>
    </row>
    <row r="254" spans="1:15" ht="42" hidden="1" customHeight="1" x14ac:dyDescent="0.25">
      <c r="A254" s="4"/>
      <c r="B254" s="56"/>
      <c r="C254" s="72"/>
      <c r="D254" s="56"/>
      <c r="E254" s="89"/>
      <c r="F254" s="65" t="s">
        <v>18</v>
      </c>
      <c r="G254" s="88" t="s">
        <v>146</v>
      </c>
      <c r="H254" s="65" t="s">
        <v>20</v>
      </c>
      <c r="I254" s="66"/>
      <c r="J254" s="67"/>
      <c r="K254" s="68" t="e">
        <f>IF(J254/I254*100&gt;100,100,J254/I254*100)</f>
        <v>#DIV/0!</v>
      </c>
      <c r="L254" s="73"/>
      <c r="M254" s="74"/>
      <c r="N254" s="4"/>
      <c r="O254" s="31"/>
    </row>
    <row r="255" spans="1:15" ht="36" hidden="1" customHeight="1" x14ac:dyDescent="0.25">
      <c r="A255" s="4"/>
      <c r="B255" s="56"/>
      <c r="C255" s="72"/>
      <c r="D255" s="56"/>
      <c r="E255" s="89"/>
      <c r="F255" s="65" t="s">
        <v>18</v>
      </c>
      <c r="G255" s="88" t="s">
        <v>147</v>
      </c>
      <c r="H255" s="65" t="s">
        <v>20</v>
      </c>
      <c r="I255" s="66"/>
      <c r="J255" s="66"/>
      <c r="K255" s="68" t="e">
        <f>IF(J255/I255*100&gt;100,100,J255/I255*100)</f>
        <v>#DIV/0!</v>
      </c>
      <c r="L255" s="73"/>
      <c r="M255" s="74"/>
      <c r="N255" s="4"/>
      <c r="O255" s="31"/>
    </row>
    <row r="256" spans="1:15" ht="30.75" hidden="1" customHeight="1" x14ac:dyDescent="0.25">
      <c r="A256" s="4"/>
      <c r="B256" s="56"/>
      <c r="C256" s="76"/>
      <c r="D256" s="57"/>
      <c r="E256" s="90"/>
      <c r="F256" s="65" t="s">
        <v>24</v>
      </c>
      <c r="G256" s="91" t="s">
        <v>25</v>
      </c>
      <c r="H256" s="65" t="s">
        <v>26</v>
      </c>
      <c r="I256" s="81"/>
      <c r="J256" s="78"/>
      <c r="K256" s="68" t="e">
        <f>IF(J256/I256*100&gt;100,100,J256/I256*100)</f>
        <v>#DIV/0!</v>
      </c>
      <c r="L256" s="79" t="e">
        <f>K256</f>
        <v>#DIV/0!</v>
      </c>
      <c r="M256" s="74"/>
      <c r="N256" s="4"/>
      <c r="O256" s="31"/>
    </row>
    <row r="257" spans="1:15" ht="42" hidden="1" customHeight="1" x14ac:dyDescent="0.25">
      <c r="A257" s="4"/>
      <c r="B257" s="56"/>
      <c r="C257" s="60" t="s">
        <v>159</v>
      </c>
      <c r="D257" s="61" t="s">
        <v>160</v>
      </c>
      <c r="E257" s="87" t="s">
        <v>117</v>
      </c>
      <c r="F257" s="65" t="s">
        <v>18</v>
      </c>
      <c r="G257" s="88" t="s">
        <v>145</v>
      </c>
      <c r="H257" s="65" t="s">
        <v>20</v>
      </c>
      <c r="I257" s="66"/>
      <c r="J257" s="67"/>
      <c r="K257" s="68" t="e">
        <f>IF(I257/J257*100&gt;100,100,I257/J257*100)</f>
        <v>#DIV/0!</v>
      </c>
      <c r="L257" s="69" t="e">
        <f>(K257+K258+K259)/3</f>
        <v>#DIV/0!</v>
      </c>
      <c r="M257" s="70" t="e">
        <f>(L257+L260)/2</f>
        <v>#DIV/0!</v>
      </c>
      <c r="N257" s="4"/>
      <c r="O257" s="31"/>
    </row>
    <row r="258" spans="1:15" ht="42" hidden="1" customHeight="1" x14ac:dyDescent="0.25">
      <c r="A258" s="4"/>
      <c r="B258" s="56"/>
      <c r="C258" s="72"/>
      <c r="D258" s="56"/>
      <c r="E258" s="89"/>
      <c r="F258" s="65" t="s">
        <v>18</v>
      </c>
      <c r="G258" s="88" t="s">
        <v>146</v>
      </c>
      <c r="H258" s="65" t="s">
        <v>20</v>
      </c>
      <c r="I258" s="66"/>
      <c r="J258" s="67"/>
      <c r="K258" s="68" t="e">
        <f>IF(J258/I258*100&gt;100,100,J258/I258*100)</f>
        <v>#DIV/0!</v>
      </c>
      <c r="L258" s="73"/>
      <c r="M258" s="74"/>
      <c r="N258" s="4"/>
      <c r="O258" s="31"/>
    </row>
    <row r="259" spans="1:15" ht="36" hidden="1" customHeight="1" x14ac:dyDescent="0.25">
      <c r="A259" s="4"/>
      <c r="B259" s="56"/>
      <c r="C259" s="72"/>
      <c r="D259" s="56"/>
      <c r="E259" s="89"/>
      <c r="F259" s="65" t="s">
        <v>18</v>
      </c>
      <c r="G259" s="88" t="s">
        <v>147</v>
      </c>
      <c r="H259" s="65" t="s">
        <v>20</v>
      </c>
      <c r="I259" s="66"/>
      <c r="J259" s="66"/>
      <c r="K259" s="68" t="e">
        <f>IF(J259/I259*100&gt;100,100,J259/I259*100)</f>
        <v>#DIV/0!</v>
      </c>
      <c r="L259" s="73"/>
      <c r="M259" s="74"/>
      <c r="N259" s="4"/>
      <c r="O259" s="31"/>
    </row>
    <row r="260" spans="1:15" ht="30.75" hidden="1" customHeight="1" x14ac:dyDescent="0.25">
      <c r="A260" s="4"/>
      <c r="B260" s="56"/>
      <c r="C260" s="76"/>
      <c r="D260" s="57"/>
      <c r="E260" s="90"/>
      <c r="F260" s="65" t="s">
        <v>24</v>
      </c>
      <c r="G260" s="91" t="s">
        <v>25</v>
      </c>
      <c r="H260" s="65" t="s">
        <v>26</v>
      </c>
      <c r="I260" s="81"/>
      <c r="J260" s="78"/>
      <c r="K260" s="68" t="e">
        <f>IF(J260/I260*100&gt;100,100,J260/I260*100)</f>
        <v>#DIV/0!</v>
      </c>
      <c r="L260" s="79" t="e">
        <f>K260</f>
        <v>#DIV/0!</v>
      </c>
      <c r="M260" s="74"/>
      <c r="N260" s="4"/>
      <c r="O260" s="31"/>
    </row>
    <row r="261" spans="1:15" ht="42" hidden="1" customHeight="1" x14ac:dyDescent="0.25">
      <c r="A261" s="4"/>
      <c r="B261" s="56"/>
      <c r="C261" s="60" t="s">
        <v>161</v>
      </c>
      <c r="D261" s="61" t="s">
        <v>162</v>
      </c>
      <c r="E261" s="87" t="s">
        <v>117</v>
      </c>
      <c r="F261" s="65" t="s">
        <v>18</v>
      </c>
      <c r="G261" s="88" t="s">
        <v>145</v>
      </c>
      <c r="H261" s="65" t="s">
        <v>20</v>
      </c>
      <c r="I261" s="66"/>
      <c r="J261" s="67"/>
      <c r="K261" s="68" t="e">
        <f>IF(I261/J261*100&gt;100,100,I261/J261*100)</f>
        <v>#DIV/0!</v>
      </c>
      <c r="L261" s="69" t="e">
        <f>(K261+K262+K263)/3</f>
        <v>#DIV/0!</v>
      </c>
      <c r="M261" s="70" t="e">
        <f>(L261+L264)/2</f>
        <v>#DIV/0!</v>
      </c>
      <c r="N261" s="92"/>
      <c r="O261" s="31"/>
    </row>
    <row r="262" spans="1:15" ht="42" hidden="1" customHeight="1" x14ac:dyDescent="0.25">
      <c r="A262" s="4"/>
      <c r="B262" s="56"/>
      <c r="C262" s="72"/>
      <c r="D262" s="56"/>
      <c r="E262" s="89"/>
      <c r="F262" s="65" t="s">
        <v>18</v>
      </c>
      <c r="G262" s="88" t="s">
        <v>146</v>
      </c>
      <c r="H262" s="65" t="s">
        <v>20</v>
      </c>
      <c r="I262" s="66"/>
      <c r="J262" s="67"/>
      <c r="K262" s="68" t="e">
        <f>IF(I262/J262*100&gt;100,100,I262/J262*100)</f>
        <v>#DIV/0!</v>
      </c>
      <c r="L262" s="73"/>
      <c r="M262" s="74"/>
      <c r="N262" s="92"/>
      <c r="O262" s="31"/>
    </row>
    <row r="263" spans="1:15" ht="36" hidden="1" customHeight="1" x14ac:dyDescent="0.25">
      <c r="A263" s="4"/>
      <c r="B263" s="56"/>
      <c r="C263" s="72"/>
      <c r="D263" s="56"/>
      <c r="E263" s="89"/>
      <c r="F263" s="65" t="s">
        <v>18</v>
      </c>
      <c r="G263" s="88" t="s">
        <v>147</v>
      </c>
      <c r="H263" s="65" t="s">
        <v>20</v>
      </c>
      <c r="I263" s="66"/>
      <c r="J263" s="66"/>
      <c r="K263" s="68" t="e">
        <f>IF(J263/I263*100&gt;100,100,J263/I263*100)</f>
        <v>#DIV/0!</v>
      </c>
      <c r="L263" s="73"/>
      <c r="M263" s="74"/>
      <c r="N263" s="92"/>
      <c r="O263" s="31"/>
    </row>
    <row r="264" spans="1:15" ht="30.75" hidden="1" customHeight="1" x14ac:dyDescent="0.25">
      <c r="A264" s="4"/>
      <c r="B264" s="57"/>
      <c r="C264" s="76"/>
      <c r="D264" s="57"/>
      <c r="E264" s="90"/>
      <c r="F264" s="65" t="s">
        <v>24</v>
      </c>
      <c r="G264" s="91" t="s">
        <v>25</v>
      </c>
      <c r="H264" s="65" t="s">
        <v>26</v>
      </c>
      <c r="I264" s="78"/>
      <c r="J264" s="78"/>
      <c r="K264" s="68" t="e">
        <f>IF(J264/I264*100&gt;100,100,J264/I264*100)</f>
        <v>#DIV/0!</v>
      </c>
      <c r="L264" s="79" t="e">
        <f>K264</f>
        <v>#DIV/0!</v>
      </c>
      <c r="M264" s="74"/>
      <c r="N264" s="92"/>
      <c r="O264" s="31"/>
    </row>
    <row r="265" spans="1:15" ht="15" x14ac:dyDescent="0.25">
      <c r="A265" s="4"/>
      <c r="B265" s="4"/>
      <c r="C265" s="4"/>
      <c r="D265" s="4"/>
      <c r="E265" s="4"/>
      <c r="F265" s="93"/>
      <c r="G265" s="4"/>
      <c r="H265" s="4"/>
      <c r="I265" s="4"/>
      <c r="J265" s="4"/>
      <c r="K265" s="4"/>
      <c r="L265" s="4"/>
      <c r="M265" s="4"/>
      <c r="N265" s="4"/>
      <c r="O265" s="31"/>
    </row>
    <row r="266" spans="1:15" ht="15" x14ac:dyDescent="0.25">
      <c r="A266" s="4"/>
      <c r="B266" s="4"/>
      <c r="C266" s="4"/>
      <c r="D266" s="4"/>
      <c r="E266" s="4"/>
      <c r="F266" s="93"/>
      <c r="G266" s="4"/>
      <c r="H266" s="4"/>
      <c r="I266" s="94">
        <f>I184+I188+I192+I196+I200+I204+I208+I212+I216+I220+I224+I228</f>
        <v>0</v>
      </c>
      <c r="J266" s="94">
        <f>J184+J188+J192+J196+J200+J204+J208+J212+J216+J220+J224+J228</f>
        <v>0</v>
      </c>
      <c r="K266" s="94">
        <f>(I266*8+L266*4)/12</f>
        <v>91.666666666666671</v>
      </c>
      <c r="L266" s="4">
        <v>275</v>
      </c>
      <c r="M266" s="4"/>
      <c r="N266" s="4"/>
      <c r="O266" s="31"/>
    </row>
    <row r="267" spans="1:15" ht="15" x14ac:dyDescent="0.25">
      <c r="A267" s="4"/>
      <c r="B267" s="4"/>
      <c r="C267" s="4"/>
      <c r="D267" s="4"/>
      <c r="E267" s="4"/>
      <c r="F267" s="93"/>
      <c r="G267" s="4"/>
      <c r="H267" s="4"/>
      <c r="I267" s="95">
        <f>I232+I236+I240+I244+I248+I252+I256+I260+I264</f>
        <v>0</v>
      </c>
      <c r="J267" s="4">
        <f>J232+J236+J240+J244+J248+J252+J256+J260+J264</f>
        <v>0</v>
      </c>
      <c r="K267" s="94">
        <f>(I267*8+L267*4)/12</f>
        <v>100</v>
      </c>
      <c r="L267" s="4">
        <v>300</v>
      </c>
      <c r="M267" s="4"/>
      <c r="N267" s="4"/>
      <c r="O267" s="31"/>
    </row>
    <row r="268" spans="1:15" x14ac:dyDescent="0.25">
      <c r="O268" s="31"/>
    </row>
    <row r="270" spans="1:15" x14ac:dyDescent="0.25">
      <c r="H270" s="97" t="s">
        <v>163</v>
      </c>
      <c r="I270" s="98">
        <f>I8+I12+I16+I20+I24+I32+I36</f>
        <v>194.2</v>
      </c>
      <c r="J270" s="98">
        <f>J8+J12+J16+J20+J24+J32+J36</f>
        <v>197.2</v>
      </c>
      <c r="K270" s="99">
        <f>(206*5+179*4)/9</f>
        <v>194</v>
      </c>
      <c r="L270" s="1">
        <v>197</v>
      </c>
    </row>
    <row r="271" spans="1:15" x14ac:dyDescent="0.25">
      <c r="H271" s="97" t="s">
        <v>164</v>
      </c>
      <c r="I271" s="98">
        <f>I44+I48+I52+I56+I60+I64+I68+I72+I76</f>
        <v>231.96666666666667</v>
      </c>
      <c r="J271" s="98">
        <f>J44+J48+J52+J56+J60+J64+J68+J72+J76</f>
        <v>233.6</v>
      </c>
      <c r="K271" s="99">
        <f>(218*5+249*4)/9</f>
        <v>231.77777777777777</v>
      </c>
      <c r="L271" s="1">
        <v>234</v>
      </c>
    </row>
    <row r="272" spans="1:15" x14ac:dyDescent="0.25">
      <c r="H272" s="97" t="s">
        <v>165</v>
      </c>
      <c r="I272" s="98">
        <f>I80+I84+I88+I92+I96+I100+I104+I108+I112</f>
        <v>40.111111111111114</v>
      </c>
      <c r="J272" s="98">
        <f>J80+J84+J88+J92+J96+J100+J104+J108+J112</f>
        <v>40</v>
      </c>
      <c r="K272" s="99">
        <f>(41*5+39*4)/9</f>
        <v>40.111111111111114</v>
      </c>
      <c r="L272" s="1">
        <v>40</v>
      </c>
    </row>
    <row r="273" spans="8:10" x14ac:dyDescent="0.25">
      <c r="H273" s="97" t="s">
        <v>166</v>
      </c>
      <c r="I273" s="1">
        <f>I180+I176+I172+I168+I164+I160+I156+I152+I148+I144+I140+I136+I132+I128+I124+I120+I116</f>
        <v>0</v>
      </c>
      <c r="J273" s="1">
        <f>J180+J176+J172+J168+J164+J160+J156+J152+J148+J144+J140+J136+J132+J128+J124+J120+J116</f>
        <v>0</v>
      </c>
    </row>
  </sheetData>
  <autoFilter ref="A3:N132"/>
  <mergeCells count="325">
    <mergeCell ref="C261:C264"/>
    <mergeCell ref="D261:D264"/>
    <mergeCell ref="E261:E264"/>
    <mergeCell ref="L261:L263"/>
    <mergeCell ref="M261:M264"/>
    <mergeCell ref="N261:N264"/>
    <mergeCell ref="C253:C256"/>
    <mergeCell ref="D253:D256"/>
    <mergeCell ref="E253:E256"/>
    <mergeCell ref="L253:L255"/>
    <mergeCell ref="M253:M256"/>
    <mergeCell ref="C257:C260"/>
    <mergeCell ref="D257:D260"/>
    <mergeCell ref="E257:E260"/>
    <mergeCell ref="L257:L259"/>
    <mergeCell ref="M257:M260"/>
    <mergeCell ref="C245:C248"/>
    <mergeCell ref="D245:D248"/>
    <mergeCell ref="E245:E248"/>
    <mergeCell ref="L245:L247"/>
    <mergeCell ref="M245:M248"/>
    <mergeCell ref="C249:C252"/>
    <mergeCell ref="D249:D252"/>
    <mergeCell ref="E249:E252"/>
    <mergeCell ref="L249:L251"/>
    <mergeCell ref="M249:M252"/>
    <mergeCell ref="C241:C244"/>
    <mergeCell ref="D241:D244"/>
    <mergeCell ref="E241:E244"/>
    <mergeCell ref="L241:L243"/>
    <mergeCell ref="M241:M244"/>
    <mergeCell ref="N241:N244"/>
    <mergeCell ref="C233:C236"/>
    <mergeCell ref="D233:D236"/>
    <mergeCell ref="E233:E236"/>
    <mergeCell ref="L233:L235"/>
    <mergeCell ref="M233:M236"/>
    <mergeCell ref="C237:C240"/>
    <mergeCell ref="D237:D240"/>
    <mergeCell ref="E237:E240"/>
    <mergeCell ref="L237:L239"/>
    <mergeCell ref="M237:M240"/>
    <mergeCell ref="D225:D228"/>
    <mergeCell ref="E225:E228"/>
    <mergeCell ref="L225:L227"/>
    <mergeCell ref="M225:M228"/>
    <mergeCell ref="C229:C232"/>
    <mergeCell ref="D229:D232"/>
    <mergeCell ref="E229:E232"/>
    <mergeCell ref="L229:L231"/>
    <mergeCell ref="M229:M232"/>
    <mergeCell ref="C217:C220"/>
    <mergeCell ref="D217:D220"/>
    <mergeCell ref="E217:E220"/>
    <mergeCell ref="L217:L219"/>
    <mergeCell ref="M217:M220"/>
    <mergeCell ref="D221:D224"/>
    <mergeCell ref="E221:E224"/>
    <mergeCell ref="L221:L223"/>
    <mergeCell ref="M221:M224"/>
    <mergeCell ref="C209:C212"/>
    <mergeCell ref="D209:D212"/>
    <mergeCell ref="E209:E212"/>
    <mergeCell ref="L209:L211"/>
    <mergeCell ref="M209:M212"/>
    <mergeCell ref="C213:C216"/>
    <mergeCell ref="D213:D216"/>
    <mergeCell ref="E213:E216"/>
    <mergeCell ref="L213:L215"/>
    <mergeCell ref="M213:M216"/>
    <mergeCell ref="C201:C204"/>
    <mergeCell ref="D201:D204"/>
    <mergeCell ref="E201:E204"/>
    <mergeCell ref="L201:L203"/>
    <mergeCell ref="M201:M204"/>
    <mergeCell ref="C205:C208"/>
    <mergeCell ref="D205:D208"/>
    <mergeCell ref="E205:E208"/>
    <mergeCell ref="L205:L207"/>
    <mergeCell ref="M205:M208"/>
    <mergeCell ref="L193:L195"/>
    <mergeCell ref="M193:M196"/>
    <mergeCell ref="C197:C200"/>
    <mergeCell ref="D197:D200"/>
    <mergeCell ref="E197:E200"/>
    <mergeCell ref="L197:L199"/>
    <mergeCell ref="M197:M200"/>
    <mergeCell ref="N181:N236"/>
    <mergeCell ref="C185:C188"/>
    <mergeCell ref="D185:D188"/>
    <mergeCell ref="E185:E188"/>
    <mergeCell ref="L185:L187"/>
    <mergeCell ref="M185:M188"/>
    <mergeCell ref="C189:C192"/>
    <mergeCell ref="D189:D192"/>
    <mergeCell ref="E189:E192"/>
    <mergeCell ref="L189:L191"/>
    <mergeCell ref="B181:B264"/>
    <mergeCell ref="C181:C184"/>
    <mergeCell ref="D181:D184"/>
    <mergeCell ref="E181:E184"/>
    <mergeCell ref="L181:L183"/>
    <mergeCell ref="M181:M184"/>
    <mergeCell ref="M189:M192"/>
    <mergeCell ref="C193:C196"/>
    <mergeCell ref="D193:D196"/>
    <mergeCell ref="E193:E196"/>
    <mergeCell ref="C173:C176"/>
    <mergeCell ref="D173:D176"/>
    <mergeCell ref="E173:E176"/>
    <mergeCell ref="L173:L175"/>
    <mergeCell ref="M173:M176"/>
    <mergeCell ref="C177:C180"/>
    <mergeCell ref="D177:D180"/>
    <mergeCell ref="E177:E180"/>
    <mergeCell ref="L177:L179"/>
    <mergeCell ref="M177:M180"/>
    <mergeCell ref="C165:C168"/>
    <mergeCell ref="D165:D168"/>
    <mergeCell ref="E165:E168"/>
    <mergeCell ref="L165:L167"/>
    <mergeCell ref="M165:M168"/>
    <mergeCell ref="C169:C172"/>
    <mergeCell ref="D169:D172"/>
    <mergeCell ref="E169:E172"/>
    <mergeCell ref="L169:L171"/>
    <mergeCell ref="M169:M172"/>
    <mergeCell ref="C157:C160"/>
    <mergeCell ref="D157:D160"/>
    <mergeCell ref="E157:E160"/>
    <mergeCell ref="L157:L159"/>
    <mergeCell ref="M157:M160"/>
    <mergeCell ref="C161:C164"/>
    <mergeCell ref="D161:D164"/>
    <mergeCell ref="E161:E164"/>
    <mergeCell ref="L161:L163"/>
    <mergeCell ref="M161:M164"/>
    <mergeCell ref="C149:C152"/>
    <mergeCell ref="D149:D152"/>
    <mergeCell ref="E149:E152"/>
    <mergeCell ref="L149:L151"/>
    <mergeCell ref="M149:M152"/>
    <mergeCell ref="D153:D156"/>
    <mergeCell ref="E153:E156"/>
    <mergeCell ref="L153:L155"/>
    <mergeCell ref="M153:M156"/>
    <mergeCell ref="C141:C144"/>
    <mergeCell ref="D141:D144"/>
    <mergeCell ref="E141:E144"/>
    <mergeCell ref="L141:L143"/>
    <mergeCell ref="M141:M144"/>
    <mergeCell ref="C145:C148"/>
    <mergeCell ref="D145:D148"/>
    <mergeCell ref="E145:E148"/>
    <mergeCell ref="L145:L147"/>
    <mergeCell ref="M145:M148"/>
    <mergeCell ref="C133:C136"/>
    <mergeCell ref="D133:D136"/>
    <mergeCell ref="E133:E136"/>
    <mergeCell ref="L133:L135"/>
    <mergeCell ref="M133:M136"/>
    <mergeCell ref="C137:C140"/>
    <mergeCell ref="D137:D140"/>
    <mergeCell ref="E137:E140"/>
    <mergeCell ref="L137:L139"/>
    <mergeCell ref="M137:M140"/>
    <mergeCell ref="C125:C128"/>
    <mergeCell ref="D125:D128"/>
    <mergeCell ref="E125:E128"/>
    <mergeCell ref="L125:L127"/>
    <mergeCell ref="M125:M128"/>
    <mergeCell ref="C129:C132"/>
    <mergeCell ref="D129:D132"/>
    <mergeCell ref="E129:E132"/>
    <mergeCell ref="L129:L131"/>
    <mergeCell ref="M129:M132"/>
    <mergeCell ref="C117:C120"/>
    <mergeCell ref="D117:D120"/>
    <mergeCell ref="E117:E120"/>
    <mergeCell ref="L117:L119"/>
    <mergeCell ref="M117:M120"/>
    <mergeCell ref="C121:C124"/>
    <mergeCell ref="D121:D124"/>
    <mergeCell ref="E121:E124"/>
    <mergeCell ref="L121:L123"/>
    <mergeCell ref="M121:M124"/>
    <mergeCell ref="C109:C112"/>
    <mergeCell ref="D109:D112"/>
    <mergeCell ref="E109:E112"/>
    <mergeCell ref="L109:L111"/>
    <mergeCell ref="M109:M112"/>
    <mergeCell ref="C113:C116"/>
    <mergeCell ref="D113:D116"/>
    <mergeCell ref="E113:E116"/>
    <mergeCell ref="L113:L115"/>
    <mergeCell ref="M113:M116"/>
    <mergeCell ref="C101:C104"/>
    <mergeCell ref="D101:D104"/>
    <mergeCell ref="E101:E104"/>
    <mergeCell ref="L101:L103"/>
    <mergeCell ref="M101:M104"/>
    <mergeCell ref="C105:C108"/>
    <mergeCell ref="D105:D108"/>
    <mergeCell ref="E105:E108"/>
    <mergeCell ref="L105:L107"/>
    <mergeCell ref="M105:M108"/>
    <mergeCell ref="C93:C96"/>
    <mergeCell ref="D93:D96"/>
    <mergeCell ref="E93:E96"/>
    <mergeCell ref="L93:L95"/>
    <mergeCell ref="M93:M96"/>
    <mergeCell ref="C97:C100"/>
    <mergeCell ref="D97:D100"/>
    <mergeCell ref="E97:E100"/>
    <mergeCell ref="L97:L99"/>
    <mergeCell ref="M97:M100"/>
    <mergeCell ref="C85:C88"/>
    <mergeCell ref="D85:D88"/>
    <mergeCell ref="E85:E88"/>
    <mergeCell ref="L85:L87"/>
    <mergeCell ref="M85:M88"/>
    <mergeCell ref="C89:C92"/>
    <mergeCell ref="D89:D92"/>
    <mergeCell ref="E89:E92"/>
    <mergeCell ref="L89:L91"/>
    <mergeCell ref="M89:M92"/>
    <mergeCell ref="C77:C80"/>
    <mergeCell ref="D77:D80"/>
    <mergeCell ref="E77:E80"/>
    <mergeCell ref="L77:L79"/>
    <mergeCell ref="M77:M80"/>
    <mergeCell ref="C81:C84"/>
    <mergeCell ref="D81:D84"/>
    <mergeCell ref="E81:E84"/>
    <mergeCell ref="L81:L83"/>
    <mergeCell ref="M81:M84"/>
    <mergeCell ref="C69:C72"/>
    <mergeCell ref="D69:D72"/>
    <mergeCell ref="E69:E72"/>
    <mergeCell ref="L69:L71"/>
    <mergeCell ref="M69:M72"/>
    <mergeCell ref="C73:C76"/>
    <mergeCell ref="D73:D76"/>
    <mergeCell ref="E73:E76"/>
    <mergeCell ref="L73:L75"/>
    <mergeCell ref="M73:M76"/>
    <mergeCell ref="C61:C64"/>
    <mergeCell ref="D61:D64"/>
    <mergeCell ref="E61:E64"/>
    <mergeCell ref="L61:L63"/>
    <mergeCell ref="M61:M64"/>
    <mergeCell ref="C65:C68"/>
    <mergeCell ref="D65:D68"/>
    <mergeCell ref="E65:E68"/>
    <mergeCell ref="L65:L67"/>
    <mergeCell ref="M65:M68"/>
    <mergeCell ref="C53:C56"/>
    <mergeCell ref="D53:D56"/>
    <mergeCell ref="E53:E56"/>
    <mergeCell ref="L53:L55"/>
    <mergeCell ref="M53:M56"/>
    <mergeCell ref="C57:C60"/>
    <mergeCell ref="D57:D60"/>
    <mergeCell ref="E57:E60"/>
    <mergeCell ref="L57:L59"/>
    <mergeCell ref="M57:M60"/>
    <mergeCell ref="C45:C48"/>
    <mergeCell ref="D45:D48"/>
    <mergeCell ref="E45:E48"/>
    <mergeCell ref="L45:L47"/>
    <mergeCell ref="M45:M48"/>
    <mergeCell ref="C49:C52"/>
    <mergeCell ref="D49:D52"/>
    <mergeCell ref="E49:E52"/>
    <mergeCell ref="L49:L51"/>
    <mergeCell ref="M49:M52"/>
    <mergeCell ref="C33:C36"/>
    <mergeCell ref="D33:D36"/>
    <mergeCell ref="E33:E36"/>
    <mergeCell ref="L33:L35"/>
    <mergeCell ref="M33:M36"/>
    <mergeCell ref="C41:C44"/>
    <mergeCell ref="D41:D44"/>
    <mergeCell ref="E41:E44"/>
    <mergeCell ref="L41:L43"/>
    <mergeCell ref="M41:M44"/>
    <mergeCell ref="C25:C28"/>
    <mergeCell ref="D25:D28"/>
    <mergeCell ref="E25:E28"/>
    <mergeCell ref="L25:L27"/>
    <mergeCell ref="M25:M28"/>
    <mergeCell ref="C29:C32"/>
    <mergeCell ref="D29:D32"/>
    <mergeCell ref="E29:E32"/>
    <mergeCell ref="L29:L31"/>
    <mergeCell ref="M29:M32"/>
    <mergeCell ref="C17:C20"/>
    <mergeCell ref="D17:D20"/>
    <mergeCell ref="E17:E20"/>
    <mergeCell ref="L17:L19"/>
    <mergeCell ref="M17:M20"/>
    <mergeCell ref="C21:C24"/>
    <mergeCell ref="D21:D24"/>
    <mergeCell ref="E21:E24"/>
    <mergeCell ref="L21:L23"/>
    <mergeCell ref="M21:M24"/>
    <mergeCell ref="D9:D12"/>
    <mergeCell ref="E9:E12"/>
    <mergeCell ref="L9:L11"/>
    <mergeCell ref="M9:M12"/>
    <mergeCell ref="C13:C16"/>
    <mergeCell ref="D13:D16"/>
    <mergeCell ref="E13:E16"/>
    <mergeCell ref="L13:L15"/>
    <mergeCell ref="M13:M16"/>
    <mergeCell ref="B2:O2"/>
    <mergeCell ref="B5:B180"/>
    <mergeCell ref="C5:C8"/>
    <mergeCell ref="D5:D8"/>
    <mergeCell ref="E5:E8"/>
    <mergeCell ref="L5:L7"/>
    <mergeCell ref="M5:M8"/>
    <mergeCell ref="N5:N180"/>
    <mergeCell ref="O5:O268"/>
    <mergeCell ref="C9:C12"/>
  </mergeCells>
  <pageMargins left="0.19685039370078741" right="0.19685039370078741" top="0.19685039370078741" bottom="0.19685039370078741" header="0.31496062992125984" footer="0.31496062992125984"/>
  <pageSetup paperSize="9" scale="46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Q273"/>
  <sheetViews>
    <sheetView view="pageBreakPreview" topLeftCell="B1" zoomScale="75" zoomScaleNormal="70" zoomScaleSheetLayoutView="75" workbookViewId="0">
      <selection activeCell="B3" sqref="B3"/>
    </sheetView>
  </sheetViews>
  <sheetFormatPr defaultColWidth="9.140625" defaultRowHeight="15.75" x14ac:dyDescent="0.25"/>
  <cols>
    <col min="1" max="1" width="2.7109375" style="1" customWidth="1"/>
    <col min="2" max="2" width="21" style="1" customWidth="1"/>
    <col min="3" max="4" width="23.85546875" style="1" customWidth="1"/>
    <col min="5" max="5" width="14.140625" style="1" customWidth="1"/>
    <col min="6" max="6" width="23.85546875" style="96" customWidth="1"/>
    <col min="7" max="7" width="23.85546875" style="1" customWidth="1"/>
    <col min="8" max="8" width="14.85546875" style="1" customWidth="1"/>
    <col min="9" max="9" width="19.85546875" style="1" customWidth="1"/>
    <col min="10" max="10" width="17.85546875" style="1" customWidth="1"/>
    <col min="11" max="12" width="23.85546875" style="1" customWidth="1"/>
    <col min="13" max="13" width="14.85546875" style="1" customWidth="1"/>
    <col min="14" max="14" width="16.5703125" style="1" customWidth="1"/>
    <col min="15" max="15" width="12.140625" style="1" customWidth="1"/>
    <col min="16" max="16384" width="9.140625" style="4"/>
  </cols>
  <sheetData>
    <row r="2" spans="1:1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3" customHeight="1" x14ac:dyDescent="0.25">
      <c r="B3" s="5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5" t="s">
        <v>6</v>
      </c>
      <c r="H3" s="5" t="s">
        <v>7</v>
      </c>
      <c r="I3" s="5" t="s">
        <v>8</v>
      </c>
      <c r="J3" s="8" t="s">
        <v>9</v>
      </c>
      <c r="K3" s="5" t="s">
        <v>10</v>
      </c>
      <c r="L3" s="5" t="s">
        <v>11</v>
      </c>
      <c r="M3" s="9" t="s">
        <v>12</v>
      </c>
      <c r="N3" s="5" t="s">
        <v>13</v>
      </c>
      <c r="O3" s="5"/>
    </row>
    <row r="4" spans="1:15" s="14" customFormat="1" ht="20.25" customHeight="1" x14ac:dyDescent="0.25">
      <c r="A4" s="10"/>
      <c r="B4" s="11">
        <v>1</v>
      </c>
      <c r="C4" s="11">
        <v>2</v>
      </c>
      <c r="D4" s="11">
        <v>2</v>
      </c>
      <c r="E4" s="12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13">
        <v>11</v>
      </c>
      <c r="N4" s="11">
        <v>12</v>
      </c>
      <c r="O4" s="8">
        <v>13</v>
      </c>
    </row>
    <row r="5" spans="1:15" ht="58.5" customHeight="1" x14ac:dyDescent="0.25">
      <c r="B5" s="15" t="s">
        <v>176</v>
      </c>
      <c r="C5" s="16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5" t="s">
        <v>20</v>
      </c>
      <c r="I5" s="20">
        <v>100</v>
      </c>
      <c r="J5" s="21">
        <v>100</v>
      </c>
      <c r="K5" s="22">
        <f>IF(J5/I5*100&gt;100,100,J5/I5*100)</f>
        <v>100</v>
      </c>
      <c r="L5" s="23">
        <f>(K5+K6+K7)/3</f>
        <v>100</v>
      </c>
      <c r="M5" s="24">
        <f>(L5+L8)/2</f>
        <v>98.347107438016536</v>
      </c>
      <c r="N5" s="15" t="s">
        <v>21</v>
      </c>
      <c r="O5" s="26"/>
    </row>
    <row r="6" spans="1:15" ht="58.5" customHeight="1" x14ac:dyDescent="0.25">
      <c r="B6" s="27"/>
      <c r="C6" s="27"/>
      <c r="D6" s="27"/>
      <c r="E6" s="28"/>
      <c r="F6" s="18" t="s">
        <v>18</v>
      </c>
      <c r="G6" s="19" t="s">
        <v>22</v>
      </c>
      <c r="H6" s="5" t="s">
        <v>20</v>
      </c>
      <c r="I6" s="20">
        <v>80</v>
      </c>
      <c r="J6" s="21">
        <v>90</v>
      </c>
      <c r="K6" s="22">
        <f t="shared" ref="K6:K121" si="0">IF(J6/I6*100&gt;100,100,J6/I6*100)</f>
        <v>100</v>
      </c>
      <c r="L6" s="29"/>
      <c r="M6" s="30"/>
      <c r="N6" s="105"/>
      <c r="O6" s="31"/>
    </row>
    <row r="7" spans="1:15" ht="58.5" customHeight="1" x14ac:dyDescent="0.25">
      <c r="B7" s="27"/>
      <c r="C7" s="27"/>
      <c r="D7" s="27"/>
      <c r="E7" s="28"/>
      <c r="F7" s="18" t="s">
        <v>18</v>
      </c>
      <c r="G7" s="19" t="s">
        <v>23</v>
      </c>
      <c r="H7" s="5" t="s">
        <v>20</v>
      </c>
      <c r="I7" s="20">
        <v>100</v>
      </c>
      <c r="J7" s="20">
        <v>100</v>
      </c>
      <c r="K7" s="22">
        <f t="shared" si="0"/>
        <v>100</v>
      </c>
      <c r="L7" s="29"/>
      <c r="M7" s="30"/>
      <c r="N7" s="105"/>
      <c r="O7" s="31"/>
    </row>
    <row r="8" spans="1:15" ht="30.75" customHeight="1" x14ac:dyDescent="0.25">
      <c r="B8" s="27"/>
      <c r="C8" s="32"/>
      <c r="D8" s="32"/>
      <c r="E8" s="33"/>
      <c r="F8" s="18" t="s">
        <v>24</v>
      </c>
      <c r="G8" s="34" t="s">
        <v>25</v>
      </c>
      <c r="H8" s="5" t="s">
        <v>26</v>
      </c>
      <c r="I8" s="35">
        <f>(89*2+16*4)/9</f>
        <v>26.888888888888889</v>
      </c>
      <c r="J8" s="35">
        <v>26</v>
      </c>
      <c r="K8" s="22">
        <f t="shared" si="0"/>
        <v>96.694214876033058</v>
      </c>
      <c r="L8" s="36">
        <f>K8</f>
        <v>96.694214876033058</v>
      </c>
      <c r="M8" s="30"/>
      <c r="N8" s="105"/>
      <c r="O8" s="31"/>
    </row>
    <row r="9" spans="1:15" ht="30.75" hidden="1" customHeight="1" x14ac:dyDescent="0.25">
      <c r="B9" s="27"/>
      <c r="C9" s="16" t="s">
        <v>27</v>
      </c>
      <c r="D9" s="16" t="s">
        <v>28</v>
      </c>
      <c r="E9" s="17" t="s">
        <v>17</v>
      </c>
      <c r="F9" s="18" t="s">
        <v>18</v>
      </c>
      <c r="G9" s="19" t="s">
        <v>19</v>
      </c>
      <c r="H9" s="5" t="s">
        <v>20</v>
      </c>
      <c r="I9" s="20"/>
      <c r="J9" s="21"/>
      <c r="K9" s="22" t="e">
        <f>IF(J9/I9*100&gt;100,100,J9/I9*100)</f>
        <v>#DIV/0!</v>
      </c>
      <c r="L9" s="23" t="e">
        <f>(K9+K10+K11)/2</f>
        <v>#DIV/0!</v>
      </c>
      <c r="M9" s="24" t="e">
        <f>(L9+L12)/2</f>
        <v>#DIV/0!</v>
      </c>
      <c r="N9" s="105"/>
      <c r="O9" s="31"/>
    </row>
    <row r="10" spans="1:15" ht="30.75" hidden="1" customHeight="1" x14ac:dyDescent="0.25">
      <c r="B10" s="27"/>
      <c r="C10" s="27"/>
      <c r="D10" s="27"/>
      <c r="E10" s="28"/>
      <c r="F10" s="18" t="s">
        <v>18</v>
      </c>
      <c r="G10" s="19" t="s">
        <v>22</v>
      </c>
      <c r="H10" s="5" t="s">
        <v>20</v>
      </c>
      <c r="I10" s="20"/>
      <c r="J10" s="21"/>
      <c r="K10" s="22" t="e">
        <f>IF(J10/I10*100&gt;100,100,J10/I10*100)</f>
        <v>#DIV/0!</v>
      </c>
      <c r="L10" s="29"/>
      <c r="M10" s="30"/>
      <c r="N10" s="105"/>
      <c r="O10" s="31"/>
    </row>
    <row r="11" spans="1:15" ht="30.75" hidden="1" customHeight="1" x14ac:dyDescent="0.25">
      <c r="B11" s="27"/>
      <c r="C11" s="27"/>
      <c r="D11" s="27"/>
      <c r="E11" s="28"/>
      <c r="F11" s="18" t="s">
        <v>18</v>
      </c>
      <c r="G11" s="19" t="s">
        <v>23</v>
      </c>
      <c r="H11" s="5" t="s">
        <v>20</v>
      </c>
      <c r="I11" s="20"/>
      <c r="J11" s="20"/>
      <c r="K11" s="22"/>
      <c r="L11" s="29"/>
      <c r="M11" s="30"/>
      <c r="N11" s="105"/>
      <c r="O11" s="31"/>
    </row>
    <row r="12" spans="1:15" ht="59.25" hidden="1" customHeight="1" x14ac:dyDescent="0.25">
      <c r="B12" s="27"/>
      <c r="C12" s="32"/>
      <c r="D12" s="32"/>
      <c r="E12" s="33"/>
      <c r="F12" s="18" t="s">
        <v>24</v>
      </c>
      <c r="G12" s="34" t="s">
        <v>25</v>
      </c>
      <c r="H12" s="5" t="s">
        <v>26</v>
      </c>
      <c r="I12" s="37"/>
      <c r="J12" s="38"/>
      <c r="K12" s="22" t="e">
        <f>IF(J12/I12*100&gt;100,100,J12/I12*100)</f>
        <v>#DIV/0!</v>
      </c>
      <c r="L12" s="36" t="e">
        <f>K12</f>
        <v>#DIV/0!</v>
      </c>
      <c r="M12" s="30"/>
      <c r="N12" s="105"/>
      <c r="O12" s="31"/>
    </row>
    <row r="13" spans="1:15" ht="30.75" customHeight="1" x14ac:dyDescent="0.25">
      <c r="B13" s="27"/>
      <c r="C13" s="16" t="s">
        <v>29</v>
      </c>
      <c r="D13" s="16" t="s">
        <v>30</v>
      </c>
      <c r="E13" s="17" t="s">
        <v>17</v>
      </c>
      <c r="F13" s="18" t="s">
        <v>18</v>
      </c>
      <c r="G13" s="19" t="s">
        <v>19</v>
      </c>
      <c r="H13" s="5" t="s">
        <v>20</v>
      </c>
      <c r="I13" s="20">
        <v>100</v>
      </c>
      <c r="J13" s="21">
        <v>100</v>
      </c>
      <c r="K13" s="22">
        <f>IF(J13/I13*100&gt;100,100,J13/I13*100)</f>
        <v>100</v>
      </c>
      <c r="L13" s="23">
        <f>(K13+K14+K15)/2</f>
        <v>100</v>
      </c>
      <c r="M13" s="24">
        <f>(L13+L16)/2</f>
        <v>98.6</v>
      </c>
      <c r="N13" s="105"/>
      <c r="O13" s="31"/>
    </row>
    <row r="14" spans="1:15" ht="30.75" customHeight="1" x14ac:dyDescent="0.25">
      <c r="B14" s="27"/>
      <c r="C14" s="27"/>
      <c r="D14" s="27"/>
      <c r="E14" s="28"/>
      <c r="F14" s="18" t="s">
        <v>18</v>
      </c>
      <c r="G14" s="19" t="s">
        <v>22</v>
      </c>
      <c r="H14" s="5" t="s">
        <v>20</v>
      </c>
      <c r="I14" s="20">
        <v>80</v>
      </c>
      <c r="J14" s="21">
        <v>98.5</v>
      </c>
      <c r="K14" s="22">
        <f>IF(J14/I14*100&gt;100,100,J14/I14*100)</f>
        <v>100</v>
      </c>
      <c r="L14" s="29"/>
      <c r="M14" s="30"/>
      <c r="N14" s="105"/>
      <c r="O14" s="31"/>
    </row>
    <row r="15" spans="1:15" ht="30.75" customHeight="1" x14ac:dyDescent="0.25">
      <c r="B15" s="27"/>
      <c r="C15" s="27"/>
      <c r="D15" s="27"/>
      <c r="E15" s="28"/>
      <c r="F15" s="18" t="s">
        <v>18</v>
      </c>
      <c r="G15" s="19" t="s">
        <v>23</v>
      </c>
      <c r="H15" s="5" t="s">
        <v>20</v>
      </c>
      <c r="I15" s="20">
        <v>100</v>
      </c>
      <c r="J15" s="20">
        <v>100</v>
      </c>
      <c r="K15" s="22"/>
      <c r="L15" s="29"/>
      <c r="M15" s="30"/>
      <c r="N15" s="105"/>
      <c r="O15" s="31"/>
    </row>
    <row r="16" spans="1:15" ht="49.5" customHeight="1" x14ac:dyDescent="0.25">
      <c r="B16" s="27"/>
      <c r="C16" s="32"/>
      <c r="D16" s="32"/>
      <c r="E16" s="33"/>
      <c r="F16" s="18" t="s">
        <v>24</v>
      </c>
      <c r="G16" s="34" t="s">
        <v>25</v>
      </c>
      <c r="H16" s="5" t="s">
        <v>26</v>
      </c>
      <c r="I16" s="35">
        <f>10*5/9</f>
        <v>5.5555555555555554</v>
      </c>
      <c r="J16" s="35">
        <v>5.4</v>
      </c>
      <c r="K16" s="22">
        <f>IF(J16/I16*100&gt;100,100,J16/I16*100)</f>
        <v>97.2</v>
      </c>
      <c r="L16" s="36">
        <f>K16</f>
        <v>97.2</v>
      </c>
      <c r="M16" s="30"/>
      <c r="N16" s="105"/>
      <c r="O16" s="31"/>
    </row>
    <row r="17" spans="2:15" ht="30.75" customHeight="1" x14ac:dyDescent="0.25">
      <c r="B17" s="27"/>
      <c r="C17" s="16" t="s">
        <v>31</v>
      </c>
      <c r="D17" s="16" t="s">
        <v>32</v>
      </c>
      <c r="E17" s="17" t="s">
        <v>17</v>
      </c>
      <c r="F17" s="18" t="s">
        <v>18</v>
      </c>
      <c r="G17" s="19" t="s">
        <v>19</v>
      </c>
      <c r="H17" s="5" t="s">
        <v>20</v>
      </c>
      <c r="I17" s="20">
        <v>100</v>
      </c>
      <c r="J17" s="21">
        <v>100</v>
      </c>
      <c r="K17" s="22">
        <f>IF(J17/I17*100&gt;100,100,J17/I17*100)</f>
        <v>100</v>
      </c>
      <c r="L17" s="23">
        <f>(K17+K18+K19)/3</f>
        <v>100</v>
      </c>
      <c r="M17" s="24">
        <f>(L17+L20)/2</f>
        <v>100</v>
      </c>
      <c r="N17" s="105"/>
      <c r="O17" s="31"/>
    </row>
    <row r="18" spans="2:15" ht="30.75" customHeight="1" x14ac:dyDescent="0.25">
      <c r="B18" s="27"/>
      <c r="C18" s="27"/>
      <c r="D18" s="27"/>
      <c r="E18" s="28"/>
      <c r="F18" s="18" t="s">
        <v>18</v>
      </c>
      <c r="G18" s="19" t="s">
        <v>22</v>
      </c>
      <c r="H18" s="5" t="s">
        <v>20</v>
      </c>
      <c r="I18" s="20">
        <v>80</v>
      </c>
      <c r="J18" s="21">
        <v>86.6</v>
      </c>
      <c r="K18" s="22">
        <f>IF(J18/I18*100&gt;100,100,J18/I18*100)</f>
        <v>100</v>
      </c>
      <c r="L18" s="29"/>
      <c r="M18" s="30"/>
      <c r="N18" s="105"/>
      <c r="O18" s="31"/>
    </row>
    <row r="19" spans="2:15" ht="30.75" customHeight="1" x14ac:dyDescent="0.25">
      <c r="B19" s="27"/>
      <c r="C19" s="27"/>
      <c r="D19" s="27"/>
      <c r="E19" s="28"/>
      <c r="F19" s="18" t="s">
        <v>18</v>
      </c>
      <c r="G19" s="19" t="s">
        <v>23</v>
      </c>
      <c r="H19" s="5" t="s">
        <v>20</v>
      </c>
      <c r="I19" s="20">
        <v>100</v>
      </c>
      <c r="J19" s="20">
        <v>100</v>
      </c>
      <c r="K19" s="22">
        <f>IF(J19/I19*100&gt;100,100,J19/I19*100)</f>
        <v>100</v>
      </c>
      <c r="L19" s="29"/>
      <c r="M19" s="30"/>
      <c r="N19" s="105"/>
      <c r="O19" s="31"/>
    </row>
    <row r="20" spans="2:15" ht="93" customHeight="1" x14ac:dyDescent="0.25">
      <c r="B20" s="27"/>
      <c r="C20" s="32"/>
      <c r="D20" s="32"/>
      <c r="E20" s="33"/>
      <c r="F20" s="18" t="s">
        <v>24</v>
      </c>
      <c r="G20" s="34" t="s">
        <v>25</v>
      </c>
      <c r="H20" s="5" t="s">
        <v>26</v>
      </c>
      <c r="I20" s="37">
        <v>1</v>
      </c>
      <c r="J20" s="37">
        <v>1</v>
      </c>
      <c r="K20" s="22">
        <f>IF(J20/I20*100&gt;100,100,J20/I20*100)</f>
        <v>100</v>
      </c>
      <c r="L20" s="36">
        <f>K20</f>
        <v>100</v>
      </c>
      <c r="M20" s="30"/>
      <c r="N20" s="105"/>
      <c r="O20" s="31"/>
    </row>
    <row r="21" spans="2:15" ht="58.5" hidden="1" customHeight="1" x14ac:dyDescent="0.25">
      <c r="B21" s="27"/>
      <c r="C21" s="16" t="s">
        <v>33</v>
      </c>
      <c r="D21" s="16" t="s">
        <v>34</v>
      </c>
      <c r="E21" s="17" t="s">
        <v>17</v>
      </c>
      <c r="F21" s="18" t="s">
        <v>18</v>
      </c>
      <c r="G21" s="19" t="s">
        <v>19</v>
      </c>
      <c r="H21" s="5" t="s">
        <v>20</v>
      </c>
      <c r="I21" s="20"/>
      <c r="J21" s="21"/>
      <c r="K21" s="22" t="e">
        <f t="shared" si="0"/>
        <v>#DIV/0!</v>
      </c>
      <c r="L21" s="23" t="e">
        <f>(K21+K22+K23)/3</f>
        <v>#DIV/0!</v>
      </c>
      <c r="M21" s="24" t="e">
        <f>(L21+L24)/2</f>
        <v>#DIV/0!</v>
      </c>
      <c r="N21" s="105"/>
      <c r="O21" s="31"/>
    </row>
    <row r="22" spans="2:15" ht="58.5" hidden="1" customHeight="1" x14ac:dyDescent="0.25">
      <c r="B22" s="27"/>
      <c r="C22" s="27"/>
      <c r="D22" s="27"/>
      <c r="E22" s="28"/>
      <c r="F22" s="18" t="s">
        <v>18</v>
      </c>
      <c r="G22" s="19" t="s">
        <v>22</v>
      </c>
      <c r="H22" s="5" t="s">
        <v>20</v>
      </c>
      <c r="I22" s="20"/>
      <c r="J22" s="21"/>
      <c r="K22" s="22" t="e">
        <f t="shared" si="0"/>
        <v>#DIV/0!</v>
      </c>
      <c r="L22" s="29"/>
      <c r="M22" s="30"/>
      <c r="N22" s="105"/>
      <c r="O22" s="31"/>
    </row>
    <row r="23" spans="2:15" ht="58.5" hidden="1" customHeight="1" x14ac:dyDescent="0.25">
      <c r="B23" s="27"/>
      <c r="C23" s="27"/>
      <c r="D23" s="27"/>
      <c r="E23" s="28"/>
      <c r="F23" s="18" t="s">
        <v>18</v>
      </c>
      <c r="G23" s="19" t="s">
        <v>23</v>
      </c>
      <c r="H23" s="5" t="s">
        <v>20</v>
      </c>
      <c r="I23" s="20"/>
      <c r="J23" s="20"/>
      <c r="K23" s="22" t="e">
        <f t="shared" si="0"/>
        <v>#DIV/0!</v>
      </c>
      <c r="L23" s="29"/>
      <c r="M23" s="30"/>
      <c r="N23" s="105"/>
      <c r="O23" s="31"/>
    </row>
    <row r="24" spans="2:15" ht="31.5" hidden="1" customHeight="1" x14ac:dyDescent="0.25">
      <c r="B24" s="27"/>
      <c r="C24" s="32"/>
      <c r="D24" s="32"/>
      <c r="E24" s="33"/>
      <c r="F24" s="18" t="s">
        <v>24</v>
      </c>
      <c r="G24" s="34" t="s">
        <v>25</v>
      </c>
      <c r="H24" s="5" t="s">
        <v>26</v>
      </c>
      <c r="I24" s="37"/>
      <c r="J24" s="38"/>
      <c r="K24" s="22" t="e">
        <f t="shared" si="0"/>
        <v>#DIV/0!</v>
      </c>
      <c r="L24" s="36" t="e">
        <f>K24</f>
        <v>#DIV/0!</v>
      </c>
      <c r="M24" s="30"/>
      <c r="N24" s="105"/>
      <c r="O24" s="31"/>
    </row>
    <row r="25" spans="2:15" ht="58.5" hidden="1" customHeight="1" x14ac:dyDescent="0.25">
      <c r="B25" s="27"/>
      <c r="C25" s="16"/>
      <c r="D25" s="16" t="s">
        <v>35</v>
      </c>
      <c r="E25" s="17" t="s">
        <v>17</v>
      </c>
      <c r="F25" s="18" t="s">
        <v>18</v>
      </c>
      <c r="G25" s="19" t="s">
        <v>19</v>
      </c>
      <c r="H25" s="5" t="s">
        <v>20</v>
      </c>
      <c r="I25" s="20"/>
      <c r="J25" s="21"/>
      <c r="K25" s="22" t="e">
        <f t="shared" si="0"/>
        <v>#DIV/0!</v>
      </c>
      <c r="L25" s="23" t="e">
        <f>(K25+K26+K27)/3</f>
        <v>#DIV/0!</v>
      </c>
      <c r="M25" s="24" t="e">
        <f>(L25+L28)/2</f>
        <v>#DIV/0!</v>
      </c>
      <c r="N25" s="105"/>
      <c r="O25" s="31"/>
    </row>
    <row r="26" spans="2:15" ht="58.5" hidden="1" customHeight="1" x14ac:dyDescent="0.25">
      <c r="B26" s="27"/>
      <c r="C26" s="27"/>
      <c r="D26" s="27"/>
      <c r="E26" s="28"/>
      <c r="F26" s="18" t="s">
        <v>18</v>
      </c>
      <c r="G26" s="19" t="s">
        <v>22</v>
      </c>
      <c r="H26" s="5" t="s">
        <v>20</v>
      </c>
      <c r="I26" s="20"/>
      <c r="J26" s="21"/>
      <c r="K26" s="22" t="e">
        <f t="shared" si="0"/>
        <v>#DIV/0!</v>
      </c>
      <c r="L26" s="29"/>
      <c r="M26" s="30"/>
      <c r="N26" s="105"/>
      <c r="O26" s="31"/>
    </row>
    <row r="27" spans="2:15" ht="58.5" hidden="1" customHeight="1" x14ac:dyDescent="0.25">
      <c r="B27" s="27"/>
      <c r="C27" s="27"/>
      <c r="D27" s="27"/>
      <c r="E27" s="28"/>
      <c r="F27" s="18" t="s">
        <v>18</v>
      </c>
      <c r="G27" s="19" t="s">
        <v>23</v>
      </c>
      <c r="H27" s="5" t="s">
        <v>20</v>
      </c>
      <c r="I27" s="20"/>
      <c r="J27" s="20"/>
      <c r="K27" s="22" t="e">
        <f t="shared" si="0"/>
        <v>#DIV/0!</v>
      </c>
      <c r="L27" s="29"/>
      <c r="M27" s="30"/>
      <c r="N27" s="105"/>
      <c r="O27" s="31"/>
    </row>
    <row r="28" spans="2:15" ht="31.5" hidden="1" customHeight="1" x14ac:dyDescent="0.25">
      <c r="B28" s="27"/>
      <c r="C28" s="32"/>
      <c r="D28" s="32"/>
      <c r="E28" s="33"/>
      <c r="F28" s="18" t="s">
        <v>24</v>
      </c>
      <c r="G28" s="34" t="s">
        <v>25</v>
      </c>
      <c r="H28" s="5" t="s">
        <v>26</v>
      </c>
      <c r="I28" s="37"/>
      <c r="J28" s="38"/>
      <c r="K28" s="22" t="e">
        <f t="shared" si="0"/>
        <v>#DIV/0!</v>
      </c>
      <c r="L28" s="36" t="e">
        <f>K28</f>
        <v>#DIV/0!</v>
      </c>
      <c r="M28" s="30"/>
      <c r="N28" s="105"/>
      <c r="O28" s="31"/>
    </row>
    <row r="29" spans="2:15" ht="58.5" customHeight="1" x14ac:dyDescent="0.25">
      <c r="B29" s="27"/>
      <c r="C29" s="16" t="s">
        <v>36</v>
      </c>
      <c r="D29" s="16" t="s">
        <v>37</v>
      </c>
      <c r="E29" s="39" t="s">
        <v>17</v>
      </c>
      <c r="F29" s="5" t="s">
        <v>18</v>
      </c>
      <c r="G29" s="19" t="s">
        <v>19</v>
      </c>
      <c r="H29" s="5" t="s">
        <v>20</v>
      </c>
      <c r="I29" s="20">
        <v>100</v>
      </c>
      <c r="J29" s="21">
        <v>100</v>
      </c>
      <c r="K29" s="22">
        <f t="shared" si="0"/>
        <v>100</v>
      </c>
      <c r="L29" s="23">
        <f>(K29+K30+K31)/3</f>
        <v>100</v>
      </c>
      <c r="M29" s="24">
        <f>(L29+L32)/2</f>
        <v>100</v>
      </c>
      <c r="N29" s="105"/>
      <c r="O29" s="31"/>
    </row>
    <row r="30" spans="2:15" ht="58.5" customHeight="1" x14ac:dyDescent="0.25">
      <c r="B30" s="27"/>
      <c r="C30" s="27"/>
      <c r="D30" s="27"/>
      <c r="E30" s="40"/>
      <c r="F30" s="5" t="s">
        <v>18</v>
      </c>
      <c r="G30" s="19" t="s">
        <v>22</v>
      </c>
      <c r="H30" s="5" t="s">
        <v>20</v>
      </c>
      <c r="I30" s="20">
        <v>80</v>
      </c>
      <c r="J30" s="21">
        <v>86.6</v>
      </c>
      <c r="K30" s="22">
        <f t="shared" si="0"/>
        <v>100</v>
      </c>
      <c r="L30" s="29"/>
      <c r="M30" s="30"/>
      <c r="N30" s="105"/>
      <c r="O30" s="31"/>
    </row>
    <row r="31" spans="2:15" ht="58.5" customHeight="1" x14ac:dyDescent="0.25">
      <c r="B31" s="27"/>
      <c r="C31" s="27"/>
      <c r="D31" s="27"/>
      <c r="E31" s="40"/>
      <c r="F31" s="5" t="s">
        <v>18</v>
      </c>
      <c r="G31" s="19" t="s">
        <v>23</v>
      </c>
      <c r="H31" s="5" t="s">
        <v>20</v>
      </c>
      <c r="I31" s="20">
        <v>100</v>
      </c>
      <c r="J31" s="20">
        <v>100</v>
      </c>
      <c r="K31" s="22">
        <f t="shared" si="0"/>
        <v>100</v>
      </c>
      <c r="L31" s="29"/>
      <c r="M31" s="30"/>
      <c r="N31" s="105"/>
      <c r="O31" s="31"/>
    </row>
    <row r="32" spans="2:15" ht="31.5" customHeight="1" x14ac:dyDescent="0.25">
      <c r="B32" s="27"/>
      <c r="C32" s="32"/>
      <c r="D32" s="32"/>
      <c r="E32" s="41"/>
      <c r="F32" s="5" t="s">
        <v>24</v>
      </c>
      <c r="G32" s="34" t="s">
        <v>25</v>
      </c>
      <c r="H32" s="5" t="s">
        <v>26</v>
      </c>
      <c r="I32" s="35">
        <v>303</v>
      </c>
      <c r="J32" s="35">
        <v>309.39999999999998</v>
      </c>
      <c r="K32" s="22">
        <f t="shared" si="0"/>
        <v>100</v>
      </c>
      <c r="L32" s="36">
        <f>K32</f>
        <v>100</v>
      </c>
      <c r="M32" s="30"/>
      <c r="N32" s="105"/>
      <c r="O32" s="31"/>
    </row>
    <row r="33" spans="2:15" ht="58.5" hidden="1" customHeight="1" x14ac:dyDescent="0.25">
      <c r="B33" s="27"/>
      <c r="C33" s="16" t="s">
        <v>38</v>
      </c>
      <c r="D33" s="16" t="s">
        <v>39</v>
      </c>
      <c r="E33" s="39" t="s">
        <v>17</v>
      </c>
      <c r="F33" s="5" t="s">
        <v>18</v>
      </c>
      <c r="G33" s="19" t="s">
        <v>19</v>
      </c>
      <c r="H33" s="5" t="s">
        <v>20</v>
      </c>
      <c r="I33" s="20"/>
      <c r="J33" s="21"/>
      <c r="K33" s="22" t="e">
        <f t="shared" si="0"/>
        <v>#DIV/0!</v>
      </c>
      <c r="L33" s="23" t="e">
        <f>(K33+K34+K35)/3</f>
        <v>#DIV/0!</v>
      </c>
      <c r="M33" s="24" t="e">
        <f>(L33+L36)/2</f>
        <v>#DIV/0!</v>
      </c>
      <c r="N33" s="106"/>
      <c r="O33" s="31"/>
    </row>
    <row r="34" spans="2:15" ht="58.5" hidden="1" customHeight="1" x14ac:dyDescent="0.25">
      <c r="B34" s="27"/>
      <c r="C34" s="27"/>
      <c r="D34" s="27"/>
      <c r="E34" s="40"/>
      <c r="F34" s="5" t="s">
        <v>18</v>
      </c>
      <c r="G34" s="19" t="s">
        <v>22</v>
      </c>
      <c r="H34" s="5" t="s">
        <v>20</v>
      </c>
      <c r="I34" s="20"/>
      <c r="J34" s="21"/>
      <c r="K34" s="22" t="e">
        <f t="shared" si="0"/>
        <v>#DIV/0!</v>
      </c>
      <c r="L34" s="29"/>
      <c r="M34" s="30"/>
      <c r="N34" s="106"/>
      <c r="O34" s="31"/>
    </row>
    <row r="35" spans="2:15" ht="58.5" hidden="1" customHeight="1" x14ac:dyDescent="0.25">
      <c r="B35" s="27"/>
      <c r="C35" s="27"/>
      <c r="D35" s="27"/>
      <c r="E35" s="40"/>
      <c r="F35" s="5" t="s">
        <v>18</v>
      </c>
      <c r="G35" s="19" t="s">
        <v>23</v>
      </c>
      <c r="H35" s="5" t="s">
        <v>20</v>
      </c>
      <c r="I35" s="20"/>
      <c r="J35" s="20"/>
      <c r="K35" s="22" t="e">
        <f t="shared" si="0"/>
        <v>#DIV/0!</v>
      </c>
      <c r="L35" s="29"/>
      <c r="M35" s="30"/>
      <c r="N35" s="106"/>
      <c r="O35" s="31"/>
    </row>
    <row r="36" spans="2:15" ht="33.75" hidden="1" customHeight="1" x14ac:dyDescent="0.25">
      <c r="B36" s="27"/>
      <c r="C36" s="32"/>
      <c r="D36" s="32"/>
      <c r="E36" s="41"/>
      <c r="F36" s="5" t="s">
        <v>24</v>
      </c>
      <c r="G36" s="34" t="s">
        <v>25</v>
      </c>
      <c r="H36" s="5" t="s">
        <v>26</v>
      </c>
      <c r="I36" s="43"/>
      <c r="J36" s="38"/>
      <c r="K36" s="22" t="e">
        <f t="shared" si="0"/>
        <v>#DIV/0!</v>
      </c>
      <c r="L36" s="36" t="e">
        <f>K36</f>
        <v>#DIV/0!</v>
      </c>
      <c r="M36" s="30"/>
      <c r="N36" s="106"/>
      <c r="O36" s="31"/>
    </row>
    <row r="37" spans="2:15" ht="33.75" customHeight="1" x14ac:dyDescent="0.25">
      <c r="B37" s="27"/>
      <c r="C37" s="44" t="s">
        <v>40</v>
      </c>
      <c r="D37" s="16" t="s">
        <v>177</v>
      </c>
      <c r="E37" s="39" t="s">
        <v>17</v>
      </c>
      <c r="F37" s="5" t="s">
        <v>18</v>
      </c>
      <c r="G37" s="19" t="s">
        <v>19</v>
      </c>
      <c r="H37" s="5" t="s">
        <v>20</v>
      </c>
      <c r="I37" s="20">
        <v>100</v>
      </c>
      <c r="J37" s="21">
        <v>100</v>
      </c>
      <c r="K37" s="22">
        <f>IF(J37/I37*100&gt;100,100,J37/I37*100)</f>
        <v>100</v>
      </c>
      <c r="L37" s="23">
        <f>(K37+K38+K39)/3</f>
        <v>100</v>
      </c>
      <c r="M37" s="24">
        <f>(L37+L40)/2</f>
        <v>97.404063205417614</v>
      </c>
      <c r="N37" s="106"/>
      <c r="O37" s="31"/>
    </row>
    <row r="38" spans="2:15" ht="33.75" customHeight="1" x14ac:dyDescent="0.25">
      <c r="B38" s="27"/>
      <c r="C38" s="44"/>
      <c r="D38" s="27"/>
      <c r="E38" s="40"/>
      <c r="F38" s="5" t="s">
        <v>18</v>
      </c>
      <c r="G38" s="19" t="s">
        <v>22</v>
      </c>
      <c r="H38" s="5" t="s">
        <v>20</v>
      </c>
      <c r="I38" s="20">
        <v>80</v>
      </c>
      <c r="J38" s="21">
        <v>91.8</v>
      </c>
      <c r="K38" s="22">
        <f>IF(J38/I38*100&gt;100,100,J38/I38*100)</f>
        <v>100</v>
      </c>
      <c r="L38" s="29"/>
      <c r="M38" s="30"/>
      <c r="N38" s="106"/>
      <c r="O38" s="31"/>
    </row>
    <row r="39" spans="2:15" ht="33.75" customHeight="1" x14ac:dyDescent="0.25">
      <c r="B39" s="27"/>
      <c r="C39" s="44"/>
      <c r="D39" s="27"/>
      <c r="E39" s="40"/>
      <c r="F39" s="5" t="s">
        <v>18</v>
      </c>
      <c r="G39" s="19" t="s">
        <v>23</v>
      </c>
      <c r="H39" s="5" t="s">
        <v>20</v>
      </c>
      <c r="I39" s="20">
        <v>98</v>
      </c>
      <c r="J39" s="20">
        <v>98</v>
      </c>
      <c r="K39" s="22">
        <f>IF(J39/I39*100&gt;100,100,J39/I39*100)</f>
        <v>100</v>
      </c>
      <c r="L39" s="29"/>
      <c r="M39" s="30"/>
      <c r="N39" s="106"/>
      <c r="O39" s="31"/>
    </row>
    <row r="40" spans="2:15" ht="51.75" customHeight="1" x14ac:dyDescent="0.25">
      <c r="B40" s="27"/>
      <c r="C40" s="44"/>
      <c r="D40" s="32"/>
      <c r="E40" s="41"/>
      <c r="F40" s="5" t="s">
        <v>24</v>
      </c>
      <c r="G40" s="34" t="s">
        <v>25</v>
      </c>
      <c r="H40" s="5" t="s">
        <v>26</v>
      </c>
      <c r="I40" s="35">
        <f>(88*3+99*4)/9+0.5</f>
        <v>73.833333333333329</v>
      </c>
      <c r="J40" s="35">
        <v>70</v>
      </c>
      <c r="K40" s="22">
        <f>IF(J40/I40*100&gt;100,100,J40/I40*100)</f>
        <v>94.808126410835229</v>
      </c>
      <c r="L40" s="36">
        <f>K40</f>
        <v>94.808126410835229</v>
      </c>
      <c r="M40" s="30"/>
      <c r="N40" s="106"/>
      <c r="O40" s="31"/>
    </row>
    <row r="41" spans="2:15" ht="58.5" customHeight="1" x14ac:dyDescent="0.25">
      <c r="B41" s="47"/>
      <c r="C41" s="16" t="s">
        <v>41</v>
      </c>
      <c r="D41" s="16" t="s">
        <v>42</v>
      </c>
      <c r="E41" s="39" t="s">
        <v>17</v>
      </c>
      <c r="F41" s="5" t="s">
        <v>18</v>
      </c>
      <c r="G41" s="19" t="s">
        <v>19</v>
      </c>
      <c r="H41" s="5" t="s">
        <v>20</v>
      </c>
      <c r="I41" s="20">
        <v>100</v>
      </c>
      <c r="J41" s="21">
        <v>100</v>
      </c>
      <c r="K41" s="22">
        <f t="shared" si="0"/>
        <v>100</v>
      </c>
      <c r="L41" s="23">
        <f>(K41+K42+K43)/2</f>
        <v>100</v>
      </c>
      <c r="M41" s="24">
        <f>(L41+L44)/2</f>
        <v>100</v>
      </c>
      <c r="N41" s="105"/>
      <c r="O41" s="31"/>
    </row>
    <row r="42" spans="2:15" ht="58.5" customHeight="1" x14ac:dyDescent="0.25">
      <c r="B42" s="47"/>
      <c r="C42" s="27"/>
      <c r="D42" s="27"/>
      <c r="E42" s="48"/>
      <c r="F42" s="5" t="s">
        <v>18</v>
      </c>
      <c r="G42" s="19" t="s">
        <v>22</v>
      </c>
      <c r="H42" s="5" t="s">
        <v>20</v>
      </c>
      <c r="I42" s="20">
        <v>85</v>
      </c>
      <c r="J42" s="21">
        <v>90</v>
      </c>
      <c r="K42" s="22">
        <f t="shared" si="0"/>
        <v>100</v>
      </c>
      <c r="L42" s="29"/>
      <c r="M42" s="30"/>
      <c r="N42" s="105"/>
      <c r="O42" s="31"/>
    </row>
    <row r="43" spans="2:15" ht="58.5" customHeight="1" x14ac:dyDescent="0.25">
      <c r="B43" s="47"/>
      <c r="C43" s="27"/>
      <c r="D43" s="27"/>
      <c r="E43" s="48"/>
      <c r="F43" s="5" t="s">
        <v>18</v>
      </c>
      <c r="G43" s="19" t="s">
        <v>23</v>
      </c>
      <c r="H43" s="5" t="s">
        <v>20</v>
      </c>
      <c r="I43" s="20"/>
      <c r="J43" s="20"/>
      <c r="K43" s="22"/>
      <c r="L43" s="29"/>
      <c r="M43" s="30"/>
      <c r="N43" s="105"/>
      <c r="O43" s="31"/>
    </row>
    <row r="44" spans="2:15" ht="33" customHeight="1" x14ac:dyDescent="0.25">
      <c r="B44" s="47"/>
      <c r="C44" s="32"/>
      <c r="D44" s="32"/>
      <c r="E44" s="49"/>
      <c r="F44" s="5" t="s">
        <v>24</v>
      </c>
      <c r="G44" s="34" t="s">
        <v>25</v>
      </c>
      <c r="H44" s="5" t="s">
        <v>26</v>
      </c>
      <c r="I44" s="35">
        <f>5</f>
        <v>5</v>
      </c>
      <c r="J44" s="35">
        <v>7</v>
      </c>
      <c r="K44" s="22">
        <f t="shared" si="0"/>
        <v>100</v>
      </c>
      <c r="L44" s="36">
        <f>K44</f>
        <v>100</v>
      </c>
      <c r="M44" s="30"/>
      <c r="N44" s="105"/>
      <c r="O44" s="31"/>
    </row>
    <row r="45" spans="2:15" ht="57" hidden="1" customHeight="1" x14ac:dyDescent="0.25">
      <c r="B45" s="47"/>
      <c r="C45" s="16" t="s">
        <v>43</v>
      </c>
      <c r="D45" s="16" t="s">
        <v>44</v>
      </c>
      <c r="E45" s="39" t="s">
        <v>17</v>
      </c>
      <c r="F45" s="5" t="s">
        <v>18</v>
      </c>
      <c r="G45" s="19" t="s">
        <v>19</v>
      </c>
      <c r="H45" s="5" t="s">
        <v>20</v>
      </c>
      <c r="I45" s="20"/>
      <c r="J45" s="21"/>
      <c r="K45" s="22" t="e">
        <f t="shared" si="0"/>
        <v>#DIV/0!</v>
      </c>
      <c r="L45" s="23" t="e">
        <f>(K45+K46+K47)/3</f>
        <v>#DIV/0!</v>
      </c>
      <c r="M45" s="24" t="e">
        <f>(L45+L48)/2</f>
        <v>#DIV/0!</v>
      </c>
      <c r="N45" s="105"/>
      <c r="O45" s="31"/>
    </row>
    <row r="46" spans="2:15" ht="57" hidden="1" customHeight="1" x14ac:dyDescent="0.25">
      <c r="B46" s="47"/>
      <c r="C46" s="27"/>
      <c r="D46" s="27"/>
      <c r="E46" s="48"/>
      <c r="F46" s="5" t="s">
        <v>18</v>
      </c>
      <c r="G46" s="19" t="s">
        <v>22</v>
      </c>
      <c r="H46" s="5" t="s">
        <v>20</v>
      </c>
      <c r="I46" s="20"/>
      <c r="J46" s="21"/>
      <c r="K46" s="22" t="e">
        <f t="shared" si="0"/>
        <v>#DIV/0!</v>
      </c>
      <c r="L46" s="29"/>
      <c r="M46" s="30"/>
      <c r="N46" s="105"/>
      <c r="O46" s="31"/>
    </row>
    <row r="47" spans="2:15" ht="57" hidden="1" customHeight="1" x14ac:dyDescent="0.25">
      <c r="B47" s="47"/>
      <c r="C47" s="27"/>
      <c r="D47" s="27"/>
      <c r="E47" s="48"/>
      <c r="F47" s="5" t="s">
        <v>18</v>
      </c>
      <c r="G47" s="19" t="s">
        <v>23</v>
      </c>
      <c r="H47" s="5" t="s">
        <v>20</v>
      </c>
      <c r="I47" s="20"/>
      <c r="J47" s="20"/>
      <c r="K47" s="22" t="e">
        <f t="shared" si="0"/>
        <v>#DIV/0!</v>
      </c>
      <c r="L47" s="29"/>
      <c r="M47" s="30"/>
      <c r="N47" s="105"/>
      <c r="O47" s="31"/>
    </row>
    <row r="48" spans="2:15" ht="57" hidden="1" customHeight="1" x14ac:dyDescent="0.25">
      <c r="B48" s="47"/>
      <c r="C48" s="32"/>
      <c r="D48" s="32"/>
      <c r="E48" s="49"/>
      <c r="F48" s="5" t="s">
        <v>24</v>
      </c>
      <c r="G48" s="34" t="s">
        <v>25</v>
      </c>
      <c r="H48" s="5" t="s">
        <v>26</v>
      </c>
      <c r="I48" s="43"/>
      <c r="J48" s="38"/>
      <c r="K48" s="22" t="e">
        <f t="shared" si="0"/>
        <v>#DIV/0!</v>
      </c>
      <c r="L48" s="36" t="e">
        <f>K48</f>
        <v>#DIV/0!</v>
      </c>
      <c r="M48" s="30"/>
      <c r="N48" s="105"/>
      <c r="O48" s="31"/>
    </row>
    <row r="49" spans="2:15" ht="33" customHeight="1" x14ac:dyDescent="0.25">
      <c r="B49" s="47"/>
      <c r="C49" s="16" t="s">
        <v>43</v>
      </c>
      <c r="D49" s="16" t="s">
        <v>45</v>
      </c>
      <c r="E49" s="39" t="s">
        <v>17</v>
      </c>
      <c r="F49" s="5" t="s">
        <v>18</v>
      </c>
      <c r="G49" s="19" t="s">
        <v>19</v>
      </c>
      <c r="H49" s="5" t="s">
        <v>20</v>
      </c>
      <c r="I49" s="20">
        <v>100</v>
      </c>
      <c r="J49" s="21">
        <v>100</v>
      </c>
      <c r="K49" s="22">
        <f t="shared" si="0"/>
        <v>100</v>
      </c>
      <c r="L49" s="23">
        <f>(K49+K50+K51)/2</f>
        <v>100</v>
      </c>
      <c r="M49" s="24">
        <f>(L49+L52)/2</f>
        <v>100</v>
      </c>
      <c r="N49" s="105"/>
      <c r="O49" s="31"/>
    </row>
    <row r="50" spans="2:15" ht="33" customHeight="1" x14ac:dyDescent="0.25">
      <c r="B50" s="47"/>
      <c r="C50" s="27"/>
      <c r="D50" s="27"/>
      <c r="E50" s="48"/>
      <c r="F50" s="5" t="s">
        <v>18</v>
      </c>
      <c r="G50" s="19" t="s">
        <v>22</v>
      </c>
      <c r="H50" s="5" t="s">
        <v>20</v>
      </c>
      <c r="I50" s="20">
        <v>85</v>
      </c>
      <c r="J50" s="21">
        <v>100</v>
      </c>
      <c r="K50" s="22">
        <f t="shared" si="0"/>
        <v>100</v>
      </c>
      <c r="L50" s="29"/>
      <c r="M50" s="30"/>
      <c r="N50" s="105"/>
      <c r="O50" s="31"/>
    </row>
    <row r="51" spans="2:15" ht="33" customHeight="1" x14ac:dyDescent="0.25">
      <c r="B51" s="47"/>
      <c r="C51" s="27"/>
      <c r="D51" s="27"/>
      <c r="E51" s="48"/>
      <c r="F51" s="5" t="s">
        <v>18</v>
      </c>
      <c r="G51" s="19" t="s">
        <v>23</v>
      </c>
      <c r="H51" s="5" t="s">
        <v>20</v>
      </c>
      <c r="I51" s="20"/>
      <c r="J51" s="20"/>
      <c r="K51" s="22"/>
      <c r="L51" s="29"/>
      <c r="M51" s="30"/>
      <c r="N51" s="105"/>
      <c r="O51" s="31"/>
    </row>
    <row r="52" spans="2:15" ht="33" customHeight="1" x14ac:dyDescent="0.25">
      <c r="B52" s="47"/>
      <c r="C52" s="32"/>
      <c r="D52" s="32"/>
      <c r="E52" s="49"/>
      <c r="F52" s="5" t="s">
        <v>24</v>
      </c>
      <c r="G52" s="34" t="s">
        <v>25</v>
      </c>
      <c r="H52" s="5" t="s">
        <v>26</v>
      </c>
      <c r="I52" s="35">
        <f>(2*5+3*4)/9</f>
        <v>2.4444444444444446</v>
      </c>
      <c r="J52" s="35">
        <v>2.5</v>
      </c>
      <c r="K52" s="22">
        <f t="shared" si="0"/>
        <v>100</v>
      </c>
      <c r="L52" s="36">
        <f>K52</f>
        <v>100</v>
      </c>
      <c r="M52" s="30"/>
      <c r="N52" s="105"/>
      <c r="O52" s="31"/>
    </row>
    <row r="53" spans="2:15" ht="33" hidden="1" customHeight="1" x14ac:dyDescent="0.25">
      <c r="B53" s="47"/>
      <c r="C53" s="16" t="s">
        <v>46</v>
      </c>
      <c r="D53" s="16" t="s">
        <v>47</v>
      </c>
      <c r="E53" s="39" t="s">
        <v>17</v>
      </c>
      <c r="F53" s="5" t="s">
        <v>18</v>
      </c>
      <c r="G53" s="19" t="s">
        <v>19</v>
      </c>
      <c r="H53" s="5" t="s">
        <v>20</v>
      </c>
      <c r="I53" s="20"/>
      <c r="J53" s="21"/>
      <c r="K53" s="22" t="e">
        <f t="shared" si="0"/>
        <v>#DIV/0!</v>
      </c>
      <c r="L53" s="23" t="e">
        <f>(K53+K54+K55)/3</f>
        <v>#DIV/0!</v>
      </c>
      <c r="M53" s="24" t="e">
        <f>(L53+L56)/2</f>
        <v>#DIV/0!</v>
      </c>
      <c r="N53" s="105"/>
      <c r="O53" s="31"/>
    </row>
    <row r="54" spans="2:15" ht="33" hidden="1" customHeight="1" x14ac:dyDescent="0.25">
      <c r="B54" s="47"/>
      <c r="C54" s="27"/>
      <c r="D54" s="27"/>
      <c r="E54" s="48"/>
      <c r="F54" s="5" t="s">
        <v>18</v>
      </c>
      <c r="G54" s="19" t="s">
        <v>22</v>
      </c>
      <c r="H54" s="5" t="s">
        <v>20</v>
      </c>
      <c r="I54" s="20"/>
      <c r="J54" s="21"/>
      <c r="K54" s="22" t="e">
        <f t="shared" si="0"/>
        <v>#DIV/0!</v>
      </c>
      <c r="L54" s="29"/>
      <c r="M54" s="30"/>
      <c r="N54" s="105"/>
      <c r="O54" s="31"/>
    </row>
    <row r="55" spans="2:15" ht="33" hidden="1" customHeight="1" x14ac:dyDescent="0.25">
      <c r="B55" s="47"/>
      <c r="C55" s="27"/>
      <c r="D55" s="27"/>
      <c r="E55" s="48"/>
      <c r="F55" s="5" t="s">
        <v>18</v>
      </c>
      <c r="G55" s="19" t="s">
        <v>23</v>
      </c>
      <c r="H55" s="5" t="s">
        <v>20</v>
      </c>
      <c r="I55" s="20"/>
      <c r="J55" s="20"/>
      <c r="K55" s="22" t="e">
        <f t="shared" si="0"/>
        <v>#DIV/0!</v>
      </c>
      <c r="L55" s="29"/>
      <c r="M55" s="30"/>
      <c r="N55" s="105"/>
      <c r="O55" s="31"/>
    </row>
    <row r="56" spans="2:15" ht="69" hidden="1" customHeight="1" x14ac:dyDescent="0.25">
      <c r="B56" s="47"/>
      <c r="C56" s="32"/>
      <c r="D56" s="32"/>
      <c r="E56" s="49"/>
      <c r="F56" s="5" t="s">
        <v>24</v>
      </c>
      <c r="G56" s="34" t="s">
        <v>25</v>
      </c>
      <c r="H56" s="5" t="s">
        <v>26</v>
      </c>
      <c r="I56" s="43"/>
      <c r="J56" s="38"/>
      <c r="K56" s="22" t="e">
        <f t="shared" si="0"/>
        <v>#DIV/0!</v>
      </c>
      <c r="L56" s="36" t="e">
        <f>K56</f>
        <v>#DIV/0!</v>
      </c>
      <c r="M56" s="30"/>
      <c r="N56" s="105"/>
      <c r="O56" s="31"/>
    </row>
    <row r="57" spans="2:15" ht="58.5" hidden="1" customHeight="1" x14ac:dyDescent="0.25">
      <c r="B57" s="47"/>
      <c r="C57" s="16" t="s">
        <v>48</v>
      </c>
      <c r="D57" s="16" t="s">
        <v>49</v>
      </c>
      <c r="E57" s="39" t="s">
        <v>17</v>
      </c>
      <c r="F57" s="5" t="s">
        <v>18</v>
      </c>
      <c r="G57" s="19" t="s">
        <v>19</v>
      </c>
      <c r="H57" s="5" t="s">
        <v>20</v>
      </c>
      <c r="I57" s="20"/>
      <c r="J57" s="21"/>
      <c r="K57" s="22" t="e">
        <f t="shared" si="0"/>
        <v>#DIV/0!</v>
      </c>
      <c r="L57" s="23" t="e">
        <f>(K57+K58+K59)/3</f>
        <v>#DIV/0!</v>
      </c>
      <c r="M57" s="24" t="e">
        <f>(L57+L60)/2</f>
        <v>#DIV/0!</v>
      </c>
      <c r="N57" s="105"/>
      <c r="O57" s="31"/>
    </row>
    <row r="58" spans="2:15" ht="58.5" hidden="1" customHeight="1" x14ac:dyDescent="0.25">
      <c r="B58" s="47"/>
      <c r="C58" s="27"/>
      <c r="D58" s="27"/>
      <c r="E58" s="48"/>
      <c r="F58" s="5" t="s">
        <v>18</v>
      </c>
      <c r="G58" s="19" t="s">
        <v>50</v>
      </c>
      <c r="H58" s="5" t="s">
        <v>20</v>
      </c>
      <c r="I58" s="20"/>
      <c r="J58" s="21"/>
      <c r="K58" s="22" t="e">
        <f t="shared" si="0"/>
        <v>#DIV/0!</v>
      </c>
      <c r="L58" s="29"/>
      <c r="M58" s="30"/>
      <c r="N58" s="105"/>
      <c r="O58" s="31"/>
    </row>
    <row r="59" spans="2:15" ht="58.5" hidden="1" customHeight="1" x14ac:dyDescent="0.25">
      <c r="B59" s="47"/>
      <c r="C59" s="27"/>
      <c r="D59" s="27"/>
      <c r="E59" s="48"/>
      <c r="F59" s="5" t="s">
        <v>18</v>
      </c>
      <c r="G59" s="19" t="s">
        <v>51</v>
      </c>
      <c r="H59" s="5" t="s">
        <v>20</v>
      </c>
      <c r="I59" s="20"/>
      <c r="J59" s="20"/>
      <c r="K59" s="22" t="e">
        <f t="shared" si="0"/>
        <v>#DIV/0!</v>
      </c>
      <c r="L59" s="29"/>
      <c r="M59" s="30"/>
      <c r="N59" s="105"/>
      <c r="O59" s="31"/>
    </row>
    <row r="60" spans="2:15" ht="57.75" hidden="1" customHeight="1" x14ac:dyDescent="0.25">
      <c r="B60" s="47"/>
      <c r="C60" s="32"/>
      <c r="D60" s="32"/>
      <c r="E60" s="49"/>
      <c r="F60" s="5" t="s">
        <v>24</v>
      </c>
      <c r="G60" s="34" t="s">
        <v>25</v>
      </c>
      <c r="H60" s="5" t="s">
        <v>26</v>
      </c>
      <c r="I60" s="38"/>
      <c r="J60" s="43"/>
      <c r="K60" s="22" t="e">
        <f t="shared" si="0"/>
        <v>#DIV/0!</v>
      </c>
      <c r="L60" s="36" t="e">
        <f>K60</f>
        <v>#DIV/0!</v>
      </c>
      <c r="M60" s="30"/>
      <c r="N60" s="105"/>
      <c r="O60" s="31"/>
    </row>
    <row r="61" spans="2:15" ht="58.5" customHeight="1" x14ac:dyDescent="0.25">
      <c r="B61" s="47"/>
      <c r="C61" s="16" t="s">
        <v>52</v>
      </c>
      <c r="D61" s="16" t="s">
        <v>53</v>
      </c>
      <c r="E61" s="39" t="s">
        <v>17</v>
      </c>
      <c r="F61" s="5" t="s">
        <v>18</v>
      </c>
      <c r="G61" s="19" t="s">
        <v>19</v>
      </c>
      <c r="H61" s="5" t="s">
        <v>20</v>
      </c>
      <c r="I61" s="50">
        <v>100</v>
      </c>
      <c r="J61" s="21">
        <v>100</v>
      </c>
      <c r="K61" s="22">
        <f t="shared" si="0"/>
        <v>100</v>
      </c>
      <c r="L61" s="23">
        <f>(K61+K62+K63)/2</f>
        <v>100</v>
      </c>
      <c r="M61" s="24">
        <f>(L61+L64)/2</f>
        <v>100</v>
      </c>
      <c r="N61" s="105"/>
      <c r="O61" s="31"/>
    </row>
    <row r="62" spans="2:15" ht="58.5" customHeight="1" x14ac:dyDescent="0.25">
      <c r="B62" s="47"/>
      <c r="C62" s="27"/>
      <c r="D62" s="27"/>
      <c r="E62" s="48"/>
      <c r="F62" s="5" t="s">
        <v>18</v>
      </c>
      <c r="G62" s="19" t="s">
        <v>50</v>
      </c>
      <c r="H62" s="5" t="s">
        <v>20</v>
      </c>
      <c r="I62" s="50">
        <v>85</v>
      </c>
      <c r="J62" s="21">
        <v>100</v>
      </c>
      <c r="K62" s="22">
        <f t="shared" si="0"/>
        <v>100</v>
      </c>
      <c r="L62" s="29"/>
      <c r="M62" s="30"/>
      <c r="N62" s="105"/>
      <c r="O62" s="31"/>
    </row>
    <row r="63" spans="2:15" ht="58.5" customHeight="1" x14ac:dyDescent="0.25">
      <c r="B63" s="47"/>
      <c r="C63" s="27"/>
      <c r="D63" s="27"/>
      <c r="E63" s="48"/>
      <c r="F63" s="5" t="s">
        <v>18</v>
      </c>
      <c r="G63" s="19" t="s">
        <v>51</v>
      </c>
      <c r="H63" s="5" t="s">
        <v>20</v>
      </c>
      <c r="I63" s="50"/>
      <c r="J63" s="20"/>
      <c r="K63" s="22"/>
      <c r="L63" s="29"/>
      <c r="M63" s="30"/>
      <c r="N63" s="105"/>
      <c r="O63" s="31"/>
    </row>
    <row r="64" spans="2:15" ht="41.25" customHeight="1" x14ac:dyDescent="0.25">
      <c r="B64" s="47"/>
      <c r="C64" s="32"/>
      <c r="D64" s="32"/>
      <c r="E64" s="49"/>
      <c r="F64" s="5" t="s">
        <v>24</v>
      </c>
      <c r="G64" s="34" t="s">
        <v>25</v>
      </c>
      <c r="H64" s="5" t="s">
        <v>26</v>
      </c>
      <c r="I64" s="43">
        <f>2</f>
        <v>2</v>
      </c>
      <c r="J64" s="38">
        <v>2</v>
      </c>
      <c r="K64" s="22">
        <f t="shared" si="0"/>
        <v>100</v>
      </c>
      <c r="L64" s="36">
        <f>K64</f>
        <v>100</v>
      </c>
      <c r="M64" s="30"/>
      <c r="N64" s="105"/>
      <c r="O64" s="31"/>
    </row>
    <row r="65" spans="2:15" ht="58.5" hidden="1" customHeight="1" x14ac:dyDescent="0.25">
      <c r="B65" s="47"/>
      <c r="C65" s="16" t="s">
        <v>54</v>
      </c>
      <c r="D65" s="16" t="s">
        <v>55</v>
      </c>
      <c r="E65" s="39" t="s">
        <v>17</v>
      </c>
      <c r="F65" s="5" t="s">
        <v>18</v>
      </c>
      <c r="G65" s="19" t="s">
        <v>19</v>
      </c>
      <c r="H65" s="5" t="s">
        <v>20</v>
      </c>
      <c r="I65" s="50"/>
      <c r="J65" s="21"/>
      <c r="K65" s="22" t="e">
        <f t="shared" si="0"/>
        <v>#DIV/0!</v>
      </c>
      <c r="L65" s="23" t="e">
        <f>(K65+K66+K67)/3</f>
        <v>#DIV/0!</v>
      </c>
      <c r="M65" s="24" t="e">
        <f>(L65+L68)/2</f>
        <v>#DIV/0!</v>
      </c>
      <c r="N65" s="105"/>
      <c r="O65" s="31"/>
    </row>
    <row r="66" spans="2:15" ht="58.5" hidden="1" customHeight="1" x14ac:dyDescent="0.25">
      <c r="B66" s="47"/>
      <c r="C66" s="27"/>
      <c r="D66" s="27"/>
      <c r="E66" s="48"/>
      <c r="F66" s="5" t="s">
        <v>18</v>
      </c>
      <c r="G66" s="19" t="s">
        <v>50</v>
      </c>
      <c r="H66" s="5" t="s">
        <v>20</v>
      </c>
      <c r="I66" s="50"/>
      <c r="J66" s="21"/>
      <c r="K66" s="22" t="e">
        <f t="shared" si="0"/>
        <v>#DIV/0!</v>
      </c>
      <c r="L66" s="29"/>
      <c r="M66" s="30"/>
      <c r="N66" s="105"/>
      <c r="O66" s="31"/>
    </row>
    <row r="67" spans="2:15" ht="58.5" hidden="1" customHeight="1" x14ac:dyDescent="0.25">
      <c r="B67" s="47"/>
      <c r="C67" s="27"/>
      <c r="D67" s="27"/>
      <c r="E67" s="48"/>
      <c r="F67" s="5" t="s">
        <v>18</v>
      </c>
      <c r="G67" s="19" t="s">
        <v>51</v>
      </c>
      <c r="H67" s="5" t="s">
        <v>20</v>
      </c>
      <c r="I67" s="50"/>
      <c r="J67" s="20"/>
      <c r="K67" s="22" t="e">
        <f t="shared" si="0"/>
        <v>#DIV/0!</v>
      </c>
      <c r="L67" s="29"/>
      <c r="M67" s="30"/>
      <c r="N67" s="105"/>
      <c r="O67" s="31"/>
    </row>
    <row r="68" spans="2:15" ht="41.25" hidden="1" customHeight="1" x14ac:dyDescent="0.25">
      <c r="B68" s="47"/>
      <c r="C68" s="32"/>
      <c r="D68" s="32"/>
      <c r="E68" s="49"/>
      <c r="F68" s="5" t="s">
        <v>24</v>
      </c>
      <c r="G68" s="34" t="s">
        <v>25</v>
      </c>
      <c r="H68" s="5" t="s">
        <v>26</v>
      </c>
      <c r="I68" s="43"/>
      <c r="J68" s="38"/>
      <c r="K68" s="22" t="e">
        <f t="shared" si="0"/>
        <v>#DIV/0!</v>
      </c>
      <c r="L68" s="36" t="e">
        <f>K68</f>
        <v>#DIV/0!</v>
      </c>
      <c r="M68" s="30"/>
      <c r="N68" s="105"/>
      <c r="O68" s="31"/>
    </row>
    <row r="69" spans="2:15" ht="58.5" customHeight="1" x14ac:dyDescent="0.25">
      <c r="B69" s="47"/>
      <c r="C69" s="16" t="s">
        <v>56</v>
      </c>
      <c r="D69" s="16" t="s">
        <v>57</v>
      </c>
      <c r="E69" s="39" t="s">
        <v>17</v>
      </c>
      <c r="F69" s="5" t="s">
        <v>18</v>
      </c>
      <c r="G69" s="19" t="s">
        <v>19</v>
      </c>
      <c r="H69" s="5" t="s">
        <v>20</v>
      </c>
      <c r="I69" s="20">
        <v>100</v>
      </c>
      <c r="J69" s="21">
        <v>100</v>
      </c>
      <c r="K69" s="22">
        <f t="shared" si="0"/>
        <v>100</v>
      </c>
      <c r="L69" s="23">
        <f>(K69+K70+K71)/3</f>
        <v>97.278911564625858</v>
      </c>
      <c r="M69" s="24">
        <f>(L69+L72)/2</f>
        <v>98.639455782312922</v>
      </c>
      <c r="N69" s="105"/>
      <c r="O69" s="31"/>
    </row>
    <row r="70" spans="2:15" ht="58.5" customHeight="1" x14ac:dyDescent="0.25">
      <c r="B70" s="47"/>
      <c r="C70" s="27"/>
      <c r="D70" s="27"/>
      <c r="E70" s="48"/>
      <c r="F70" s="5" t="s">
        <v>18</v>
      </c>
      <c r="G70" s="19" t="s">
        <v>50</v>
      </c>
      <c r="H70" s="5" t="s">
        <v>20</v>
      </c>
      <c r="I70" s="20">
        <v>85</v>
      </c>
      <c r="J70" s="21">
        <v>100</v>
      </c>
      <c r="K70" s="22">
        <f t="shared" si="0"/>
        <v>100</v>
      </c>
      <c r="L70" s="29"/>
      <c r="M70" s="30"/>
      <c r="N70" s="105"/>
      <c r="O70" s="31"/>
    </row>
    <row r="71" spans="2:15" ht="58.5" customHeight="1" x14ac:dyDescent="0.25">
      <c r="B71" s="47"/>
      <c r="C71" s="27"/>
      <c r="D71" s="27"/>
      <c r="E71" s="48"/>
      <c r="F71" s="5" t="s">
        <v>18</v>
      </c>
      <c r="G71" s="19" t="s">
        <v>51</v>
      </c>
      <c r="H71" s="5" t="s">
        <v>20</v>
      </c>
      <c r="I71" s="20">
        <v>98</v>
      </c>
      <c r="J71" s="20">
        <v>90</v>
      </c>
      <c r="K71" s="22">
        <f t="shared" si="0"/>
        <v>91.83673469387756</v>
      </c>
      <c r="L71" s="29"/>
      <c r="M71" s="30"/>
      <c r="N71" s="105"/>
      <c r="O71" s="31"/>
    </row>
    <row r="72" spans="2:15" ht="31.5" customHeight="1" x14ac:dyDescent="0.25">
      <c r="B72" s="47"/>
      <c r="C72" s="32"/>
      <c r="D72" s="32"/>
      <c r="E72" s="49"/>
      <c r="F72" s="5" t="s">
        <v>24</v>
      </c>
      <c r="G72" s="34" t="s">
        <v>25</v>
      </c>
      <c r="H72" s="5" t="s">
        <v>26</v>
      </c>
      <c r="I72" s="35">
        <f>(250*5+280*4)/9</f>
        <v>263.33333333333331</v>
      </c>
      <c r="J72" s="35">
        <v>267</v>
      </c>
      <c r="K72" s="22">
        <f t="shared" si="0"/>
        <v>100</v>
      </c>
      <c r="L72" s="36">
        <f>K72</f>
        <v>100</v>
      </c>
      <c r="M72" s="30"/>
      <c r="N72" s="105"/>
      <c r="O72" s="31"/>
    </row>
    <row r="73" spans="2:15" ht="58.5" customHeight="1" x14ac:dyDescent="0.25">
      <c r="B73" s="47"/>
      <c r="C73" s="16" t="s">
        <v>58</v>
      </c>
      <c r="D73" s="16" t="s">
        <v>59</v>
      </c>
      <c r="E73" s="39" t="s">
        <v>17</v>
      </c>
      <c r="F73" s="5" t="s">
        <v>18</v>
      </c>
      <c r="G73" s="19" t="s">
        <v>19</v>
      </c>
      <c r="H73" s="5" t="s">
        <v>20</v>
      </c>
      <c r="I73" s="50">
        <v>100</v>
      </c>
      <c r="J73" s="21">
        <v>100</v>
      </c>
      <c r="K73" s="22">
        <f t="shared" si="0"/>
        <v>100</v>
      </c>
      <c r="L73" s="23">
        <f>(K73+K74+K75)/2</f>
        <v>100</v>
      </c>
      <c r="M73" s="24">
        <f>(L73+L76)/2</f>
        <v>95</v>
      </c>
      <c r="N73" s="105"/>
      <c r="O73" s="31"/>
    </row>
    <row r="74" spans="2:15" ht="58.5" customHeight="1" x14ac:dyDescent="0.25">
      <c r="B74" s="47"/>
      <c r="C74" s="27"/>
      <c r="D74" s="27"/>
      <c r="E74" s="48"/>
      <c r="F74" s="5" t="s">
        <v>18</v>
      </c>
      <c r="G74" s="19" t="s">
        <v>50</v>
      </c>
      <c r="H74" s="5" t="s">
        <v>20</v>
      </c>
      <c r="I74" s="50">
        <v>85</v>
      </c>
      <c r="J74" s="21">
        <v>100</v>
      </c>
      <c r="K74" s="22">
        <f t="shared" si="0"/>
        <v>100</v>
      </c>
      <c r="L74" s="29"/>
      <c r="M74" s="30"/>
      <c r="N74" s="105"/>
      <c r="O74" s="31"/>
    </row>
    <row r="75" spans="2:15" ht="58.5" customHeight="1" x14ac:dyDescent="0.25">
      <c r="B75" s="47"/>
      <c r="C75" s="27"/>
      <c r="D75" s="27"/>
      <c r="E75" s="48"/>
      <c r="F75" s="5" t="s">
        <v>18</v>
      </c>
      <c r="G75" s="19" t="s">
        <v>51</v>
      </c>
      <c r="H75" s="5" t="s">
        <v>20</v>
      </c>
      <c r="I75" s="50"/>
      <c r="J75" s="20"/>
      <c r="K75" s="22"/>
      <c r="L75" s="29"/>
      <c r="M75" s="30"/>
      <c r="N75" s="105"/>
      <c r="O75" s="31"/>
    </row>
    <row r="76" spans="2:15" ht="31.5" customHeight="1" x14ac:dyDescent="0.25">
      <c r="B76" s="47"/>
      <c r="C76" s="32"/>
      <c r="D76" s="32"/>
      <c r="E76" s="49"/>
      <c r="F76" s="5" t="s">
        <v>24</v>
      </c>
      <c r="G76" s="34" t="s">
        <v>25</v>
      </c>
      <c r="H76" s="5" t="s">
        <v>26</v>
      </c>
      <c r="I76" s="35">
        <f>1*5/9</f>
        <v>0.55555555555555558</v>
      </c>
      <c r="J76" s="35">
        <v>0.5</v>
      </c>
      <c r="K76" s="22">
        <f t="shared" si="0"/>
        <v>89.999999999999986</v>
      </c>
      <c r="L76" s="36">
        <f>K76</f>
        <v>89.999999999999986</v>
      </c>
      <c r="M76" s="30"/>
      <c r="N76" s="105"/>
      <c r="O76" s="31"/>
    </row>
    <row r="77" spans="2:15" ht="58.5" hidden="1" customHeight="1" x14ac:dyDescent="0.25">
      <c r="B77" s="47"/>
      <c r="C77" s="16" t="s">
        <v>60</v>
      </c>
      <c r="D77" s="16" t="s">
        <v>61</v>
      </c>
      <c r="E77" s="39" t="s">
        <v>17</v>
      </c>
      <c r="F77" s="5" t="s">
        <v>18</v>
      </c>
      <c r="G77" s="19" t="s">
        <v>19</v>
      </c>
      <c r="H77" s="5" t="s">
        <v>20</v>
      </c>
      <c r="I77" s="20"/>
      <c r="J77" s="21"/>
      <c r="K77" s="22" t="e">
        <f t="shared" si="0"/>
        <v>#DIV/0!</v>
      </c>
      <c r="L77" s="23" t="e">
        <f>(K77+K78+K79)/3</f>
        <v>#DIV/0!</v>
      </c>
      <c r="M77" s="24" t="e">
        <f>(L77+L80)/2</f>
        <v>#DIV/0!</v>
      </c>
      <c r="N77" s="106"/>
      <c r="O77" s="31"/>
    </row>
    <row r="78" spans="2:15" ht="58.5" hidden="1" customHeight="1" x14ac:dyDescent="0.25">
      <c r="B78" s="47"/>
      <c r="C78" s="27"/>
      <c r="D78" s="27"/>
      <c r="E78" s="48"/>
      <c r="F78" s="5" t="s">
        <v>18</v>
      </c>
      <c r="G78" s="19" t="s">
        <v>22</v>
      </c>
      <c r="H78" s="5" t="s">
        <v>20</v>
      </c>
      <c r="I78" s="20"/>
      <c r="J78" s="21"/>
      <c r="K78" s="22" t="e">
        <f t="shared" si="0"/>
        <v>#DIV/0!</v>
      </c>
      <c r="L78" s="29"/>
      <c r="M78" s="30"/>
      <c r="N78" s="106"/>
      <c r="O78" s="31"/>
    </row>
    <row r="79" spans="2:15" ht="58.5" hidden="1" customHeight="1" x14ac:dyDescent="0.25">
      <c r="B79" s="47"/>
      <c r="C79" s="27"/>
      <c r="D79" s="27"/>
      <c r="E79" s="48"/>
      <c r="F79" s="5" t="s">
        <v>18</v>
      </c>
      <c r="G79" s="19" t="s">
        <v>62</v>
      </c>
      <c r="H79" s="5" t="s">
        <v>20</v>
      </c>
      <c r="I79" s="20"/>
      <c r="J79" s="20"/>
      <c r="K79" s="22" t="e">
        <f t="shared" si="0"/>
        <v>#DIV/0!</v>
      </c>
      <c r="L79" s="29"/>
      <c r="M79" s="30"/>
      <c r="N79" s="106"/>
      <c r="O79" s="31"/>
    </row>
    <row r="80" spans="2:15" ht="40.5" hidden="1" customHeight="1" x14ac:dyDescent="0.25">
      <c r="B80" s="47"/>
      <c r="C80" s="32"/>
      <c r="D80" s="32"/>
      <c r="E80" s="49"/>
      <c r="F80" s="5" t="s">
        <v>24</v>
      </c>
      <c r="G80" s="34" t="s">
        <v>25</v>
      </c>
      <c r="H80" s="5" t="s">
        <v>26</v>
      </c>
      <c r="I80" s="43"/>
      <c r="J80" s="38"/>
      <c r="K80" s="22" t="e">
        <f t="shared" si="0"/>
        <v>#DIV/0!</v>
      </c>
      <c r="L80" s="36" t="e">
        <f>K80</f>
        <v>#DIV/0!</v>
      </c>
      <c r="M80" s="30"/>
      <c r="N80" s="106"/>
      <c r="O80" s="31"/>
    </row>
    <row r="81" spans="2:15" ht="58.5" hidden="1" customHeight="1" x14ac:dyDescent="0.25">
      <c r="B81" s="47"/>
      <c r="C81" s="16" t="s">
        <v>63</v>
      </c>
      <c r="D81" s="16" t="s">
        <v>64</v>
      </c>
      <c r="E81" s="39" t="s">
        <v>17</v>
      </c>
      <c r="F81" s="5" t="s">
        <v>18</v>
      </c>
      <c r="G81" s="19" t="s">
        <v>19</v>
      </c>
      <c r="H81" s="5" t="s">
        <v>20</v>
      </c>
      <c r="I81" s="20"/>
      <c r="J81" s="21"/>
      <c r="K81" s="22" t="e">
        <f t="shared" si="0"/>
        <v>#DIV/0!</v>
      </c>
      <c r="L81" s="23" t="e">
        <f>(K81+K82+K83)/3</f>
        <v>#DIV/0!</v>
      </c>
      <c r="M81" s="24" t="e">
        <f>(L81+L84)/2</f>
        <v>#DIV/0!</v>
      </c>
      <c r="N81" s="106"/>
      <c r="O81" s="31"/>
    </row>
    <row r="82" spans="2:15" ht="58.5" hidden="1" customHeight="1" x14ac:dyDescent="0.25">
      <c r="B82" s="47"/>
      <c r="C82" s="27"/>
      <c r="D82" s="27"/>
      <c r="E82" s="48"/>
      <c r="F82" s="5" t="s">
        <v>18</v>
      </c>
      <c r="G82" s="19" t="s">
        <v>22</v>
      </c>
      <c r="H82" s="5" t="s">
        <v>20</v>
      </c>
      <c r="I82" s="20"/>
      <c r="J82" s="21"/>
      <c r="K82" s="22" t="e">
        <f t="shared" si="0"/>
        <v>#DIV/0!</v>
      </c>
      <c r="L82" s="29"/>
      <c r="M82" s="30"/>
      <c r="N82" s="106"/>
      <c r="O82" s="31"/>
    </row>
    <row r="83" spans="2:15" ht="58.5" hidden="1" customHeight="1" x14ac:dyDescent="0.25">
      <c r="B83" s="47"/>
      <c r="C83" s="27"/>
      <c r="D83" s="27"/>
      <c r="E83" s="48"/>
      <c r="F83" s="5" t="s">
        <v>18</v>
      </c>
      <c r="G83" s="19" t="s">
        <v>62</v>
      </c>
      <c r="H83" s="5" t="s">
        <v>20</v>
      </c>
      <c r="I83" s="20"/>
      <c r="J83" s="20"/>
      <c r="K83" s="22" t="e">
        <f t="shared" si="0"/>
        <v>#DIV/0!</v>
      </c>
      <c r="L83" s="29"/>
      <c r="M83" s="30"/>
      <c r="N83" s="106"/>
      <c r="O83" s="31"/>
    </row>
    <row r="84" spans="2:15" ht="40.5" hidden="1" customHeight="1" x14ac:dyDescent="0.25">
      <c r="B84" s="47"/>
      <c r="C84" s="32"/>
      <c r="D84" s="32"/>
      <c r="E84" s="49"/>
      <c r="F84" s="5" t="s">
        <v>24</v>
      </c>
      <c r="G84" s="34" t="s">
        <v>25</v>
      </c>
      <c r="H84" s="5" t="s">
        <v>26</v>
      </c>
      <c r="I84" s="43"/>
      <c r="J84" s="38"/>
      <c r="K84" s="22" t="e">
        <f t="shared" si="0"/>
        <v>#DIV/0!</v>
      </c>
      <c r="L84" s="36" t="e">
        <f>K84</f>
        <v>#DIV/0!</v>
      </c>
      <c r="M84" s="30"/>
      <c r="N84" s="106"/>
      <c r="O84" s="31"/>
    </row>
    <row r="85" spans="2:15" ht="58.5" hidden="1" customHeight="1" x14ac:dyDescent="0.25">
      <c r="B85" s="47"/>
      <c r="C85" s="16" t="s">
        <v>65</v>
      </c>
      <c r="D85" s="16" t="s">
        <v>66</v>
      </c>
      <c r="E85" s="39" t="s">
        <v>17</v>
      </c>
      <c r="F85" s="5" t="s">
        <v>18</v>
      </c>
      <c r="G85" s="19" t="s">
        <v>19</v>
      </c>
      <c r="H85" s="5" t="s">
        <v>20</v>
      </c>
      <c r="I85" s="20"/>
      <c r="J85" s="21"/>
      <c r="K85" s="22" t="e">
        <f t="shared" si="0"/>
        <v>#DIV/0!</v>
      </c>
      <c r="L85" s="23" t="e">
        <f>(K85+K86+K87)/3</f>
        <v>#DIV/0!</v>
      </c>
      <c r="M85" s="24" t="e">
        <f>(L85+L88)/2</f>
        <v>#DIV/0!</v>
      </c>
      <c r="N85" s="106"/>
      <c r="O85" s="31"/>
    </row>
    <row r="86" spans="2:15" ht="58.5" hidden="1" customHeight="1" x14ac:dyDescent="0.25">
      <c r="B86" s="47"/>
      <c r="C86" s="27"/>
      <c r="D86" s="27"/>
      <c r="E86" s="48"/>
      <c r="F86" s="5" t="s">
        <v>18</v>
      </c>
      <c r="G86" s="19" t="s">
        <v>22</v>
      </c>
      <c r="H86" s="5" t="s">
        <v>20</v>
      </c>
      <c r="I86" s="20"/>
      <c r="J86" s="21"/>
      <c r="K86" s="22" t="e">
        <f t="shared" si="0"/>
        <v>#DIV/0!</v>
      </c>
      <c r="L86" s="29"/>
      <c r="M86" s="30"/>
      <c r="N86" s="106"/>
      <c r="O86" s="31"/>
    </row>
    <row r="87" spans="2:15" ht="58.5" hidden="1" customHeight="1" x14ac:dyDescent="0.25">
      <c r="B87" s="47"/>
      <c r="C87" s="27"/>
      <c r="D87" s="27"/>
      <c r="E87" s="48"/>
      <c r="F87" s="5" t="s">
        <v>18</v>
      </c>
      <c r="G87" s="19" t="s">
        <v>62</v>
      </c>
      <c r="H87" s="5" t="s">
        <v>20</v>
      </c>
      <c r="I87" s="20"/>
      <c r="J87" s="20"/>
      <c r="K87" s="22" t="e">
        <f t="shared" si="0"/>
        <v>#DIV/0!</v>
      </c>
      <c r="L87" s="29"/>
      <c r="M87" s="30"/>
      <c r="N87" s="106"/>
      <c r="O87" s="31"/>
    </row>
    <row r="88" spans="2:15" ht="40.5" hidden="1" customHeight="1" x14ac:dyDescent="0.25">
      <c r="B88" s="47"/>
      <c r="C88" s="32"/>
      <c r="D88" s="32"/>
      <c r="E88" s="49"/>
      <c r="F88" s="5" t="s">
        <v>24</v>
      </c>
      <c r="G88" s="34" t="s">
        <v>25</v>
      </c>
      <c r="H88" s="5" t="s">
        <v>26</v>
      </c>
      <c r="I88" s="43"/>
      <c r="J88" s="38"/>
      <c r="K88" s="22" t="e">
        <f t="shared" si="0"/>
        <v>#DIV/0!</v>
      </c>
      <c r="L88" s="36" t="e">
        <f>K88</f>
        <v>#DIV/0!</v>
      </c>
      <c r="M88" s="30"/>
      <c r="N88" s="106"/>
      <c r="O88" s="31"/>
    </row>
    <row r="89" spans="2:15" ht="40.5" hidden="1" customHeight="1" x14ac:dyDescent="0.25">
      <c r="B89" s="47"/>
      <c r="C89" s="16" t="s">
        <v>67</v>
      </c>
      <c r="D89" s="16" t="s">
        <v>68</v>
      </c>
      <c r="E89" s="39" t="s">
        <v>17</v>
      </c>
      <c r="F89" s="5" t="s">
        <v>18</v>
      </c>
      <c r="G89" s="19" t="s">
        <v>19</v>
      </c>
      <c r="H89" s="5" t="s">
        <v>20</v>
      </c>
      <c r="I89" s="20"/>
      <c r="J89" s="21"/>
      <c r="K89" s="22" t="e">
        <f t="shared" si="0"/>
        <v>#DIV/0!</v>
      </c>
      <c r="L89" s="23" t="e">
        <f>(K89+K90+K91)/2</f>
        <v>#DIV/0!</v>
      </c>
      <c r="M89" s="24" t="e">
        <f>(L89+L92)/2</f>
        <v>#DIV/0!</v>
      </c>
      <c r="N89" s="106"/>
      <c r="O89" s="31"/>
    </row>
    <row r="90" spans="2:15" ht="40.5" hidden="1" customHeight="1" x14ac:dyDescent="0.25">
      <c r="B90" s="47"/>
      <c r="C90" s="27"/>
      <c r="D90" s="27"/>
      <c r="E90" s="48"/>
      <c r="F90" s="5" t="s">
        <v>18</v>
      </c>
      <c r="G90" s="19" t="s">
        <v>22</v>
      </c>
      <c r="H90" s="5" t="s">
        <v>20</v>
      </c>
      <c r="I90" s="20"/>
      <c r="J90" s="21"/>
      <c r="K90" s="22" t="e">
        <f t="shared" si="0"/>
        <v>#DIV/0!</v>
      </c>
      <c r="L90" s="29"/>
      <c r="M90" s="30"/>
      <c r="N90" s="106"/>
      <c r="O90" s="31"/>
    </row>
    <row r="91" spans="2:15" ht="40.5" hidden="1" customHeight="1" x14ac:dyDescent="0.25">
      <c r="B91" s="47"/>
      <c r="C91" s="27"/>
      <c r="D91" s="27"/>
      <c r="E91" s="48"/>
      <c r="F91" s="5" t="s">
        <v>18</v>
      </c>
      <c r="G91" s="19" t="s">
        <v>62</v>
      </c>
      <c r="H91" s="5" t="s">
        <v>20</v>
      </c>
      <c r="I91" s="20"/>
      <c r="J91" s="20"/>
      <c r="K91" s="22"/>
      <c r="L91" s="29"/>
      <c r="M91" s="30"/>
      <c r="N91" s="106"/>
      <c r="O91" s="31"/>
    </row>
    <row r="92" spans="2:15" ht="60.75" hidden="1" customHeight="1" x14ac:dyDescent="0.25">
      <c r="B92" s="47"/>
      <c r="C92" s="32"/>
      <c r="D92" s="32"/>
      <c r="E92" s="49"/>
      <c r="F92" s="5" t="s">
        <v>24</v>
      </c>
      <c r="G92" s="34" t="s">
        <v>25</v>
      </c>
      <c r="H92" s="5" t="s">
        <v>26</v>
      </c>
      <c r="I92" s="38"/>
      <c r="J92" s="38"/>
      <c r="K92" s="22" t="e">
        <f>IF(J92/I92*100&gt;100,100,J92/I92*100)</f>
        <v>#DIV/0!</v>
      </c>
      <c r="L92" s="36" t="e">
        <f>K92</f>
        <v>#DIV/0!</v>
      </c>
      <c r="M92" s="30"/>
      <c r="N92" s="106"/>
      <c r="O92" s="31"/>
    </row>
    <row r="93" spans="2:15" ht="58.5" hidden="1" customHeight="1" x14ac:dyDescent="0.25">
      <c r="B93" s="47"/>
      <c r="C93" s="16" t="s">
        <v>69</v>
      </c>
      <c r="D93" s="16" t="s">
        <v>70</v>
      </c>
      <c r="E93" s="39" t="s">
        <v>17</v>
      </c>
      <c r="F93" s="5" t="s">
        <v>18</v>
      </c>
      <c r="G93" s="19" t="s">
        <v>19</v>
      </c>
      <c r="H93" s="5" t="s">
        <v>20</v>
      </c>
      <c r="I93" s="20"/>
      <c r="J93" s="21"/>
      <c r="K93" s="22" t="e">
        <f t="shared" si="0"/>
        <v>#DIV/0!</v>
      </c>
      <c r="L93" s="23" t="e">
        <f>(K93+K94+K95)/2</f>
        <v>#DIV/0!</v>
      </c>
      <c r="M93" s="24" t="e">
        <f>(L93+L96)/2</f>
        <v>#DIV/0!</v>
      </c>
      <c r="N93" s="105"/>
      <c r="O93" s="31"/>
    </row>
    <row r="94" spans="2:15" ht="58.5" hidden="1" customHeight="1" x14ac:dyDescent="0.25">
      <c r="B94" s="47"/>
      <c r="C94" s="27"/>
      <c r="D94" s="27"/>
      <c r="E94" s="48"/>
      <c r="F94" s="5" t="s">
        <v>18</v>
      </c>
      <c r="G94" s="19" t="s">
        <v>22</v>
      </c>
      <c r="H94" s="5" t="s">
        <v>20</v>
      </c>
      <c r="I94" s="20"/>
      <c r="J94" s="21"/>
      <c r="K94" s="22" t="e">
        <f t="shared" si="0"/>
        <v>#DIV/0!</v>
      </c>
      <c r="L94" s="29"/>
      <c r="M94" s="30"/>
      <c r="N94" s="105"/>
      <c r="O94" s="31"/>
    </row>
    <row r="95" spans="2:15" ht="58.5" hidden="1" customHeight="1" x14ac:dyDescent="0.25">
      <c r="B95" s="47"/>
      <c r="C95" s="27"/>
      <c r="D95" s="27"/>
      <c r="E95" s="48"/>
      <c r="F95" s="5" t="s">
        <v>18</v>
      </c>
      <c r="G95" s="19" t="s">
        <v>62</v>
      </c>
      <c r="H95" s="5" t="s">
        <v>20</v>
      </c>
      <c r="I95" s="20"/>
      <c r="J95" s="20"/>
      <c r="K95" s="22"/>
      <c r="L95" s="29"/>
      <c r="M95" s="30"/>
      <c r="N95" s="105"/>
      <c r="O95" s="31"/>
    </row>
    <row r="96" spans="2:15" ht="64.5" hidden="1" customHeight="1" x14ac:dyDescent="0.25">
      <c r="B96" s="47"/>
      <c r="C96" s="32"/>
      <c r="D96" s="32"/>
      <c r="E96" s="49"/>
      <c r="F96" s="5" t="s">
        <v>24</v>
      </c>
      <c r="G96" s="34" t="s">
        <v>25</v>
      </c>
      <c r="H96" s="5" t="s">
        <v>26</v>
      </c>
      <c r="I96" s="38"/>
      <c r="J96" s="38"/>
      <c r="K96" s="22" t="e">
        <f t="shared" si="0"/>
        <v>#DIV/0!</v>
      </c>
      <c r="L96" s="36" t="e">
        <f>K96</f>
        <v>#DIV/0!</v>
      </c>
      <c r="M96" s="30"/>
      <c r="N96" s="105"/>
      <c r="O96" s="31"/>
    </row>
    <row r="97" spans="2:15" ht="58.5" hidden="1" customHeight="1" x14ac:dyDescent="0.25">
      <c r="B97" s="47"/>
      <c r="C97" s="16" t="s">
        <v>71</v>
      </c>
      <c r="D97" s="16" t="s">
        <v>72</v>
      </c>
      <c r="E97" s="39" t="s">
        <v>17</v>
      </c>
      <c r="F97" s="5" t="s">
        <v>18</v>
      </c>
      <c r="G97" s="19" t="s">
        <v>19</v>
      </c>
      <c r="H97" s="5" t="s">
        <v>20</v>
      </c>
      <c r="I97" s="20"/>
      <c r="J97" s="21"/>
      <c r="K97" s="22" t="e">
        <f t="shared" si="0"/>
        <v>#DIV/0!</v>
      </c>
      <c r="L97" s="23" t="e">
        <f>(K97+K98+K99)/3</f>
        <v>#DIV/0!</v>
      </c>
      <c r="M97" s="24" t="e">
        <f>(L97+L100)/2</f>
        <v>#DIV/0!</v>
      </c>
      <c r="N97" s="106"/>
      <c r="O97" s="31"/>
    </row>
    <row r="98" spans="2:15" ht="58.5" hidden="1" customHeight="1" x14ac:dyDescent="0.25">
      <c r="B98" s="47"/>
      <c r="C98" s="27"/>
      <c r="D98" s="27"/>
      <c r="E98" s="40"/>
      <c r="F98" s="5" t="s">
        <v>18</v>
      </c>
      <c r="G98" s="19" t="s">
        <v>22</v>
      </c>
      <c r="H98" s="5" t="s">
        <v>20</v>
      </c>
      <c r="I98" s="20"/>
      <c r="J98" s="21"/>
      <c r="K98" s="22" t="e">
        <f t="shared" si="0"/>
        <v>#DIV/0!</v>
      </c>
      <c r="L98" s="29"/>
      <c r="M98" s="30"/>
      <c r="N98" s="106"/>
      <c r="O98" s="31"/>
    </row>
    <row r="99" spans="2:15" ht="58.5" hidden="1" customHeight="1" x14ac:dyDescent="0.25">
      <c r="B99" s="47"/>
      <c r="C99" s="27"/>
      <c r="D99" s="27"/>
      <c r="E99" s="40"/>
      <c r="F99" s="5" t="s">
        <v>18</v>
      </c>
      <c r="G99" s="19" t="s">
        <v>62</v>
      </c>
      <c r="H99" s="5" t="s">
        <v>20</v>
      </c>
      <c r="I99" s="20"/>
      <c r="J99" s="20"/>
      <c r="K99" s="22" t="e">
        <f t="shared" si="0"/>
        <v>#DIV/0!</v>
      </c>
      <c r="L99" s="29"/>
      <c r="M99" s="30"/>
      <c r="N99" s="106"/>
      <c r="O99" s="31"/>
    </row>
    <row r="100" spans="2:15" ht="43.5" hidden="1" customHeight="1" x14ac:dyDescent="0.25">
      <c r="B100" s="47"/>
      <c r="C100" s="32"/>
      <c r="D100" s="32"/>
      <c r="E100" s="41"/>
      <c r="F100" s="5" t="s">
        <v>24</v>
      </c>
      <c r="G100" s="34" t="s">
        <v>25</v>
      </c>
      <c r="H100" s="5" t="s">
        <v>26</v>
      </c>
      <c r="I100" s="43"/>
      <c r="J100" s="38"/>
      <c r="K100" s="22" t="e">
        <f t="shared" si="0"/>
        <v>#DIV/0!</v>
      </c>
      <c r="L100" s="36" t="e">
        <f>K100</f>
        <v>#DIV/0!</v>
      </c>
      <c r="M100" s="30"/>
      <c r="N100" s="106"/>
      <c r="O100" s="31"/>
    </row>
    <row r="101" spans="2:15" ht="58.5" customHeight="1" x14ac:dyDescent="0.25">
      <c r="B101" s="47"/>
      <c r="C101" s="16" t="s">
        <v>73</v>
      </c>
      <c r="D101" s="16" t="s">
        <v>74</v>
      </c>
      <c r="E101" s="39" t="s">
        <v>17</v>
      </c>
      <c r="F101" s="5" t="s">
        <v>18</v>
      </c>
      <c r="G101" s="19" t="s">
        <v>19</v>
      </c>
      <c r="H101" s="5" t="s">
        <v>20</v>
      </c>
      <c r="I101" s="20">
        <v>100</v>
      </c>
      <c r="J101" s="21">
        <v>100</v>
      </c>
      <c r="K101" s="22">
        <f t="shared" si="0"/>
        <v>100</v>
      </c>
      <c r="L101" s="23">
        <f>(K101+K102+K103)/3</f>
        <v>100</v>
      </c>
      <c r="M101" s="24">
        <f>(L101+L104)/2</f>
        <v>99.21875</v>
      </c>
      <c r="N101" s="105"/>
      <c r="O101" s="31"/>
    </row>
    <row r="102" spans="2:15" ht="58.5" customHeight="1" x14ac:dyDescent="0.25">
      <c r="B102" s="47"/>
      <c r="C102" s="27"/>
      <c r="D102" s="27"/>
      <c r="E102" s="40"/>
      <c r="F102" s="5" t="s">
        <v>18</v>
      </c>
      <c r="G102" s="19" t="s">
        <v>22</v>
      </c>
      <c r="H102" s="5" t="s">
        <v>20</v>
      </c>
      <c r="I102" s="20">
        <v>98</v>
      </c>
      <c r="J102" s="51">
        <v>100</v>
      </c>
      <c r="K102" s="22">
        <f t="shared" si="0"/>
        <v>100</v>
      </c>
      <c r="L102" s="29"/>
      <c r="M102" s="30"/>
      <c r="N102" s="105"/>
      <c r="O102" s="31"/>
    </row>
    <row r="103" spans="2:15" ht="58.5" customHeight="1" x14ac:dyDescent="0.25">
      <c r="B103" s="47"/>
      <c r="C103" s="27"/>
      <c r="D103" s="27"/>
      <c r="E103" s="40"/>
      <c r="F103" s="5" t="s">
        <v>18</v>
      </c>
      <c r="G103" s="19" t="s">
        <v>62</v>
      </c>
      <c r="H103" s="5" t="s">
        <v>20</v>
      </c>
      <c r="I103" s="20">
        <v>98</v>
      </c>
      <c r="J103" s="51">
        <v>100</v>
      </c>
      <c r="K103" s="22">
        <f t="shared" si="0"/>
        <v>100</v>
      </c>
      <c r="L103" s="29"/>
      <c r="M103" s="30"/>
      <c r="N103" s="105"/>
      <c r="O103" s="31"/>
    </row>
    <row r="104" spans="2:15" ht="22.5" customHeight="1" x14ac:dyDescent="0.25">
      <c r="B104" s="47"/>
      <c r="C104" s="32"/>
      <c r="D104" s="32"/>
      <c r="E104" s="41"/>
      <c r="F104" s="5" t="s">
        <v>24</v>
      </c>
      <c r="G104" s="34" t="s">
        <v>25</v>
      </c>
      <c r="H104" s="5" t="s">
        <v>26</v>
      </c>
      <c r="I104" s="35">
        <f>(52*5+47*4)/9</f>
        <v>49.777777777777779</v>
      </c>
      <c r="J104" s="43">
        <v>49</v>
      </c>
      <c r="K104" s="22">
        <f t="shared" si="0"/>
        <v>98.4375</v>
      </c>
      <c r="L104" s="36">
        <f>K104</f>
        <v>98.4375</v>
      </c>
      <c r="M104" s="30"/>
      <c r="N104" s="105"/>
      <c r="O104" s="31"/>
    </row>
    <row r="105" spans="2:15" ht="58.5" hidden="1" customHeight="1" x14ac:dyDescent="0.25">
      <c r="B105" s="47"/>
      <c r="C105" s="16" t="s">
        <v>75</v>
      </c>
      <c r="D105" s="16" t="s">
        <v>76</v>
      </c>
      <c r="E105" s="39" t="s">
        <v>17</v>
      </c>
      <c r="F105" s="5" t="s">
        <v>18</v>
      </c>
      <c r="G105" s="19" t="s">
        <v>19</v>
      </c>
      <c r="H105" s="5" t="s">
        <v>20</v>
      </c>
      <c r="I105" s="20"/>
      <c r="J105" s="21"/>
      <c r="K105" s="22" t="e">
        <f t="shared" si="0"/>
        <v>#DIV/0!</v>
      </c>
      <c r="L105" s="23" t="e">
        <f>(K105+K106+K107)/3</f>
        <v>#DIV/0!</v>
      </c>
      <c r="M105" s="24" t="e">
        <f>(L105+L108)/2</f>
        <v>#DIV/0!</v>
      </c>
      <c r="N105" s="106"/>
      <c r="O105" s="31"/>
    </row>
    <row r="106" spans="2:15" ht="58.5" hidden="1" customHeight="1" x14ac:dyDescent="0.25">
      <c r="B106" s="47"/>
      <c r="C106" s="27"/>
      <c r="D106" s="27"/>
      <c r="E106" s="40"/>
      <c r="F106" s="5" t="s">
        <v>18</v>
      </c>
      <c r="G106" s="19" t="s">
        <v>22</v>
      </c>
      <c r="H106" s="5" t="s">
        <v>20</v>
      </c>
      <c r="I106" s="8"/>
      <c r="J106" s="21"/>
      <c r="K106" s="22" t="e">
        <f t="shared" si="0"/>
        <v>#DIV/0!</v>
      </c>
      <c r="L106" s="29"/>
      <c r="M106" s="30"/>
      <c r="N106" s="106"/>
      <c r="O106" s="31"/>
    </row>
    <row r="107" spans="2:15" ht="58.5" hidden="1" customHeight="1" x14ac:dyDescent="0.25">
      <c r="B107" s="47"/>
      <c r="C107" s="27"/>
      <c r="D107" s="27"/>
      <c r="E107" s="40"/>
      <c r="F107" s="5" t="s">
        <v>18</v>
      </c>
      <c r="G107" s="19" t="s">
        <v>62</v>
      </c>
      <c r="H107" s="5" t="s">
        <v>20</v>
      </c>
      <c r="I107" s="52"/>
      <c r="J107" s="20"/>
      <c r="K107" s="22" t="e">
        <f t="shared" si="0"/>
        <v>#DIV/0!</v>
      </c>
      <c r="L107" s="29"/>
      <c r="M107" s="30"/>
      <c r="N107" s="106"/>
      <c r="O107" s="31"/>
    </row>
    <row r="108" spans="2:15" ht="48.75" hidden="1" customHeight="1" x14ac:dyDescent="0.25">
      <c r="B108" s="47"/>
      <c r="C108" s="32"/>
      <c r="D108" s="32"/>
      <c r="E108" s="41"/>
      <c r="F108" s="5" t="s">
        <v>24</v>
      </c>
      <c r="G108" s="34" t="s">
        <v>25</v>
      </c>
      <c r="H108" s="5" t="s">
        <v>26</v>
      </c>
      <c r="I108" s="43"/>
      <c r="J108" s="38"/>
      <c r="K108" s="22" t="e">
        <f t="shared" si="0"/>
        <v>#DIV/0!</v>
      </c>
      <c r="L108" s="36" t="e">
        <f>K108</f>
        <v>#DIV/0!</v>
      </c>
      <c r="M108" s="30"/>
      <c r="N108" s="106"/>
      <c r="O108" s="31"/>
    </row>
    <row r="109" spans="2:15" ht="58.5" hidden="1" customHeight="1" x14ac:dyDescent="0.25">
      <c r="B109" s="47"/>
      <c r="C109" s="16" t="s">
        <v>77</v>
      </c>
      <c r="D109" s="16" t="s">
        <v>78</v>
      </c>
      <c r="E109" s="39" t="s">
        <v>17</v>
      </c>
      <c r="F109" s="5" t="s">
        <v>18</v>
      </c>
      <c r="G109" s="19" t="s">
        <v>19</v>
      </c>
      <c r="H109" s="5" t="s">
        <v>20</v>
      </c>
      <c r="I109" s="20"/>
      <c r="J109" s="21"/>
      <c r="K109" s="22" t="e">
        <f t="shared" si="0"/>
        <v>#DIV/0!</v>
      </c>
      <c r="L109" s="23" t="e">
        <f>(K109+K110+K111)/3</f>
        <v>#DIV/0!</v>
      </c>
      <c r="M109" s="24" t="e">
        <f>(L109+L112)/2</f>
        <v>#DIV/0!</v>
      </c>
      <c r="N109" s="106"/>
      <c r="O109" s="31"/>
    </row>
    <row r="110" spans="2:15" ht="58.5" hidden="1" customHeight="1" x14ac:dyDescent="0.25">
      <c r="B110" s="47"/>
      <c r="C110" s="27"/>
      <c r="D110" s="27"/>
      <c r="E110" s="40"/>
      <c r="F110" s="5" t="s">
        <v>18</v>
      </c>
      <c r="G110" s="19" t="s">
        <v>22</v>
      </c>
      <c r="H110" s="5" t="s">
        <v>20</v>
      </c>
      <c r="I110" s="20"/>
      <c r="J110" s="21"/>
      <c r="K110" s="22" t="e">
        <f t="shared" si="0"/>
        <v>#DIV/0!</v>
      </c>
      <c r="L110" s="29"/>
      <c r="M110" s="30"/>
      <c r="N110" s="106"/>
      <c r="O110" s="31"/>
    </row>
    <row r="111" spans="2:15" ht="58.5" hidden="1" customHeight="1" x14ac:dyDescent="0.25">
      <c r="B111" s="47"/>
      <c r="C111" s="27"/>
      <c r="D111" s="27"/>
      <c r="E111" s="40"/>
      <c r="F111" s="5" t="s">
        <v>18</v>
      </c>
      <c r="G111" s="19" t="s">
        <v>62</v>
      </c>
      <c r="H111" s="5" t="s">
        <v>20</v>
      </c>
      <c r="I111" s="20"/>
      <c r="J111" s="20"/>
      <c r="K111" s="22" t="e">
        <f t="shared" si="0"/>
        <v>#DIV/0!</v>
      </c>
      <c r="L111" s="29"/>
      <c r="M111" s="30"/>
      <c r="N111" s="106"/>
      <c r="O111" s="31"/>
    </row>
    <row r="112" spans="2:15" ht="44.25" hidden="1" customHeight="1" x14ac:dyDescent="0.25">
      <c r="B112" s="47"/>
      <c r="C112" s="32"/>
      <c r="D112" s="32"/>
      <c r="E112" s="41"/>
      <c r="F112" s="5" t="s">
        <v>24</v>
      </c>
      <c r="G112" s="34" t="s">
        <v>25</v>
      </c>
      <c r="H112" s="5" t="s">
        <v>26</v>
      </c>
      <c r="I112" s="43"/>
      <c r="J112" s="38"/>
      <c r="K112" s="22" t="e">
        <f t="shared" si="0"/>
        <v>#DIV/0!</v>
      </c>
      <c r="L112" s="36" t="e">
        <f>K112</f>
        <v>#DIV/0!</v>
      </c>
      <c r="M112" s="30"/>
      <c r="N112" s="106"/>
      <c r="O112" s="31"/>
    </row>
    <row r="113" spans="2:15" ht="58.5" hidden="1" customHeight="1" x14ac:dyDescent="0.25">
      <c r="B113" s="47"/>
      <c r="C113" s="16" t="s">
        <v>79</v>
      </c>
      <c r="D113" s="16" t="s">
        <v>80</v>
      </c>
      <c r="E113" s="39" t="s">
        <v>17</v>
      </c>
      <c r="F113" s="5" t="s">
        <v>18</v>
      </c>
      <c r="G113" s="19" t="s">
        <v>81</v>
      </c>
      <c r="H113" s="5" t="s">
        <v>20</v>
      </c>
      <c r="I113" s="20"/>
      <c r="J113" s="21"/>
      <c r="K113" s="22" t="e">
        <f t="shared" si="0"/>
        <v>#DIV/0!</v>
      </c>
      <c r="L113" s="23" t="e">
        <f>(K113+K114+K115)/3</f>
        <v>#DIV/0!</v>
      </c>
      <c r="M113" s="24" t="e">
        <f>(L113+L116)/2</f>
        <v>#DIV/0!</v>
      </c>
      <c r="N113" s="106"/>
      <c r="O113" s="31"/>
    </row>
    <row r="114" spans="2:15" ht="58.5" hidden="1" customHeight="1" x14ac:dyDescent="0.25">
      <c r="B114" s="47"/>
      <c r="C114" s="27"/>
      <c r="D114" s="27"/>
      <c r="E114" s="40"/>
      <c r="F114" s="5" t="s">
        <v>18</v>
      </c>
      <c r="G114" s="19" t="s">
        <v>82</v>
      </c>
      <c r="H114" s="5" t="s">
        <v>20</v>
      </c>
      <c r="I114" s="20"/>
      <c r="J114" s="21"/>
      <c r="K114" s="22" t="e">
        <f t="shared" si="0"/>
        <v>#DIV/0!</v>
      </c>
      <c r="L114" s="29"/>
      <c r="M114" s="30"/>
      <c r="N114" s="106"/>
      <c r="O114" s="31"/>
    </row>
    <row r="115" spans="2:15" ht="58.5" hidden="1" customHeight="1" x14ac:dyDescent="0.25">
      <c r="B115" s="47"/>
      <c r="C115" s="27"/>
      <c r="D115" s="27"/>
      <c r="E115" s="40"/>
      <c r="F115" s="5" t="s">
        <v>18</v>
      </c>
      <c r="G115" s="19" t="s">
        <v>50</v>
      </c>
      <c r="H115" s="5" t="s">
        <v>20</v>
      </c>
      <c r="I115" s="20"/>
      <c r="J115" s="20"/>
      <c r="K115" s="22" t="e">
        <f t="shared" si="0"/>
        <v>#DIV/0!</v>
      </c>
      <c r="L115" s="29"/>
      <c r="M115" s="30"/>
      <c r="N115" s="106"/>
      <c r="O115" s="31"/>
    </row>
    <row r="116" spans="2:15" ht="42.75" hidden="1" customHeight="1" x14ac:dyDescent="0.25">
      <c r="B116" s="47"/>
      <c r="C116" s="32"/>
      <c r="D116" s="32"/>
      <c r="E116" s="41"/>
      <c r="F116" s="5" t="s">
        <v>24</v>
      </c>
      <c r="G116" s="34" t="s">
        <v>25</v>
      </c>
      <c r="H116" s="5" t="s">
        <v>83</v>
      </c>
      <c r="I116" s="43"/>
      <c r="J116" s="38"/>
      <c r="K116" s="22" t="e">
        <f t="shared" si="0"/>
        <v>#DIV/0!</v>
      </c>
      <c r="L116" s="36" t="e">
        <f>K116</f>
        <v>#DIV/0!</v>
      </c>
      <c r="M116" s="30"/>
      <c r="N116" s="106"/>
      <c r="O116" s="31"/>
    </row>
    <row r="117" spans="2:15" ht="58.5" hidden="1" customHeight="1" x14ac:dyDescent="0.25">
      <c r="B117" s="47"/>
      <c r="C117" s="16" t="s">
        <v>84</v>
      </c>
      <c r="D117" s="16" t="s">
        <v>85</v>
      </c>
      <c r="E117" s="39" t="s">
        <v>17</v>
      </c>
      <c r="F117" s="5" t="s">
        <v>18</v>
      </c>
      <c r="G117" s="19" t="s">
        <v>81</v>
      </c>
      <c r="H117" s="5" t="s">
        <v>20</v>
      </c>
      <c r="I117" s="20"/>
      <c r="J117" s="20"/>
      <c r="K117" s="22" t="e">
        <f t="shared" si="0"/>
        <v>#DIV/0!</v>
      </c>
      <c r="L117" s="23" t="e">
        <f>(K117+K118+K119)/3</f>
        <v>#DIV/0!</v>
      </c>
      <c r="M117" s="24" t="e">
        <f>(L117+L120)/2</f>
        <v>#DIV/0!</v>
      </c>
      <c r="N117" s="106"/>
      <c r="O117" s="31"/>
    </row>
    <row r="118" spans="2:15" ht="58.5" hidden="1" customHeight="1" x14ac:dyDescent="0.25">
      <c r="B118" s="47"/>
      <c r="C118" s="27"/>
      <c r="D118" s="27"/>
      <c r="E118" s="40"/>
      <c r="F118" s="5" t="s">
        <v>18</v>
      </c>
      <c r="G118" s="19" t="s">
        <v>82</v>
      </c>
      <c r="H118" s="5" t="s">
        <v>20</v>
      </c>
      <c r="I118" s="20"/>
      <c r="J118" s="20"/>
      <c r="K118" s="22" t="e">
        <f t="shared" si="0"/>
        <v>#DIV/0!</v>
      </c>
      <c r="L118" s="29"/>
      <c r="M118" s="30"/>
      <c r="N118" s="106"/>
      <c r="O118" s="31"/>
    </row>
    <row r="119" spans="2:15" ht="58.5" hidden="1" customHeight="1" x14ac:dyDescent="0.25">
      <c r="B119" s="47"/>
      <c r="C119" s="27"/>
      <c r="D119" s="27"/>
      <c r="E119" s="40"/>
      <c r="F119" s="5" t="s">
        <v>18</v>
      </c>
      <c r="G119" s="19" t="s">
        <v>50</v>
      </c>
      <c r="H119" s="5" t="s">
        <v>20</v>
      </c>
      <c r="I119" s="20"/>
      <c r="J119" s="20"/>
      <c r="K119" s="22" t="e">
        <f t="shared" si="0"/>
        <v>#DIV/0!</v>
      </c>
      <c r="L119" s="29"/>
      <c r="M119" s="30"/>
      <c r="N119" s="106"/>
      <c r="O119" s="31"/>
    </row>
    <row r="120" spans="2:15" ht="42.75" hidden="1" customHeight="1" x14ac:dyDescent="0.25">
      <c r="B120" s="47"/>
      <c r="C120" s="32"/>
      <c r="D120" s="32"/>
      <c r="E120" s="41"/>
      <c r="F120" s="5" t="s">
        <v>24</v>
      </c>
      <c r="G120" s="34" t="s">
        <v>25</v>
      </c>
      <c r="H120" s="5" t="s">
        <v>83</v>
      </c>
      <c r="I120" s="43"/>
      <c r="J120" s="35"/>
      <c r="K120" s="22" t="e">
        <f t="shared" si="0"/>
        <v>#DIV/0!</v>
      </c>
      <c r="L120" s="36" t="e">
        <f>K120</f>
        <v>#DIV/0!</v>
      </c>
      <c r="M120" s="30"/>
      <c r="N120" s="106"/>
      <c r="O120" s="31"/>
    </row>
    <row r="121" spans="2:15" ht="58.5" hidden="1" customHeight="1" x14ac:dyDescent="0.25">
      <c r="B121" s="47"/>
      <c r="C121" s="16" t="s">
        <v>86</v>
      </c>
      <c r="D121" s="16" t="s">
        <v>87</v>
      </c>
      <c r="E121" s="39" t="s">
        <v>17</v>
      </c>
      <c r="F121" s="5" t="s">
        <v>18</v>
      </c>
      <c r="G121" s="19" t="s">
        <v>81</v>
      </c>
      <c r="H121" s="5" t="s">
        <v>20</v>
      </c>
      <c r="I121" s="20"/>
      <c r="J121" s="21"/>
      <c r="K121" s="22" t="e">
        <f t="shared" si="0"/>
        <v>#DIV/0!</v>
      </c>
      <c r="L121" s="23" t="e">
        <f>(K121+K122+K123)/3</f>
        <v>#DIV/0!</v>
      </c>
      <c r="M121" s="24" t="e">
        <f>(L121+L124)/2</f>
        <v>#DIV/0!</v>
      </c>
      <c r="N121" s="106"/>
      <c r="O121" s="31"/>
    </row>
    <row r="122" spans="2:15" ht="58.5" hidden="1" customHeight="1" x14ac:dyDescent="0.25">
      <c r="B122" s="47"/>
      <c r="C122" s="27"/>
      <c r="D122" s="27"/>
      <c r="E122" s="40"/>
      <c r="F122" s="5" t="s">
        <v>18</v>
      </c>
      <c r="G122" s="19" t="s">
        <v>82</v>
      </c>
      <c r="H122" s="5" t="s">
        <v>20</v>
      </c>
      <c r="I122" s="20"/>
      <c r="J122" s="21"/>
      <c r="K122" s="22" t="e">
        <f t="shared" ref="K122:K180" si="1">IF(J122/I122*100&gt;100,100,J122/I122*100)</f>
        <v>#DIV/0!</v>
      </c>
      <c r="L122" s="29"/>
      <c r="M122" s="30"/>
      <c r="N122" s="106"/>
      <c r="O122" s="31"/>
    </row>
    <row r="123" spans="2:15" ht="58.5" hidden="1" customHeight="1" x14ac:dyDescent="0.25">
      <c r="B123" s="47"/>
      <c r="C123" s="27"/>
      <c r="D123" s="27"/>
      <c r="E123" s="40"/>
      <c r="F123" s="5" t="s">
        <v>18</v>
      </c>
      <c r="G123" s="19" t="s">
        <v>50</v>
      </c>
      <c r="H123" s="5" t="s">
        <v>20</v>
      </c>
      <c r="I123" s="20"/>
      <c r="J123" s="20"/>
      <c r="K123" s="22" t="e">
        <f t="shared" si="1"/>
        <v>#DIV/0!</v>
      </c>
      <c r="L123" s="29"/>
      <c r="M123" s="30"/>
      <c r="N123" s="106"/>
      <c r="O123" s="31"/>
    </row>
    <row r="124" spans="2:15" ht="40.5" hidden="1" customHeight="1" x14ac:dyDescent="0.25">
      <c r="B124" s="47"/>
      <c r="C124" s="32"/>
      <c r="D124" s="32"/>
      <c r="E124" s="41"/>
      <c r="F124" s="5" t="s">
        <v>24</v>
      </c>
      <c r="G124" s="34" t="s">
        <v>25</v>
      </c>
      <c r="H124" s="5" t="s">
        <v>83</v>
      </c>
      <c r="I124" s="35"/>
      <c r="J124" s="35"/>
      <c r="K124" s="22" t="e">
        <f t="shared" si="1"/>
        <v>#DIV/0!</v>
      </c>
      <c r="L124" s="36" t="e">
        <f>K124</f>
        <v>#DIV/0!</v>
      </c>
      <c r="M124" s="30"/>
      <c r="N124" s="106"/>
      <c r="O124" s="31"/>
    </row>
    <row r="125" spans="2:15" ht="58.5" hidden="1" customHeight="1" x14ac:dyDescent="0.25">
      <c r="B125" s="47"/>
      <c r="C125" s="16" t="s">
        <v>88</v>
      </c>
      <c r="D125" s="16" t="s">
        <v>89</v>
      </c>
      <c r="E125" s="39" t="s">
        <v>17</v>
      </c>
      <c r="F125" s="5" t="s">
        <v>18</v>
      </c>
      <c r="G125" s="19" t="s">
        <v>81</v>
      </c>
      <c r="H125" s="5" t="s">
        <v>20</v>
      </c>
      <c r="I125" s="20"/>
      <c r="J125" s="21"/>
      <c r="K125" s="22" t="e">
        <f t="shared" si="1"/>
        <v>#DIV/0!</v>
      </c>
      <c r="L125" s="23" t="e">
        <f>(K125+K126+K127)/3</f>
        <v>#DIV/0!</v>
      </c>
      <c r="M125" s="24" t="e">
        <f>(L125+L128)/2</f>
        <v>#DIV/0!</v>
      </c>
      <c r="N125" s="106"/>
      <c r="O125" s="31"/>
    </row>
    <row r="126" spans="2:15" ht="58.5" hidden="1" customHeight="1" x14ac:dyDescent="0.25">
      <c r="B126" s="47"/>
      <c r="C126" s="27"/>
      <c r="D126" s="27"/>
      <c r="E126" s="40"/>
      <c r="F126" s="5" t="s">
        <v>18</v>
      </c>
      <c r="G126" s="19" t="s">
        <v>82</v>
      </c>
      <c r="H126" s="5" t="s">
        <v>20</v>
      </c>
      <c r="I126" s="20"/>
      <c r="J126" s="21"/>
      <c r="K126" s="22" t="e">
        <f t="shared" si="1"/>
        <v>#DIV/0!</v>
      </c>
      <c r="L126" s="29"/>
      <c r="M126" s="30"/>
      <c r="N126" s="106"/>
      <c r="O126" s="31"/>
    </row>
    <row r="127" spans="2:15" ht="58.5" hidden="1" customHeight="1" x14ac:dyDescent="0.25">
      <c r="B127" s="47"/>
      <c r="C127" s="27"/>
      <c r="D127" s="27"/>
      <c r="E127" s="40"/>
      <c r="F127" s="5" t="s">
        <v>18</v>
      </c>
      <c r="G127" s="19" t="s">
        <v>50</v>
      </c>
      <c r="H127" s="5" t="s">
        <v>20</v>
      </c>
      <c r="I127" s="20"/>
      <c r="J127" s="20"/>
      <c r="K127" s="22" t="e">
        <f t="shared" si="1"/>
        <v>#DIV/0!</v>
      </c>
      <c r="L127" s="29"/>
      <c r="M127" s="30"/>
      <c r="N127" s="106"/>
      <c r="O127" s="31"/>
    </row>
    <row r="128" spans="2:15" ht="38.25" hidden="1" customHeight="1" x14ac:dyDescent="0.25">
      <c r="B128" s="47"/>
      <c r="C128" s="32"/>
      <c r="D128" s="32"/>
      <c r="E128" s="41"/>
      <c r="F128" s="5" t="s">
        <v>24</v>
      </c>
      <c r="G128" s="34" t="s">
        <v>25</v>
      </c>
      <c r="H128" s="5" t="s">
        <v>83</v>
      </c>
      <c r="I128" s="43"/>
      <c r="J128" s="35"/>
      <c r="K128" s="22" t="e">
        <f t="shared" si="1"/>
        <v>#DIV/0!</v>
      </c>
      <c r="L128" s="36" t="e">
        <f>K128</f>
        <v>#DIV/0!</v>
      </c>
      <c r="M128" s="30"/>
      <c r="N128" s="106"/>
      <c r="O128" s="31"/>
    </row>
    <row r="129" spans="2:15" ht="58.5" hidden="1" customHeight="1" x14ac:dyDescent="0.25">
      <c r="B129" s="47"/>
      <c r="C129" s="16" t="s">
        <v>90</v>
      </c>
      <c r="D129" s="16" t="s">
        <v>91</v>
      </c>
      <c r="E129" s="39" t="s">
        <v>17</v>
      </c>
      <c r="F129" s="5" t="s">
        <v>18</v>
      </c>
      <c r="G129" s="19" t="s">
        <v>81</v>
      </c>
      <c r="H129" s="5" t="s">
        <v>20</v>
      </c>
      <c r="I129" s="20"/>
      <c r="J129" s="21"/>
      <c r="K129" s="22" t="e">
        <f t="shared" si="1"/>
        <v>#DIV/0!</v>
      </c>
      <c r="L129" s="23" t="e">
        <f>(K129+K130+K131)/3</f>
        <v>#DIV/0!</v>
      </c>
      <c r="M129" s="24" t="e">
        <f>(L129+L132)/2</f>
        <v>#DIV/0!</v>
      </c>
      <c r="N129" s="106"/>
      <c r="O129" s="31"/>
    </row>
    <row r="130" spans="2:15" ht="58.5" hidden="1" customHeight="1" x14ac:dyDescent="0.25">
      <c r="B130" s="47"/>
      <c r="C130" s="27"/>
      <c r="D130" s="27"/>
      <c r="E130" s="40"/>
      <c r="F130" s="5" t="s">
        <v>18</v>
      </c>
      <c r="G130" s="19" t="s">
        <v>82</v>
      </c>
      <c r="H130" s="5" t="s">
        <v>20</v>
      </c>
      <c r="I130" s="20"/>
      <c r="J130" s="21"/>
      <c r="K130" s="22" t="e">
        <f t="shared" si="1"/>
        <v>#DIV/0!</v>
      </c>
      <c r="L130" s="29"/>
      <c r="M130" s="30"/>
      <c r="N130" s="106"/>
      <c r="O130" s="31"/>
    </row>
    <row r="131" spans="2:15" ht="58.5" hidden="1" customHeight="1" x14ac:dyDescent="0.25">
      <c r="B131" s="47"/>
      <c r="C131" s="27"/>
      <c r="D131" s="27"/>
      <c r="E131" s="40"/>
      <c r="F131" s="5" t="s">
        <v>18</v>
      </c>
      <c r="G131" s="19" t="s">
        <v>50</v>
      </c>
      <c r="H131" s="5" t="s">
        <v>20</v>
      </c>
      <c r="I131" s="20"/>
      <c r="J131" s="20"/>
      <c r="K131" s="22" t="e">
        <f t="shared" si="1"/>
        <v>#DIV/0!</v>
      </c>
      <c r="L131" s="29"/>
      <c r="M131" s="30"/>
      <c r="N131" s="106"/>
      <c r="O131" s="31"/>
    </row>
    <row r="132" spans="2:15" ht="36.75" hidden="1" customHeight="1" x14ac:dyDescent="0.25">
      <c r="B132" s="47"/>
      <c r="C132" s="32"/>
      <c r="D132" s="32"/>
      <c r="E132" s="41"/>
      <c r="F132" s="5" t="s">
        <v>24</v>
      </c>
      <c r="G132" s="34" t="s">
        <v>25</v>
      </c>
      <c r="H132" s="5" t="s">
        <v>83</v>
      </c>
      <c r="I132" s="35"/>
      <c r="J132" s="35"/>
      <c r="K132" s="22" t="e">
        <f t="shared" si="1"/>
        <v>#DIV/0!</v>
      </c>
      <c r="L132" s="36" t="e">
        <f>K132</f>
        <v>#DIV/0!</v>
      </c>
      <c r="M132" s="30"/>
      <c r="N132" s="106"/>
      <c r="O132" s="31"/>
    </row>
    <row r="133" spans="2:15" ht="58.5" hidden="1" customHeight="1" x14ac:dyDescent="0.25">
      <c r="B133" s="47"/>
      <c r="C133" s="16" t="s">
        <v>92</v>
      </c>
      <c r="D133" s="16" t="s">
        <v>93</v>
      </c>
      <c r="E133" s="39" t="s">
        <v>17</v>
      </c>
      <c r="F133" s="5" t="s">
        <v>18</v>
      </c>
      <c r="G133" s="19" t="s">
        <v>81</v>
      </c>
      <c r="H133" s="5" t="s">
        <v>20</v>
      </c>
      <c r="I133" s="20"/>
      <c r="J133" s="20"/>
      <c r="K133" s="22" t="e">
        <f t="shared" si="1"/>
        <v>#DIV/0!</v>
      </c>
      <c r="L133" s="23" t="e">
        <f>(K133+K134+K135)/3</f>
        <v>#DIV/0!</v>
      </c>
      <c r="M133" s="24" t="e">
        <f>(L133+L136)/2</f>
        <v>#DIV/0!</v>
      </c>
      <c r="N133" s="106"/>
      <c r="O133" s="31"/>
    </row>
    <row r="134" spans="2:15" ht="58.5" hidden="1" customHeight="1" x14ac:dyDescent="0.25">
      <c r="B134" s="47"/>
      <c r="C134" s="27"/>
      <c r="D134" s="27"/>
      <c r="E134" s="40"/>
      <c r="F134" s="5" t="s">
        <v>18</v>
      </c>
      <c r="G134" s="19" t="s">
        <v>82</v>
      </c>
      <c r="H134" s="5" t="s">
        <v>20</v>
      </c>
      <c r="I134" s="20"/>
      <c r="J134" s="20"/>
      <c r="K134" s="22" t="e">
        <f t="shared" si="1"/>
        <v>#DIV/0!</v>
      </c>
      <c r="L134" s="29"/>
      <c r="M134" s="30"/>
      <c r="N134" s="106"/>
      <c r="O134" s="31"/>
    </row>
    <row r="135" spans="2:15" ht="58.5" hidden="1" customHeight="1" x14ac:dyDescent="0.25">
      <c r="B135" s="47"/>
      <c r="C135" s="27"/>
      <c r="D135" s="27"/>
      <c r="E135" s="40"/>
      <c r="F135" s="5" t="s">
        <v>18</v>
      </c>
      <c r="G135" s="19" t="s">
        <v>50</v>
      </c>
      <c r="H135" s="5" t="s">
        <v>20</v>
      </c>
      <c r="I135" s="20"/>
      <c r="J135" s="20"/>
      <c r="K135" s="22" t="e">
        <f t="shared" si="1"/>
        <v>#DIV/0!</v>
      </c>
      <c r="L135" s="29"/>
      <c r="M135" s="30"/>
      <c r="N135" s="106"/>
      <c r="O135" s="31"/>
    </row>
    <row r="136" spans="2:15" ht="36.75" hidden="1" customHeight="1" x14ac:dyDescent="0.25">
      <c r="B136" s="47"/>
      <c r="C136" s="32"/>
      <c r="D136" s="32"/>
      <c r="E136" s="41"/>
      <c r="F136" s="5" t="s">
        <v>24</v>
      </c>
      <c r="G136" s="34" t="s">
        <v>25</v>
      </c>
      <c r="H136" s="5" t="s">
        <v>83</v>
      </c>
      <c r="I136" s="43"/>
      <c r="J136" s="43"/>
      <c r="K136" s="22" t="e">
        <f t="shared" si="1"/>
        <v>#DIV/0!</v>
      </c>
      <c r="L136" s="36" t="e">
        <f>K136</f>
        <v>#DIV/0!</v>
      </c>
      <c r="M136" s="30"/>
      <c r="N136" s="106"/>
      <c r="O136" s="31"/>
    </row>
    <row r="137" spans="2:15" ht="58.5" hidden="1" customHeight="1" x14ac:dyDescent="0.25">
      <c r="B137" s="47"/>
      <c r="C137" s="16" t="s">
        <v>94</v>
      </c>
      <c r="D137" s="16" t="s">
        <v>95</v>
      </c>
      <c r="E137" s="39" t="s">
        <v>17</v>
      </c>
      <c r="F137" s="5" t="s">
        <v>18</v>
      </c>
      <c r="G137" s="19" t="s">
        <v>81</v>
      </c>
      <c r="H137" s="5" t="s">
        <v>20</v>
      </c>
      <c r="I137" s="20"/>
      <c r="J137" s="20"/>
      <c r="K137" s="22" t="e">
        <f t="shared" si="1"/>
        <v>#DIV/0!</v>
      </c>
      <c r="L137" s="23" t="e">
        <f>(K137+K138+K139)/3</f>
        <v>#DIV/0!</v>
      </c>
      <c r="M137" s="24" t="e">
        <f>(L137+L140)/2</f>
        <v>#DIV/0!</v>
      </c>
      <c r="N137" s="106"/>
      <c r="O137" s="31"/>
    </row>
    <row r="138" spans="2:15" ht="58.5" hidden="1" customHeight="1" x14ac:dyDescent="0.25">
      <c r="B138" s="47"/>
      <c r="C138" s="27"/>
      <c r="D138" s="27"/>
      <c r="E138" s="40"/>
      <c r="F138" s="5" t="s">
        <v>18</v>
      </c>
      <c r="G138" s="19" t="s">
        <v>82</v>
      </c>
      <c r="H138" s="5" t="s">
        <v>20</v>
      </c>
      <c r="I138" s="20"/>
      <c r="J138" s="20"/>
      <c r="K138" s="22" t="e">
        <f t="shared" si="1"/>
        <v>#DIV/0!</v>
      </c>
      <c r="L138" s="29"/>
      <c r="M138" s="30"/>
      <c r="N138" s="106"/>
      <c r="O138" s="31"/>
    </row>
    <row r="139" spans="2:15" ht="58.5" hidden="1" customHeight="1" x14ac:dyDescent="0.25">
      <c r="B139" s="47"/>
      <c r="C139" s="27"/>
      <c r="D139" s="27"/>
      <c r="E139" s="40"/>
      <c r="F139" s="5" t="s">
        <v>18</v>
      </c>
      <c r="G139" s="19" t="s">
        <v>50</v>
      </c>
      <c r="H139" s="5" t="s">
        <v>20</v>
      </c>
      <c r="I139" s="20"/>
      <c r="J139" s="20"/>
      <c r="K139" s="22" t="e">
        <f t="shared" si="1"/>
        <v>#DIV/0!</v>
      </c>
      <c r="L139" s="29"/>
      <c r="M139" s="30"/>
      <c r="N139" s="106"/>
      <c r="O139" s="31"/>
    </row>
    <row r="140" spans="2:15" ht="39" hidden="1" customHeight="1" x14ac:dyDescent="0.25">
      <c r="B140" s="47"/>
      <c r="C140" s="32"/>
      <c r="D140" s="32"/>
      <c r="E140" s="41"/>
      <c r="F140" s="5" t="s">
        <v>24</v>
      </c>
      <c r="G140" s="34" t="s">
        <v>25</v>
      </c>
      <c r="H140" s="5" t="s">
        <v>83</v>
      </c>
      <c r="I140" s="43"/>
      <c r="J140" s="43"/>
      <c r="K140" s="22" t="e">
        <f t="shared" si="1"/>
        <v>#DIV/0!</v>
      </c>
      <c r="L140" s="36" t="e">
        <f>K140</f>
        <v>#DIV/0!</v>
      </c>
      <c r="M140" s="30"/>
      <c r="N140" s="106"/>
      <c r="O140" s="31"/>
    </row>
    <row r="141" spans="2:15" ht="58.5" hidden="1" customHeight="1" x14ac:dyDescent="0.25">
      <c r="B141" s="47"/>
      <c r="C141" s="16" t="s">
        <v>96</v>
      </c>
      <c r="D141" s="16" t="s">
        <v>97</v>
      </c>
      <c r="E141" s="39" t="s">
        <v>17</v>
      </c>
      <c r="F141" s="5" t="s">
        <v>18</v>
      </c>
      <c r="G141" s="19" t="s">
        <v>81</v>
      </c>
      <c r="H141" s="5" t="s">
        <v>20</v>
      </c>
      <c r="I141" s="20"/>
      <c r="J141" s="21"/>
      <c r="K141" s="22" t="e">
        <f t="shared" si="1"/>
        <v>#DIV/0!</v>
      </c>
      <c r="L141" s="23" t="e">
        <f>(K141+K142+K143)/3</f>
        <v>#DIV/0!</v>
      </c>
      <c r="M141" s="24" t="e">
        <f>(L141+L144)/2</f>
        <v>#DIV/0!</v>
      </c>
      <c r="N141" s="106"/>
      <c r="O141" s="31"/>
    </row>
    <row r="142" spans="2:15" ht="58.5" hidden="1" customHeight="1" x14ac:dyDescent="0.25">
      <c r="B142" s="47"/>
      <c r="C142" s="27"/>
      <c r="D142" s="27"/>
      <c r="E142" s="40"/>
      <c r="F142" s="5" t="s">
        <v>18</v>
      </c>
      <c r="G142" s="19" t="s">
        <v>82</v>
      </c>
      <c r="H142" s="5" t="s">
        <v>20</v>
      </c>
      <c r="I142" s="20"/>
      <c r="J142" s="21"/>
      <c r="K142" s="22" t="e">
        <f t="shared" si="1"/>
        <v>#DIV/0!</v>
      </c>
      <c r="L142" s="29"/>
      <c r="M142" s="30"/>
      <c r="N142" s="106"/>
      <c r="O142" s="31"/>
    </row>
    <row r="143" spans="2:15" ht="58.5" hidden="1" customHeight="1" x14ac:dyDescent="0.25">
      <c r="B143" s="47"/>
      <c r="C143" s="27"/>
      <c r="D143" s="27"/>
      <c r="E143" s="40"/>
      <c r="F143" s="5" t="s">
        <v>18</v>
      </c>
      <c r="G143" s="19" t="s">
        <v>50</v>
      </c>
      <c r="H143" s="5" t="s">
        <v>20</v>
      </c>
      <c r="I143" s="20"/>
      <c r="J143" s="20"/>
      <c r="K143" s="22" t="e">
        <f t="shared" si="1"/>
        <v>#DIV/0!</v>
      </c>
      <c r="L143" s="29"/>
      <c r="M143" s="30"/>
      <c r="N143" s="106"/>
      <c r="O143" s="31"/>
    </row>
    <row r="144" spans="2:15" ht="38.25" hidden="1" customHeight="1" x14ac:dyDescent="0.25">
      <c r="B144" s="47"/>
      <c r="C144" s="32"/>
      <c r="D144" s="32"/>
      <c r="E144" s="41"/>
      <c r="F144" s="5" t="s">
        <v>24</v>
      </c>
      <c r="G144" s="34" t="s">
        <v>25</v>
      </c>
      <c r="H144" s="5" t="s">
        <v>83</v>
      </c>
      <c r="I144" s="43"/>
      <c r="J144" s="38"/>
      <c r="K144" s="22" t="e">
        <f t="shared" si="1"/>
        <v>#DIV/0!</v>
      </c>
      <c r="L144" s="36" t="e">
        <f>K144</f>
        <v>#DIV/0!</v>
      </c>
      <c r="M144" s="30"/>
      <c r="N144" s="106"/>
      <c r="O144" s="31"/>
    </row>
    <row r="145" spans="2:15" ht="58.5" hidden="1" customHeight="1" x14ac:dyDescent="0.25">
      <c r="B145" s="47"/>
      <c r="C145" s="16" t="s">
        <v>98</v>
      </c>
      <c r="D145" s="16" t="s">
        <v>99</v>
      </c>
      <c r="E145" s="39" t="s">
        <v>17</v>
      </c>
      <c r="F145" s="5" t="s">
        <v>18</v>
      </c>
      <c r="G145" s="19" t="s">
        <v>81</v>
      </c>
      <c r="H145" s="5" t="s">
        <v>20</v>
      </c>
      <c r="I145" s="20"/>
      <c r="J145" s="21"/>
      <c r="K145" s="22" t="e">
        <f t="shared" si="1"/>
        <v>#DIV/0!</v>
      </c>
      <c r="L145" s="23" t="e">
        <f>(K145+K146+K147)/3</f>
        <v>#DIV/0!</v>
      </c>
      <c r="M145" s="24" t="e">
        <f>(L145+L148)/2</f>
        <v>#DIV/0!</v>
      </c>
      <c r="N145" s="106"/>
      <c r="O145" s="31"/>
    </row>
    <row r="146" spans="2:15" ht="58.5" hidden="1" customHeight="1" x14ac:dyDescent="0.25">
      <c r="B146" s="47"/>
      <c r="C146" s="27"/>
      <c r="D146" s="27"/>
      <c r="E146" s="40"/>
      <c r="F146" s="5" t="s">
        <v>18</v>
      </c>
      <c r="G146" s="19" t="s">
        <v>82</v>
      </c>
      <c r="H146" s="5" t="s">
        <v>20</v>
      </c>
      <c r="I146" s="20"/>
      <c r="J146" s="21"/>
      <c r="K146" s="22" t="e">
        <f t="shared" si="1"/>
        <v>#DIV/0!</v>
      </c>
      <c r="L146" s="29"/>
      <c r="M146" s="30"/>
      <c r="N146" s="106"/>
      <c r="O146" s="31"/>
    </row>
    <row r="147" spans="2:15" ht="58.5" hidden="1" customHeight="1" x14ac:dyDescent="0.25">
      <c r="B147" s="47"/>
      <c r="C147" s="27"/>
      <c r="D147" s="27"/>
      <c r="E147" s="40"/>
      <c r="F147" s="5" t="s">
        <v>18</v>
      </c>
      <c r="G147" s="19" t="s">
        <v>50</v>
      </c>
      <c r="H147" s="5" t="s">
        <v>20</v>
      </c>
      <c r="I147" s="20"/>
      <c r="J147" s="20"/>
      <c r="K147" s="22" t="e">
        <f t="shared" si="1"/>
        <v>#DIV/0!</v>
      </c>
      <c r="L147" s="29"/>
      <c r="M147" s="30"/>
      <c r="N147" s="106"/>
      <c r="O147" s="31"/>
    </row>
    <row r="148" spans="2:15" ht="42.75" hidden="1" customHeight="1" x14ac:dyDescent="0.25">
      <c r="B148" s="47"/>
      <c r="C148" s="32"/>
      <c r="D148" s="32"/>
      <c r="E148" s="41"/>
      <c r="F148" s="5" t="s">
        <v>24</v>
      </c>
      <c r="G148" s="34" t="s">
        <v>25</v>
      </c>
      <c r="H148" s="5" t="s">
        <v>83</v>
      </c>
      <c r="I148" s="43"/>
      <c r="J148" s="35"/>
      <c r="K148" s="22" t="e">
        <f t="shared" si="1"/>
        <v>#DIV/0!</v>
      </c>
      <c r="L148" s="36" t="e">
        <f>K148</f>
        <v>#DIV/0!</v>
      </c>
      <c r="M148" s="30"/>
      <c r="N148" s="106"/>
      <c r="O148" s="31"/>
    </row>
    <row r="149" spans="2:15" ht="58.5" hidden="1" customHeight="1" x14ac:dyDescent="0.25">
      <c r="B149" s="47"/>
      <c r="C149" s="16" t="s">
        <v>100</v>
      </c>
      <c r="D149" s="16" t="s">
        <v>101</v>
      </c>
      <c r="E149" s="39" t="s">
        <v>17</v>
      </c>
      <c r="F149" s="5" t="s">
        <v>18</v>
      </c>
      <c r="G149" s="19" t="s">
        <v>81</v>
      </c>
      <c r="H149" s="5" t="s">
        <v>20</v>
      </c>
      <c r="I149" s="20"/>
      <c r="J149" s="21"/>
      <c r="K149" s="22" t="e">
        <f t="shared" si="1"/>
        <v>#DIV/0!</v>
      </c>
      <c r="L149" s="23" t="e">
        <f>(K149+K150+K151)/3</f>
        <v>#DIV/0!</v>
      </c>
      <c r="M149" s="24" t="e">
        <f>(L149+L152)/2</f>
        <v>#DIV/0!</v>
      </c>
      <c r="N149" s="106"/>
      <c r="O149" s="31"/>
    </row>
    <row r="150" spans="2:15" ht="58.5" hidden="1" customHeight="1" x14ac:dyDescent="0.25">
      <c r="B150" s="47"/>
      <c r="C150" s="27"/>
      <c r="D150" s="27"/>
      <c r="E150" s="40"/>
      <c r="F150" s="5" t="s">
        <v>18</v>
      </c>
      <c r="G150" s="19" t="s">
        <v>82</v>
      </c>
      <c r="H150" s="5" t="s">
        <v>20</v>
      </c>
      <c r="I150" s="20"/>
      <c r="J150" s="21"/>
      <c r="K150" s="22" t="e">
        <f t="shared" si="1"/>
        <v>#DIV/0!</v>
      </c>
      <c r="L150" s="29"/>
      <c r="M150" s="30"/>
      <c r="N150" s="106"/>
      <c r="O150" s="31"/>
    </row>
    <row r="151" spans="2:15" ht="58.5" hidden="1" customHeight="1" x14ac:dyDescent="0.25">
      <c r="B151" s="47"/>
      <c r="C151" s="27"/>
      <c r="D151" s="27"/>
      <c r="E151" s="40"/>
      <c r="F151" s="5" t="s">
        <v>18</v>
      </c>
      <c r="G151" s="19" t="s">
        <v>50</v>
      </c>
      <c r="H151" s="5" t="s">
        <v>20</v>
      </c>
      <c r="I151" s="20"/>
      <c r="J151" s="20"/>
      <c r="K151" s="22" t="e">
        <f t="shared" si="1"/>
        <v>#DIV/0!</v>
      </c>
      <c r="L151" s="29"/>
      <c r="M151" s="30"/>
      <c r="N151" s="106"/>
      <c r="O151" s="31"/>
    </row>
    <row r="152" spans="2:15" ht="36.75" hidden="1" customHeight="1" x14ac:dyDescent="0.25">
      <c r="B152" s="47"/>
      <c r="C152" s="32"/>
      <c r="D152" s="32"/>
      <c r="E152" s="41"/>
      <c r="F152" s="5" t="s">
        <v>24</v>
      </c>
      <c r="G152" s="34" t="s">
        <v>25</v>
      </c>
      <c r="H152" s="5" t="s">
        <v>83</v>
      </c>
      <c r="I152" s="43"/>
      <c r="J152" s="35"/>
      <c r="K152" s="22" t="e">
        <f t="shared" si="1"/>
        <v>#DIV/0!</v>
      </c>
      <c r="L152" s="36" t="e">
        <f>K152</f>
        <v>#DIV/0!</v>
      </c>
      <c r="M152" s="30"/>
      <c r="N152" s="106"/>
      <c r="O152" s="31"/>
    </row>
    <row r="153" spans="2:15" ht="58.5" hidden="1" customHeight="1" x14ac:dyDescent="0.25">
      <c r="B153" s="47"/>
      <c r="C153" s="53" t="s">
        <v>102</v>
      </c>
      <c r="D153" s="16" t="s">
        <v>103</v>
      </c>
      <c r="E153" s="39" t="s">
        <v>17</v>
      </c>
      <c r="F153" s="5" t="s">
        <v>18</v>
      </c>
      <c r="G153" s="19" t="s">
        <v>81</v>
      </c>
      <c r="H153" s="5" t="s">
        <v>20</v>
      </c>
      <c r="I153" s="20"/>
      <c r="J153" s="21"/>
      <c r="K153" s="22" t="e">
        <f t="shared" si="1"/>
        <v>#DIV/0!</v>
      </c>
      <c r="L153" s="23" t="e">
        <f>(K153+K154+K155)/3</f>
        <v>#DIV/0!</v>
      </c>
      <c r="M153" s="24" t="e">
        <f>(L153+L156)/2</f>
        <v>#DIV/0!</v>
      </c>
      <c r="N153" s="106"/>
      <c r="O153" s="31"/>
    </row>
    <row r="154" spans="2:15" ht="58.5" hidden="1" customHeight="1" x14ac:dyDescent="0.25">
      <c r="B154" s="47"/>
      <c r="C154" s="54"/>
      <c r="D154" s="27"/>
      <c r="E154" s="40"/>
      <c r="F154" s="5" t="s">
        <v>18</v>
      </c>
      <c r="G154" s="19" t="s">
        <v>82</v>
      </c>
      <c r="H154" s="5" t="s">
        <v>20</v>
      </c>
      <c r="I154" s="20"/>
      <c r="J154" s="21"/>
      <c r="K154" s="22" t="e">
        <f t="shared" si="1"/>
        <v>#DIV/0!</v>
      </c>
      <c r="L154" s="29"/>
      <c r="M154" s="30"/>
      <c r="N154" s="106"/>
      <c r="O154" s="31"/>
    </row>
    <row r="155" spans="2:15" ht="58.5" hidden="1" customHeight="1" x14ac:dyDescent="0.25">
      <c r="B155" s="47"/>
      <c r="C155" s="54"/>
      <c r="D155" s="27"/>
      <c r="E155" s="40"/>
      <c r="F155" s="5" t="s">
        <v>18</v>
      </c>
      <c r="G155" s="19" t="s">
        <v>50</v>
      </c>
      <c r="H155" s="5" t="s">
        <v>20</v>
      </c>
      <c r="I155" s="20"/>
      <c r="J155" s="20"/>
      <c r="K155" s="22" t="e">
        <f t="shared" si="1"/>
        <v>#DIV/0!</v>
      </c>
      <c r="L155" s="29"/>
      <c r="M155" s="30"/>
      <c r="N155" s="106"/>
      <c r="O155" s="31"/>
    </row>
    <row r="156" spans="2:15" ht="39" hidden="1" customHeight="1" x14ac:dyDescent="0.25">
      <c r="B156" s="47"/>
      <c r="C156" s="55"/>
      <c r="D156" s="32"/>
      <c r="E156" s="41"/>
      <c r="F156" s="5" t="s">
        <v>24</v>
      </c>
      <c r="G156" s="34" t="s">
        <v>25</v>
      </c>
      <c r="H156" s="5" t="s">
        <v>83</v>
      </c>
      <c r="I156" s="43"/>
      <c r="J156" s="38"/>
      <c r="K156" s="22" t="e">
        <f t="shared" si="1"/>
        <v>#DIV/0!</v>
      </c>
      <c r="L156" s="36" t="e">
        <f>K156</f>
        <v>#DIV/0!</v>
      </c>
      <c r="M156" s="30"/>
      <c r="N156" s="106"/>
      <c r="O156" s="31"/>
    </row>
    <row r="157" spans="2:15" ht="58.5" customHeight="1" x14ac:dyDescent="0.25">
      <c r="B157" s="47"/>
      <c r="C157" s="16" t="s">
        <v>104</v>
      </c>
      <c r="D157" s="16" t="s">
        <v>105</v>
      </c>
      <c r="E157" s="39" t="s">
        <v>17</v>
      </c>
      <c r="F157" s="5" t="s">
        <v>18</v>
      </c>
      <c r="G157" s="19" t="s">
        <v>81</v>
      </c>
      <c r="H157" s="5" t="s">
        <v>20</v>
      </c>
      <c r="I157" s="20">
        <v>6</v>
      </c>
      <c r="J157" s="20">
        <v>6</v>
      </c>
      <c r="K157" s="22">
        <f t="shared" si="1"/>
        <v>100</v>
      </c>
      <c r="L157" s="23">
        <f>(K157+K158+K159)/3</f>
        <v>100</v>
      </c>
      <c r="M157" s="24">
        <f>(L157+L160)/2</f>
        <v>99.87686750944016</v>
      </c>
      <c r="N157" s="105"/>
      <c r="O157" s="31"/>
    </row>
    <row r="158" spans="2:15" ht="58.5" customHeight="1" x14ac:dyDescent="0.25">
      <c r="B158" s="47"/>
      <c r="C158" s="56"/>
      <c r="D158" s="27"/>
      <c r="E158" s="40"/>
      <c r="F158" s="5" t="s">
        <v>18</v>
      </c>
      <c r="G158" s="19" t="s">
        <v>82</v>
      </c>
      <c r="H158" s="5" t="s">
        <v>20</v>
      </c>
      <c r="I158" s="20">
        <v>1</v>
      </c>
      <c r="J158" s="20">
        <v>1</v>
      </c>
      <c r="K158" s="22">
        <f t="shared" si="1"/>
        <v>100</v>
      </c>
      <c r="L158" s="29"/>
      <c r="M158" s="30"/>
      <c r="N158" s="105"/>
      <c r="O158" s="31"/>
    </row>
    <row r="159" spans="2:15" ht="58.5" customHeight="1" x14ac:dyDescent="0.25">
      <c r="B159" s="47"/>
      <c r="C159" s="56"/>
      <c r="D159" s="27"/>
      <c r="E159" s="40"/>
      <c r="F159" s="5" t="s">
        <v>18</v>
      </c>
      <c r="G159" s="19" t="s">
        <v>50</v>
      </c>
      <c r="H159" s="5" t="s">
        <v>20</v>
      </c>
      <c r="I159" s="20">
        <v>90</v>
      </c>
      <c r="J159" s="20">
        <v>90</v>
      </c>
      <c r="K159" s="22">
        <f t="shared" si="1"/>
        <v>100</v>
      </c>
      <c r="L159" s="29"/>
      <c r="M159" s="30"/>
      <c r="N159" s="105"/>
      <c r="O159" s="31"/>
    </row>
    <row r="160" spans="2:15" ht="38.25" customHeight="1" x14ac:dyDescent="0.25">
      <c r="B160" s="47"/>
      <c r="C160" s="57"/>
      <c r="D160" s="32"/>
      <c r="E160" s="41"/>
      <c r="F160" s="5" t="s">
        <v>24</v>
      </c>
      <c r="G160" s="34" t="s">
        <v>25</v>
      </c>
      <c r="H160" s="5" t="s">
        <v>83</v>
      </c>
      <c r="I160" s="43">
        <f>12182</f>
        <v>12182</v>
      </c>
      <c r="J160" s="43">
        <v>12152</v>
      </c>
      <c r="K160" s="22">
        <f t="shared" si="1"/>
        <v>99.75373501888032</v>
      </c>
      <c r="L160" s="36">
        <f>K160</f>
        <v>99.75373501888032</v>
      </c>
      <c r="M160" s="30"/>
      <c r="N160" s="105"/>
      <c r="O160" s="31"/>
    </row>
    <row r="161" spans="2:15" ht="58.5" customHeight="1" x14ac:dyDescent="0.25">
      <c r="B161" s="47"/>
      <c r="C161" s="16" t="s">
        <v>106</v>
      </c>
      <c r="D161" s="16" t="s">
        <v>107</v>
      </c>
      <c r="E161" s="39" t="s">
        <v>17</v>
      </c>
      <c r="F161" s="5" t="s">
        <v>18</v>
      </c>
      <c r="G161" s="19" t="s">
        <v>81</v>
      </c>
      <c r="H161" s="5" t="s">
        <v>20</v>
      </c>
      <c r="I161" s="20">
        <v>6</v>
      </c>
      <c r="J161" s="21">
        <v>6</v>
      </c>
      <c r="K161" s="22">
        <f t="shared" si="1"/>
        <v>100</v>
      </c>
      <c r="L161" s="23">
        <f>(K161+K162+K163)/3</f>
        <v>100</v>
      </c>
      <c r="M161" s="24">
        <f>(L161+L164)/2</f>
        <v>97.716564313323488</v>
      </c>
      <c r="N161" s="105"/>
      <c r="O161" s="31"/>
    </row>
    <row r="162" spans="2:15" ht="58.5" customHeight="1" x14ac:dyDescent="0.25">
      <c r="B162" s="47"/>
      <c r="C162" s="56"/>
      <c r="D162" s="27"/>
      <c r="E162" s="40"/>
      <c r="F162" s="5" t="s">
        <v>18</v>
      </c>
      <c r="G162" s="19" t="s">
        <v>82</v>
      </c>
      <c r="H162" s="5" t="s">
        <v>20</v>
      </c>
      <c r="I162" s="20">
        <v>1</v>
      </c>
      <c r="J162" s="21">
        <v>1</v>
      </c>
      <c r="K162" s="22">
        <f t="shared" si="1"/>
        <v>100</v>
      </c>
      <c r="L162" s="29"/>
      <c r="M162" s="30"/>
      <c r="N162" s="105"/>
      <c r="O162" s="31"/>
    </row>
    <row r="163" spans="2:15" ht="58.5" customHeight="1" x14ac:dyDescent="0.25">
      <c r="B163" s="47"/>
      <c r="C163" s="56"/>
      <c r="D163" s="27"/>
      <c r="E163" s="40"/>
      <c r="F163" s="5" t="s">
        <v>18</v>
      </c>
      <c r="G163" s="19" t="s">
        <v>50</v>
      </c>
      <c r="H163" s="5" t="s">
        <v>20</v>
      </c>
      <c r="I163" s="20">
        <v>90</v>
      </c>
      <c r="J163" s="20">
        <v>90</v>
      </c>
      <c r="K163" s="22">
        <f t="shared" si="1"/>
        <v>100</v>
      </c>
      <c r="L163" s="29"/>
      <c r="M163" s="30"/>
      <c r="N163" s="105"/>
      <c r="O163" s="31"/>
    </row>
    <row r="164" spans="2:15" ht="38.25" customHeight="1" x14ac:dyDescent="0.25">
      <c r="B164" s="47"/>
      <c r="C164" s="57"/>
      <c r="D164" s="32"/>
      <c r="E164" s="41"/>
      <c r="F164" s="5" t="s">
        <v>24</v>
      </c>
      <c r="G164" s="34" t="s">
        <v>25</v>
      </c>
      <c r="H164" s="5" t="s">
        <v>83</v>
      </c>
      <c r="I164" s="35">
        <f>2720/9*5+21039+999+80</f>
        <v>23629.111111111109</v>
      </c>
      <c r="J164" s="43">
        <v>22550</v>
      </c>
      <c r="K164" s="22">
        <f t="shared" si="1"/>
        <v>95.43312862664699</v>
      </c>
      <c r="L164" s="36">
        <f>K164</f>
        <v>95.43312862664699</v>
      </c>
      <c r="M164" s="30"/>
      <c r="N164" s="105"/>
      <c r="O164" s="31"/>
    </row>
    <row r="165" spans="2:15" ht="58.5" customHeight="1" x14ac:dyDescent="0.25">
      <c r="B165" s="47"/>
      <c r="C165" s="16" t="s">
        <v>108</v>
      </c>
      <c r="D165" s="16" t="s">
        <v>109</v>
      </c>
      <c r="E165" s="39" t="s">
        <v>17</v>
      </c>
      <c r="F165" s="5" t="s">
        <v>18</v>
      </c>
      <c r="G165" s="19" t="s">
        <v>81</v>
      </c>
      <c r="H165" s="5" t="s">
        <v>20</v>
      </c>
      <c r="I165" s="20">
        <v>14</v>
      </c>
      <c r="J165" s="21">
        <v>14</v>
      </c>
      <c r="K165" s="22">
        <f t="shared" si="1"/>
        <v>100</v>
      </c>
      <c r="L165" s="23">
        <f>(K165+K166+K167)/3</f>
        <v>100</v>
      </c>
      <c r="M165" s="24">
        <f>(L165+L168)/2</f>
        <v>99.833011074002457</v>
      </c>
      <c r="N165" s="105"/>
      <c r="O165" s="31"/>
    </row>
    <row r="166" spans="2:15" ht="58.5" customHeight="1" x14ac:dyDescent="0.25">
      <c r="B166" s="47"/>
      <c r="C166" s="56"/>
      <c r="D166" s="27"/>
      <c r="E166" s="40"/>
      <c r="F166" s="5" t="s">
        <v>18</v>
      </c>
      <c r="G166" s="19" t="s">
        <v>82</v>
      </c>
      <c r="H166" s="5" t="s">
        <v>20</v>
      </c>
      <c r="I166" s="20">
        <v>1</v>
      </c>
      <c r="J166" s="21">
        <v>1.2</v>
      </c>
      <c r="K166" s="22">
        <f t="shared" si="1"/>
        <v>100</v>
      </c>
      <c r="L166" s="29"/>
      <c r="M166" s="30"/>
      <c r="N166" s="105"/>
      <c r="O166" s="31"/>
    </row>
    <row r="167" spans="2:15" ht="58.5" customHeight="1" x14ac:dyDescent="0.25">
      <c r="B167" s="47"/>
      <c r="C167" s="56"/>
      <c r="D167" s="27"/>
      <c r="E167" s="40"/>
      <c r="F167" s="5" t="s">
        <v>18</v>
      </c>
      <c r="G167" s="19" t="s">
        <v>50</v>
      </c>
      <c r="H167" s="5" t="s">
        <v>20</v>
      </c>
      <c r="I167" s="20">
        <v>90</v>
      </c>
      <c r="J167" s="20">
        <v>92</v>
      </c>
      <c r="K167" s="22">
        <f t="shared" si="1"/>
        <v>100</v>
      </c>
      <c r="L167" s="29"/>
      <c r="M167" s="30"/>
      <c r="N167" s="105"/>
      <c r="O167" s="31"/>
    </row>
    <row r="168" spans="2:15" ht="38.25" customHeight="1" x14ac:dyDescent="0.25">
      <c r="B168" s="47"/>
      <c r="C168" s="57"/>
      <c r="D168" s="32"/>
      <c r="E168" s="41"/>
      <c r="F168" s="5" t="s">
        <v>24</v>
      </c>
      <c r="G168" s="34" t="s">
        <v>25</v>
      </c>
      <c r="H168" s="5" t="s">
        <v>83</v>
      </c>
      <c r="I168" s="35">
        <f>6800/9*5+11002+932+91</f>
        <v>15802.777777777777</v>
      </c>
      <c r="J168" s="35">
        <v>15750</v>
      </c>
      <c r="K168" s="22">
        <f t="shared" si="1"/>
        <v>99.666022148004927</v>
      </c>
      <c r="L168" s="36">
        <f>K168</f>
        <v>99.666022148004927</v>
      </c>
      <c r="M168" s="30"/>
      <c r="N168" s="105"/>
      <c r="O168" s="31"/>
    </row>
    <row r="169" spans="2:15" ht="58.5" hidden="1" customHeight="1" x14ac:dyDescent="0.25">
      <c r="B169" s="47"/>
      <c r="C169" s="16" t="s">
        <v>110</v>
      </c>
      <c r="D169" s="16" t="s">
        <v>111</v>
      </c>
      <c r="E169" s="39" t="s">
        <v>17</v>
      </c>
      <c r="F169" s="5" t="s">
        <v>18</v>
      </c>
      <c r="G169" s="19" t="s">
        <v>81</v>
      </c>
      <c r="H169" s="5" t="s">
        <v>20</v>
      </c>
      <c r="I169" s="20"/>
      <c r="J169" s="21"/>
      <c r="K169" s="22" t="e">
        <f t="shared" si="1"/>
        <v>#DIV/0!</v>
      </c>
      <c r="L169" s="23" t="e">
        <f>(K169+K170+K171)/3</f>
        <v>#DIV/0!</v>
      </c>
      <c r="M169" s="24" t="e">
        <f>(L169+L172)/2</f>
        <v>#DIV/0!</v>
      </c>
      <c r="N169" s="105"/>
      <c r="O169" s="31"/>
    </row>
    <row r="170" spans="2:15" ht="58.5" hidden="1" customHeight="1" x14ac:dyDescent="0.25">
      <c r="B170" s="47"/>
      <c r="C170" s="56"/>
      <c r="D170" s="27"/>
      <c r="E170" s="40"/>
      <c r="F170" s="5" t="s">
        <v>18</v>
      </c>
      <c r="G170" s="19" t="s">
        <v>82</v>
      </c>
      <c r="H170" s="5" t="s">
        <v>20</v>
      </c>
      <c r="I170" s="20"/>
      <c r="J170" s="21"/>
      <c r="K170" s="22" t="e">
        <f t="shared" si="1"/>
        <v>#DIV/0!</v>
      </c>
      <c r="L170" s="29"/>
      <c r="M170" s="30"/>
      <c r="N170" s="105"/>
      <c r="O170" s="31"/>
    </row>
    <row r="171" spans="2:15" ht="58.5" hidden="1" customHeight="1" x14ac:dyDescent="0.25">
      <c r="B171" s="47"/>
      <c r="C171" s="56"/>
      <c r="D171" s="27"/>
      <c r="E171" s="40"/>
      <c r="F171" s="5" t="s">
        <v>18</v>
      </c>
      <c r="G171" s="19" t="s">
        <v>50</v>
      </c>
      <c r="H171" s="5" t="s">
        <v>20</v>
      </c>
      <c r="I171" s="20"/>
      <c r="J171" s="20"/>
      <c r="K171" s="22" t="e">
        <f t="shared" si="1"/>
        <v>#DIV/0!</v>
      </c>
      <c r="L171" s="29"/>
      <c r="M171" s="30"/>
      <c r="N171" s="105"/>
      <c r="O171" s="31"/>
    </row>
    <row r="172" spans="2:15" ht="36" hidden="1" customHeight="1" x14ac:dyDescent="0.25">
      <c r="B172" s="47"/>
      <c r="C172" s="57"/>
      <c r="D172" s="32"/>
      <c r="E172" s="41"/>
      <c r="F172" s="5" t="s">
        <v>24</v>
      </c>
      <c r="G172" s="34" t="s">
        <v>25</v>
      </c>
      <c r="H172" s="5" t="s">
        <v>83</v>
      </c>
      <c r="I172" s="43"/>
      <c r="J172" s="43"/>
      <c r="K172" s="22" t="e">
        <f t="shared" si="1"/>
        <v>#DIV/0!</v>
      </c>
      <c r="L172" s="36" t="e">
        <f>K172</f>
        <v>#DIV/0!</v>
      </c>
      <c r="M172" s="30"/>
      <c r="N172" s="105"/>
      <c r="O172" s="31"/>
    </row>
    <row r="173" spans="2:15" ht="58.5" customHeight="1" x14ac:dyDescent="0.25">
      <c r="B173" s="47"/>
      <c r="C173" s="16" t="s">
        <v>110</v>
      </c>
      <c r="D173" s="16" t="s">
        <v>112</v>
      </c>
      <c r="E173" s="39" t="s">
        <v>17</v>
      </c>
      <c r="F173" s="5" t="s">
        <v>18</v>
      </c>
      <c r="G173" s="19" t="s">
        <v>81</v>
      </c>
      <c r="H173" s="5" t="s">
        <v>20</v>
      </c>
      <c r="I173" s="20">
        <v>10</v>
      </c>
      <c r="J173" s="21">
        <v>10</v>
      </c>
      <c r="K173" s="22">
        <f t="shared" si="1"/>
        <v>100</v>
      </c>
      <c r="L173" s="23">
        <f>(K173+K174+K175)/3</f>
        <v>100</v>
      </c>
      <c r="M173" s="24">
        <f>(L173+L176)/2</f>
        <v>96.983449012279763</v>
      </c>
      <c r="N173" s="105"/>
      <c r="O173" s="31"/>
    </row>
    <row r="174" spans="2:15" ht="58.5" customHeight="1" x14ac:dyDescent="0.25">
      <c r="B174" s="47"/>
      <c r="C174" s="56"/>
      <c r="D174" s="27"/>
      <c r="E174" s="40"/>
      <c r="F174" s="5" t="s">
        <v>18</v>
      </c>
      <c r="G174" s="19" t="s">
        <v>82</v>
      </c>
      <c r="H174" s="5" t="s">
        <v>20</v>
      </c>
      <c r="I174" s="20">
        <v>1</v>
      </c>
      <c r="J174" s="21">
        <v>1</v>
      </c>
      <c r="K174" s="22">
        <f t="shared" si="1"/>
        <v>100</v>
      </c>
      <c r="L174" s="29"/>
      <c r="M174" s="30"/>
      <c r="N174" s="105"/>
      <c r="O174" s="31"/>
    </row>
    <row r="175" spans="2:15" ht="58.5" customHeight="1" x14ac:dyDescent="0.25">
      <c r="B175" s="47"/>
      <c r="C175" s="56"/>
      <c r="D175" s="27"/>
      <c r="E175" s="40"/>
      <c r="F175" s="5" t="s">
        <v>18</v>
      </c>
      <c r="G175" s="19" t="s">
        <v>50</v>
      </c>
      <c r="H175" s="5" t="s">
        <v>20</v>
      </c>
      <c r="I175" s="20">
        <v>90</v>
      </c>
      <c r="J175" s="20">
        <v>90</v>
      </c>
      <c r="K175" s="22">
        <f t="shared" si="1"/>
        <v>100</v>
      </c>
      <c r="L175" s="29"/>
      <c r="M175" s="30"/>
      <c r="N175" s="105"/>
      <c r="O175" s="31"/>
    </row>
    <row r="176" spans="2:15" ht="39" customHeight="1" x14ac:dyDescent="0.25">
      <c r="B176" s="47"/>
      <c r="C176" s="57"/>
      <c r="D176" s="32"/>
      <c r="E176" s="41"/>
      <c r="F176" s="5" t="s">
        <v>24</v>
      </c>
      <c r="G176" s="34" t="s">
        <v>25</v>
      </c>
      <c r="H176" s="5" t="s">
        <v>83</v>
      </c>
      <c r="I176" s="43">
        <f>J176+95+18</f>
        <v>1873</v>
      </c>
      <c r="J176" s="43">
        <v>1760</v>
      </c>
      <c r="K176" s="22">
        <f t="shared" si="1"/>
        <v>93.966898024559526</v>
      </c>
      <c r="L176" s="36">
        <f>K176</f>
        <v>93.966898024559526</v>
      </c>
      <c r="M176" s="30"/>
      <c r="N176" s="105"/>
      <c r="O176" s="31"/>
    </row>
    <row r="177" spans="1:17" ht="58.5" customHeight="1" x14ac:dyDescent="0.25">
      <c r="B177" s="47"/>
      <c r="C177" s="16" t="s">
        <v>113</v>
      </c>
      <c r="D177" s="16" t="s">
        <v>114</v>
      </c>
      <c r="E177" s="39" t="s">
        <v>17</v>
      </c>
      <c r="F177" s="5" t="s">
        <v>18</v>
      </c>
      <c r="G177" s="19" t="s">
        <v>81</v>
      </c>
      <c r="H177" s="5" t="s">
        <v>20</v>
      </c>
      <c r="I177" s="20">
        <v>11</v>
      </c>
      <c r="J177" s="21">
        <v>11</v>
      </c>
      <c r="K177" s="22">
        <f t="shared" si="1"/>
        <v>100</v>
      </c>
      <c r="L177" s="23">
        <f>(K177+K178+K179)/3</f>
        <v>100</v>
      </c>
      <c r="M177" s="24">
        <f>(L177+L180)/2</f>
        <v>96.96652719665272</v>
      </c>
      <c r="N177" s="105"/>
      <c r="O177" s="31"/>
    </row>
    <row r="178" spans="1:17" ht="58.5" customHeight="1" x14ac:dyDescent="0.25">
      <c r="B178" s="47"/>
      <c r="C178" s="56"/>
      <c r="D178" s="27"/>
      <c r="E178" s="40"/>
      <c r="F178" s="5" t="s">
        <v>18</v>
      </c>
      <c r="G178" s="19" t="s">
        <v>82</v>
      </c>
      <c r="H178" s="5" t="s">
        <v>20</v>
      </c>
      <c r="I178" s="20">
        <v>1</v>
      </c>
      <c r="J178" s="21">
        <v>1</v>
      </c>
      <c r="K178" s="22">
        <f t="shared" si="1"/>
        <v>100</v>
      </c>
      <c r="L178" s="29"/>
      <c r="M178" s="30"/>
      <c r="N178" s="105"/>
      <c r="O178" s="31"/>
    </row>
    <row r="179" spans="1:17" ht="58.5" customHeight="1" x14ac:dyDescent="0.25">
      <c r="B179" s="47"/>
      <c r="C179" s="56"/>
      <c r="D179" s="27"/>
      <c r="E179" s="40"/>
      <c r="F179" s="5" t="s">
        <v>18</v>
      </c>
      <c r="G179" s="19" t="s">
        <v>50</v>
      </c>
      <c r="H179" s="5" t="s">
        <v>20</v>
      </c>
      <c r="I179" s="20">
        <v>90</v>
      </c>
      <c r="J179" s="20">
        <v>90</v>
      </c>
      <c r="K179" s="22">
        <f t="shared" si="1"/>
        <v>100</v>
      </c>
      <c r="L179" s="29"/>
      <c r="M179" s="30"/>
      <c r="N179" s="105"/>
      <c r="O179" s="31"/>
    </row>
    <row r="180" spans="1:17" ht="41.25" customHeight="1" x14ac:dyDescent="0.25">
      <c r="B180" s="58"/>
      <c r="C180" s="57"/>
      <c r="D180" s="32"/>
      <c r="E180" s="41"/>
      <c r="F180" s="5" t="s">
        <v>24</v>
      </c>
      <c r="G180" s="34" t="s">
        <v>25</v>
      </c>
      <c r="H180" s="5" t="s">
        <v>83</v>
      </c>
      <c r="I180" s="43">
        <f>J180+272+18</f>
        <v>4780</v>
      </c>
      <c r="J180" s="43">
        <v>4490</v>
      </c>
      <c r="K180" s="22">
        <f t="shared" si="1"/>
        <v>93.93305439330544</v>
      </c>
      <c r="L180" s="36">
        <f>K180</f>
        <v>93.93305439330544</v>
      </c>
      <c r="M180" s="30"/>
      <c r="N180" s="107"/>
      <c r="O180" s="31"/>
    </row>
    <row r="181" spans="1:17" ht="42" hidden="1" customHeight="1" x14ac:dyDescent="0.25">
      <c r="A181" s="4"/>
      <c r="B181" s="59"/>
      <c r="C181" s="108" t="s">
        <v>115</v>
      </c>
      <c r="D181" s="61" t="s">
        <v>116</v>
      </c>
      <c r="E181" s="62" t="s">
        <v>117</v>
      </c>
      <c r="F181" s="63" t="s">
        <v>18</v>
      </c>
      <c r="G181" s="64" t="s">
        <v>118</v>
      </c>
      <c r="H181" s="65" t="s">
        <v>20</v>
      </c>
      <c r="I181" s="66"/>
      <c r="J181" s="67"/>
      <c r="K181" s="68" t="e">
        <f>IF(I181/J181*100&gt;100,100,I181/J181*100)</f>
        <v>#DIV/0!</v>
      </c>
      <c r="L181" s="69" t="e">
        <f>(K181+K182+K183)/3</f>
        <v>#DIV/0!</v>
      </c>
      <c r="M181" s="70" t="e">
        <f>(L181+L184)/2</f>
        <v>#DIV/0!</v>
      </c>
      <c r="N181" s="71" t="s">
        <v>170</v>
      </c>
      <c r="O181" s="31"/>
      <c r="P181" s="4">
        <f>I184+I188+I192+I196+I200+I204+I208+I212+I216+I220+I224+I228</f>
        <v>0</v>
      </c>
      <c r="Q181" s="4">
        <f>J184+J188+J192+J196+J200+J204+J208+J212+J216+J220+J224+J228</f>
        <v>0</v>
      </c>
    </row>
    <row r="182" spans="1:17" ht="42" hidden="1" customHeight="1" x14ac:dyDescent="0.25">
      <c r="A182" s="4"/>
      <c r="B182" s="56"/>
      <c r="C182" s="27"/>
      <c r="D182" s="56"/>
      <c r="E182" s="56"/>
      <c r="F182" s="63" t="s">
        <v>18</v>
      </c>
      <c r="G182" s="64" t="s">
        <v>119</v>
      </c>
      <c r="H182" s="65" t="s">
        <v>20</v>
      </c>
      <c r="I182" s="66"/>
      <c r="J182" s="67"/>
      <c r="K182" s="68" t="e">
        <f>IF(J182/I182*100&gt;100,100,J182/I182*100)</f>
        <v>#DIV/0!</v>
      </c>
      <c r="L182" s="73"/>
      <c r="M182" s="74"/>
      <c r="N182" s="75"/>
      <c r="O182" s="31"/>
    </row>
    <row r="183" spans="1:17" ht="36" hidden="1" customHeight="1" x14ac:dyDescent="0.25">
      <c r="A183" s="4"/>
      <c r="B183" s="56"/>
      <c r="C183" s="27"/>
      <c r="D183" s="56"/>
      <c r="E183" s="56"/>
      <c r="F183" s="63" t="s">
        <v>18</v>
      </c>
      <c r="G183" s="64" t="s">
        <v>120</v>
      </c>
      <c r="H183" s="65" t="s">
        <v>20</v>
      </c>
      <c r="I183" s="66"/>
      <c r="J183" s="66"/>
      <c r="K183" s="68" t="e">
        <f>IF(J183/I183*100&gt;100,100,J183/I183*100)</f>
        <v>#DIV/0!</v>
      </c>
      <c r="L183" s="73"/>
      <c r="M183" s="74"/>
      <c r="N183" s="75"/>
      <c r="O183" s="31"/>
    </row>
    <row r="184" spans="1:17" ht="30.75" hidden="1" customHeight="1" x14ac:dyDescent="0.25">
      <c r="A184" s="4"/>
      <c r="B184" s="56"/>
      <c r="C184" s="32"/>
      <c r="D184" s="57"/>
      <c r="E184" s="57"/>
      <c r="F184" s="63" t="s">
        <v>24</v>
      </c>
      <c r="G184" s="77" t="s">
        <v>25</v>
      </c>
      <c r="H184" s="65" t="s">
        <v>26</v>
      </c>
      <c r="I184" s="78"/>
      <c r="J184" s="78"/>
      <c r="K184" s="68" t="e">
        <f>IF(J184/I184*100&gt;100,100,J184/I184*100)</f>
        <v>#DIV/0!</v>
      </c>
      <c r="L184" s="79" t="e">
        <f>K184</f>
        <v>#DIV/0!</v>
      </c>
      <c r="M184" s="74"/>
      <c r="N184" s="75"/>
      <c r="O184" s="31"/>
    </row>
    <row r="185" spans="1:17" ht="42" hidden="1" customHeight="1" x14ac:dyDescent="0.25">
      <c r="A185" s="4"/>
      <c r="B185" s="56"/>
      <c r="C185" s="108" t="s">
        <v>121</v>
      </c>
      <c r="D185" s="61" t="s">
        <v>122</v>
      </c>
      <c r="E185" s="80" t="s">
        <v>117</v>
      </c>
      <c r="F185" s="63" t="s">
        <v>18</v>
      </c>
      <c r="G185" s="64" t="s">
        <v>118</v>
      </c>
      <c r="H185" s="65" t="s">
        <v>20</v>
      </c>
      <c r="I185" s="66"/>
      <c r="J185" s="67"/>
      <c r="K185" s="68" t="e">
        <f>IF(I185/J185*100&gt;100,100,I185/J185*100)</f>
        <v>#DIV/0!</v>
      </c>
      <c r="L185" s="69" t="e">
        <f>(K185+K186+K187)/3</f>
        <v>#DIV/0!</v>
      </c>
      <c r="M185" s="70" t="e">
        <f>(L185+L188)/2</f>
        <v>#DIV/0!</v>
      </c>
      <c r="N185" s="75"/>
      <c r="O185" s="31"/>
    </row>
    <row r="186" spans="1:17" ht="42" hidden="1" customHeight="1" x14ac:dyDescent="0.25">
      <c r="A186" s="4"/>
      <c r="B186" s="56"/>
      <c r="C186" s="27"/>
      <c r="D186" s="56"/>
      <c r="E186" s="56"/>
      <c r="F186" s="63" t="s">
        <v>18</v>
      </c>
      <c r="G186" s="64" t="s">
        <v>119</v>
      </c>
      <c r="H186" s="65" t="s">
        <v>20</v>
      </c>
      <c r="I186" s="66"/>
      <c r="J186" s="67"/>
      <c r="K186" s="68" t="e">
        <f>IF(J186/I186*100&gt;100,100,J186/I186*100)</f>
        <v>#DIV/0!</v>
      </c>
      <c r="L186" s="73"/>
      <c r="M186" s="74"/>
      <c r="N186" s="75"/>
      <c r="O186" s="31"/>
    </row>
    <row r="187" spans="1:17" ht="36" hidden="1" customHeight="1" x14ac:dyDescent="0.25">
      <c r="A187" s="4"/>
      <c r="B187" s="56"/>
      <c r="C187" s="27"/>
      <c r="D187" s="56"/>
      <c r="E187" s="56"/>
      <c r="F187" s="63" t="s">
        <v>18</v>
      </c>
      <c r="G187" s="64" t="s">
        <v>120</v>
      </c>
      <c r="H187" s="65" t="s">
        <v>20</v>
      </c>
      <c r="I187" s="66"/>
      <c r="J187" s="66"/>
      <c r="K187" s="68" t="e">
        <f>IF(J187/I187*100&gt;100,100,J187/I187*100)</f>
        <v>#DIV/0!</v>
      </c>
      <c r="L187" s="73"/>
      <c r="M187" s="74"/>
      <c r="N187" s="75"/>
      <c r="O187" s="31"/>
    </row>
    <row r="188" spans="1:17" ht="30.75" hidden="1" customHeight="1" x14ac:dyDescent="0.25">
      <c r="A188" s="4"/>
      <c r="B188" s="56"/>
      <c r="C188" s="32"/>
      <c r="D188" s="57"/>
      <c r="E188" s="57"/>
      <c r="F188" s="63" t="s">
        <v>24</v>
      </c>
      <c r="G188" s="77" t="s">
        <v>25</v>
      </c>
      <c r="H188" s="65" t="s">
        <v>26</v>
      </c>
      <c r="I188" s="81"/>
      <c r="J188" s="78"/>
      <c r="K188" s="68" t="e">
        <f>IF(J188/I188*100&gt;100,100,J188/I188*100)</f>
        <v>#DIV/0!</v>
      </c>
      <c r="L188" s="79" t="e">
        <f>K188</f>
        <v>#DIV/0!</v>
      </c>
      <c r="M188" s="74"/>
      <c r="N188" s="75"/>
      <c r="O188" s="31"/>
    </row>
    <row r="189" spans="1:17" ht="42" hidden="1" customHeight="1" x14ac:dyDescent="0.25">
      <c r="A189" s="4"/>
      <c r="B189" s="56"/>
      <c r="C189" s="108" t="s">
        <v>123</v>
      </c>
      <c r="D189" s="61" t="s">
        <v>124</v>
      </c>
      <c r="E189" s="80" t="s">
        <v>117</v>
      </c>
      <c r="F189" s="63" t="s">
        <v>18</v>
      </c>
      <c r="G189" s="64" t="s">
        <v>118</v>
      </c>
      <c r="H189" s="65" t="s">
        <v>20</v>
      </c>
      <c r="I189" s="66"/>
      <c r="J189" s="67"/>
      <c r="K189" s="68" t="e">
        <f>IF(I189/J189*100&gt;100,100,I189/J189*100)</f>
        <v>#DIV/0!</v>
      </c>
      <c r="L189" s="69" t="e">
        <f>(K189+K190+K191)/3</f>
        <v>#DIV/0!</v>
      </c>
      <c r="M189" s="70" t="e">
        <f>(L189+L192)/2</f>
        <v>#DIV/0!</v>
      </c>
      <c r="N189" s="75"/>
      <c r="O189" s="31"/>
    </row>
    <row r="190" spans="1:17" ht="42" hidden="1" customHeight="1" x14ac:dyDescent="0.25">
      <c r="A190" s="4"/>
      <c r="B190" s="56"/>
      <c r="C190" s="27"/>
      <c r="D190" s="56"/>
      <c r="E190" s="56"/>
      <c r="F190" s="63" t="s">
        <v>18</v>
      </c>
      <c r="G190" s="64" t="s">
        <v>119</v>
      </c>
      <c r="H190" s="65" t="s">
        <v>20</v>
      </c>
      <c r="I190" s="66"/>
      <c r="J190" s="67"/>
      <c r="K190" s="68" t="e">
        <f>IF(J190/I190*100&gt;100,100,J190/I190*100)</f>
        <v>#DIV/0!</v>
      </c>
      <c r="L190" s="73"/>
      <c r="M190" s="74"/>
      <c r="N190" s="75"/>
      <c r="O190" s="31"/>
    </row>
    <row r="191" spans="1:17" ht="36" hidden="1" customHeight="1" x14ac:dyDescent="0.25">
      <c r="A191" s="4"/>
      <c r="B191" s="56"/>
      <c r="C191" s="27"/>
      <c r="D191" s="56"/>
      <c r="E191" s="56"/>
      <c r="F191" s="63" t="s">
        <v>18</v>
      </c>
      <c r="G191" s="64" t="s">
        <v>120</v>
      </c>
      <c r="H191" s="65" t="s">
        <v>20</v>
      </c>
      <c r="I191" s="66"/>
      <c r="J191" s="66"/>
      <c r="K191" s="68" t="e">
        <f>IF(J191/I191*100&gt;100,100,J191/I191*100)</f>
        <v>#DIV/0!</v>
      </c>
      <c r="L191" s="73"/>
      <c r="M191" s="74"/>
      <c r="N191" s="75"/>
      <c r="O191" s="31"/>
    </row>
    <row r="192" spans="1:17" ht="30.75" hidden="1" customHeight="1" x14ac:dyDescent="0.25">
      <c r="A192" s="4"/>
      <c r="B192" s="56"/>
      <c r="C192" s="32"/>
      <c r="D192" s="57"/>
      <c r="E192" s="57"/>
      <c r="F192" s="63" t="s">
        <v>24</v>
      </c>
      <c r="G192" s="77" t="s">
        <v>25</v>
      </c>
      <c r="H192" s="65" t="s">
        <v>26</v>
      </c>
      <c r="I192" s="81"/>
      <c r="J192" s="78"/>
      <c r="K192" s="68" t="e">
        <f>IF(J192/I192*100&gt;100,100,J192/I192*100)</f>
        <v>#DIV/0!</v>
      </c>
      <c r="L192" s="79" t="e">
        <f>K192</f>
        <v>#DIV/0!</v>
      </c>
      <c r="M192" s="74"/>
      <c r="N192" s="75"/>
      <c r="O192" s="31"/>
    </row>
    <row r="193" spans="2:15" s="4" customFormat="1" ht="42" hidden="1" customHeight="1" x14ac:dyDescent="0.25">
      <c r="B193" s="56"/>
      <c r="C193" s="108" t="s">
        <v>125</v>
      </c>
      <c r="D193" s="61" t="s">
        <v>126</v>
      </c>
      <c r="E193" s="80" t="s">
        <v>117</v>
      </c>
      <c r="F193" s="63" t="s">
        <v>18</v>
      </c>
      <c r="G193" s="64" t="s">
        <v>118</v>
      </c>
      <c r="H193" s="65" t="s">
        <v>20</v>
      </c>
      <c r="I193" s="66"/>
      <c r="J193" s="67"/>
      <c r="K193" s="68" t="e">
        <f>IF(I193/J193*100&gt;100,100,I193/J193*100)</f>
        <v>#DIV/0!</v>
      </c>
      <c r="L193" s="69" t="e">
        <f>(K193+K194+K195)/3</f>
        <v>#DIV/0!</v>
      </c>
      <c r="M193" s="70" t="e">
        <f>(L193+L196)/2</f>
        <v>#DIV/0!</v>
      </c>
      <c r="N193" s="75"/>
      <c r="O193" s="31"/>
    </row>
    <row r="194" spans="2:15" s="4" customFormat="1" ht="42" hidden="1" customHeight="1" x14ac:dyDescent="0.25">
      <c r="B194" s="56"/>
      <c r="C194" s="27"/>
      <c r="D194" s="56"/>
      <c r="E194" s="56"/>
      <c r="F194" s="63" t="s">
        <v>18</v>
      </c>
      <c r="G194" s="64" t="s">
        <v>119</v>
      </c>
      <c r="H194" s="65" t="s">
        <v>20</v>
      </c>
      <c r="I194" s="66"/>
      <c r="J194" s="67"/>
      <c r="K194" s="68" t="e">
        <f>IF(J194/I194*100&gt;100,100,J194/I194*100)</f>
        <v>#DIV/0!</v>
      </c>
      <c r="L194" s="73"/>
      <c r="M194" s="74"/>
      <c r="N194" s="75"/>
      <c r="O194" s="31"/>
    </row>
    <row r="195" spans="2:15" s="4" customFormat="1" ht="36" hidden="1" customHeight="1" x14ac:dyDescent="0.25">
      <c r="B195" s="56"/>
      <c r="C195" s="27"/>
      <c r="D195" s="56"/>
      <c r="E195" s="56"/>
      <c r="F195" s="63" t="s">
        <v>18</v>
      </c>
      <c r="G195" s="64" t="s">
        <v>120</v>
      </c>
      <c r="H195" s="65" t="s">
        <v>20</v>
      </c>
      <c r="I195" s="66"/>
      <c r="J195" s="66"/>
      <c r="K195" s="68" t="e">
        <f>IF(J195/I195*100&gt;100,100,J195/I195*100)</f>
        <v>#DIV/0!</v>
      </c>
      <c r="L195" s="73"/>
      <c r="M195" s="74"/>
      <c r="N195" s="75"/>
      <c r="O195" s="31"/>
    </row>
    <row r="196" spans="2:15" s="4" customFormat="1" ht="30.75" hidden="1" customHeight="1" x14ac:dyDescent="0.25">
      <c r="B196" s="56"/>
      <c r="C196" s="32"/>
      <c r="D196" s="57"/>
      <c r="E196" s="57"/>
      <c r="F196" s="63" t="s">
        <v>24</v>
      </c>
      <c r="G196" s="77" t="s">
        <v>25</v>
      </c>
      <c r="H196" s="65" t="s">
        <v>26</v>
      </c>
      <c r="I196" s="81"/>
      <c r="J196" s="78"/>
      <c r="K196" s="68" t="e">
        <f>IF(J196/I196*100&gt;100,100,J196/I196*100)</f>
        <v>#DIV/0!</v>
      </c>
      <c r="L196" s="79" t="e">
        <f>K196</f>
        <v>#DIV/0!</v>
      </c>
      <c r="M196" s="74"/>
      <c r="N196" s="75"/>
      <c r="O196" s="31"/>
    </row>
    <row r="197" spans="2:15" s="4" customFormat="1" ht="42" hidden="1" customHeight="1" x14ac:dyDescent="0.25">
      <c r="B197" s="56"/>
      <c r="C197" s="108" t="s">
        <v>127</v>
      </c>
      <c r="D197" s="61" t="s">
        <v>128</v>
      </c>
      <c r="E197" s="80" t="s">
        <v>117</v>
      </c>
      <c r="F197" s="63" t="s">
        <v>18</v>
      </c>
      <c r="G197" s="64" t="s">
        <v>118</v>
      </c>
      <c r="H197" s="65" t="s">
        <v>20</v>
      </c>
      <c r="I197" s="66"/>
      <c r="J197" s="67"/>
      <c r="K197" s="68" t="e">
        <f>IF(I197/J197*100&gt;100,100,I197/J197*100)</f>
        <v>#DIV/0!</v>
      </c>
      <c r="L197" s="69" t="e">
        <f>(K197+K198+K199)/3</f>
        <v>#DIV/0!</v>
      </c>
      <c r="M197" s="70" t="e">
        <f>(L197+L200)/2</f>
        <v>#DIV/0!</v>
      </c>
      <c r="N197" s="75"/>
      <c r="O197" s="31"/>
    </row>
    <row r="198" spans="2:15" s="4" customFormat="1" ht="42" hidden="1" customHeight="1" x14ac:dyDescent="0.25">
      <c r="B198" s="56"/>
      <c r="C198" s="27"/>
      <c r="D198" s="56"/>
      <c r="E198" s="56"/>
      <c r="F198" s="63" t="s">
        <v>18</v>
      </c>
      <c r="G198" s="64" t="s">
        <v>119</v>
      </c>
      <c r="H198" s="65" t="s">
        <v>20</v>
      </c>
      <c r="I198" s="66"/>
      <c r="J198" s="67"/>
      <c r="K198" s="68" t="e">
        <f t="shared" ref="K198:K204" si="2">IF(J198/I198*100&gt;100,100,J198/I198*100)</f>
        <v>#DIV/0!</v>
      </c>
      <c r="L198" s="73"/>
      <c r="M198" s="74"/>
      <c r="N198" s="75"/>
      <c r="O198" s="31"/>
    </row>
    <row r="199" spans="2:15" s="4" customFormat="1" ht="36" hidden="1" customHeight="1" x14ac:dyDescent="0.25">
      <c r="B199" s="56"/>
      <c r="C199" s="27"/>
      <c r="D199" s="56"/>
      <c r="E199" s="56"/>
      <c r="F199" s="63" t="s">
        <v>18</v>
      </c>
      <c r="G199" s="64" t="s">
        <v>120</v>
      </c>
      <c r="H199" s="65" t="s">
        <v>20</v>
      </c>
      <c r="I199" s="66"/>
      <c r="J199" s="66"/>
      <c r="K199" s="68" t="e">
        <f t="shared" si="2"/>
        <v>#DIV/0!</v>
      </c>
      <c r="L199" s="73"/>
      <c r="M199" s="74"/>
      <c r="N199" s="75"/>
      <c r="O199" s="31"/>
    </row>
    <row r="200" spans="2:15" s="4" customFormat="1" ht="30.75" hidden="1" customHeight="1" x14ac:dyDescent="0.25">
      <c r="B200" s="56"/>
      <c r="C200" s="32"/>
      <c r="D200" s="57"/>
      <c r="E200" s="57"/>
      <c r="F200" s="63" t="s">
        <v>24</v>
      </c>
      <c r="G200" s="77" t="s">
        <v>25</v>
      </c>
      <c r="H200" s="65" t="s">
        <v>26</v>
      </c>
      <c r="I200" s="78"/>
      <c r="J200" s="78"/>
      <c r="K200" s="68" t="e">
        <f t="shared" si="2"/>
        <v>#DIV/0!</v>
      </c>
      <c r="L200" s="79" t="e">
        <f>K200</f>
        <v>#DIV/0!</v>
      </c>
      <c r="M200" s="74"/>
      <c r="N200" s="75"/>
      <c r="O200" s="31"/>
    </row>
    <row r="201" spans="2:15" s="4" customFormat="1" ht="42" hidden="1" customHeight="1" x14ac:dyDescent="0.25">
      <c r="B201" s="56"/>
      <c r="C201" s="108" t="s">
        <v>129</v>
      </c>
      <c r="D201" s="61" t="s">
        <v>130</v>
      </c>
      <c r="E201" s="80" t="s">
        <v>117</v>
      </c>
      <c r="F201" s="63" t="s">
        <v>18</v>
      </c>
      <c r="G201" s="64" t="s">
        <v>118</v>
      </c>
      <c r="H201" s="65" t="s">
        <v>20</v>
      </c>
      <c r="I201" s="66"/>
      <c r="J201" s="67"/>
      <c r="K201" s="68" t="e">
        <f t="shared" si="2"/>
        <v>#DIV/0!</v>
      </c>
      <c r="L201" s="69" t="e">
        <f>(K201+K202+K203)/3</f>
        <v>#DIV/0!</v>
      </c>
      <c r="M201" s="70" t="e">
        <f>(L201+L204)/2</f>
        <v>#DIV/0!</v>
      </c>
      <c r="N201" s="75"/>
      <c r="O201" s="31"/>
    </row>
    <row r="202" spans="2:15" s="4" customFormat="1" ht="42" hidden="1" customHeight="1" x14ac:dyDescent="0.25">
      <c r="B202" s="56"/>
      <c r="C202" s="27"/>
      <c r="D202" s="56"/>
      <c r="E202" s="56"/>
      <c r="F202" s="63" t="s">
        <v>18</v>
      </c>
      <c r="G202" s="64" t="s">
        <v>119</v>
      </c>
      <c r="H202" s="65" t="s">
        <v>20</v>
      </c>
      <c r="I202" s="66"/>
      <c r="J202" s="67"/>
      <c r="K202" s="68" t="e">
        <f t="shared" si="2"/>
        <v>#DIV/0!</v>
      </c>
      <c r="L202" s="73"/>
      <c r="M202" s="74"/>
      <c r="N202" s="75"/>
      <c r="O202" s="31"/>
    </row>
    <row r="203" spans="2:15" s="4" customFormat="1" ht="36" hidden="1" customHeight="1" x14ac:dyDescent="0.25">
      <c r="B203" s="56"/>
      <c r="C203" s="27"/>
      <c r="D203" s="56"/>
      <c r="E203" s="56"/>
      <c r="F203" s="63" t="s">
        <v>18</v>
      </c>
      <c r="G203" s="64" t="s">
        <v>120</v>
      </c>
      <c r="H203" s="65" t="s">
        <v>20</v>
      </c>
      <c r="I203" s="66"/>
      <c r="J203" s="66"/>
      <c r="K203" s="68" t="e">
        <f t="shared" si="2"/>
        <v>#DIV/0!</v>
      </c>
      <c r="L203" s="73"/>
      <c r="M203" s="74"/>
      <c r="N203" s="75"/>
      <c r="O203" s="31"/>
    </row>
    <row r="204" spans="2:15" s="4" customFormat="1" ht="30.75" hidden="1" customHeight="1" x14ac:dyDescent="0.25">
      <c r="B204" s="56"/>
      <c r="C204" s="32"/>
      <c r="D204" s="57"/>
      <c r="E204" s="57"/>
      <c r="F204" s="63" t="s">
        <v>24</v>
      </c>
      <c r="G204" s="77" t="s">
        <v>25</v>
      </c>
      <c r="H204" s="65" t="s">
        <v>26</v>
      </c>
      <c r="I204" s="81"/>
      <c r="J204" s="78"/>
      <c r="K204" s="68" t="e">
        <f t="shared" si="2"/>
        <v>#DIV/0!</v>
      </c>
      <c r="L204" s="79" t="e">
        <f>K204</f>
        <v>#DIV/0!</v>
      </c>
      <c r="M204" s="74"/>
      <c r="N204" s="75"/>
      <c r="O204" s="31"/>
    </row>
    <row r="205" spans="2:15" s="4" customFormat="1" ht="42" hidden="1" customHeight="1" x14ac:dyDescent="0.25">
      <c r="B205" s="56"/>
      <c r="C205" s="108" t="s">
        <v>131</v>
      </c>
      <c r="D205" s="61" t="s">
        <v>132</v>
      </c>
      <c r="E205" s="80" t="s">
        <v>117</v>
      </c>
      <c r="F205" s="63" t="s">
        <v>18</v>
      </c>
      <c r="G205" s="64" t="s">
        <v>118</v>
      </c>
      <c r="H205" s="65" t="s">
        <v>20</v>
      </c>
      <c r="I205" s="66"/>
      <c r="J205" s="67"/>
      <c r="K205" s="68" t="e">
        <f>IF(I205/J205*100&gt;100,100,I205/J205*100)</f>
        <v>#DIV/0!</v>
      </c>
      <c r="L205" s="69" t="e">
        <f>(K205+K206+K207)/3</f>
        <v>#DIV/0!</v>
      </c>
      <c r="M205" s="70" t="e">
        <f>(L205+L208)/2</f>
        <v>#DIV/0!</v>
      </c>
      <c r="N205" s="75"/>
      <c r="O205" s="31"/>
    </row>
    <row r="206" spans="2:15" s="4" customFormat="1" ht="42" hidden="1" customHeight="1" x14ac:dyDescent="0.25">
      <c r="B206" s="56"/>
      <c r="C206" s="27"/>
      <c r="D206" s="56"/>
      <c r="E206" s="56"/>
      <c r="F206" s="63" t="s">
        <v>18</v>
      </c>
      <c r="G206" s="64" t="s">
        <v>119</v>
      </c>
      <c r="H206" s="65" t="s">
        <v>20</v>
      </c>
      <c r="I206" s="66"/>
      <c r="J206" s="67"/>
      <c r="K206" s="68" t="e">
        <f>IF(J206/I206*100&gt;100,100,J206/I206*100)</f>
        <v>#DIV/0!</v>
      </c>
      <c r="L206" s="73"/>
      <c r="M206" s="74"/>
      <c r="N206" s="75"/>
      <c r="O206" s="31"/>
    </row>
    <row r="207" spans="2:15" s="4" customFormat="1" ht="36" hidden="1" customHeight="1" x14ac:dyDescent="0.25">
      <c r="B207" s="56"/>
      <c r="C207" s="27"/>
      <c r="D207" s="56"/>
      <c r="E207" s="56"/>
      <c r="F207" s="63" t="s">
        <v>18</v>
      </c>
      <c r="G207" s="64" t="s">
        <v>120</v>
      </c>
      <c r="H207" s="65" t="s">
        <v>20</v>
      </c>
      <c r="I207" s="66"/>
      <c r="J207" s="66"/>
      <c r="K207" s="68" t="e">
        <f>IF(J207/I207*100&gt;100,100,J207/I207*100)</f>
        <v>#DIV/0!</v>
      </c>
      <c r="L207" s="73"/>
      <c r="M207" s="74"/>
      <c r="N207" s="75"/>
      <c r="O207" s="31"/>
    </row>
    <row r="208" spans="2:15" s="4" customFormat="1" ht="30.75" hidden="1" customHeight="1" x14ac:dyDescent="0.25">
      <c r="B208" s="56"/>
      <c r="C208" s="32"/>
      <c r="D208" s="57"/>
      <c r="E208" s="57"/>
      <c r="F208" s="63" t="s">
        <v>24</v>
      </c>
      <c r="G208" s="77" t="s">
        <v>25</v>
      </c>
      <c r="H208" s="65" t="s">
        <v>26</v>
      </c>
      <c r="I208" s="82"/>
      <c r="J208" s="78"/>
      <c r="K208" s="68" t="e">
        <f>IF(J208/I208*100&gt;100,100,J208/I208*100)</f>
        <v>#DIV/0!</v>
      </c>
      <c r="L208" s="79" t="e">
        <f>K208</f>
        <v>#DIV/0!</v>
      </c>
      <c r="M208" s="74"/>
      <c r="N208" s="75"/>
      <c r="O208" s="31"/>
    </row>
    <row r="209" spans="1:15" ht="42" hidden="1" customHeight="1" x14ac:dyDescent="0.25">
      <c r="A209" s="4"/>
      <c r="B209" s="56"/>
      <c r="C209" s="108" t="s">
        <v>133</v>
      </c>
      <c r="D209" s="61" t="s">
        <v>134</v>
      </c>
      <c r="E209" s="80" t="s">
        <v>117</v>
      </c>
      <c r="F209" s="63" t="s">
        <v>18</v>
      </c>
      <c r="G209" s="64" t="s">
        <v>118</v>
      </c>
      <c r="H209" s="65" t="s">
        <v>20</v>
      </c>
      <c r="I209" s="66"/>
      <c r="J209" s="67"/>
      <c r="K209" s="68" t="e">
        <f>IF(I209/J209*100&gt;100,100,I209/J209*100)</f>
        <v>#DIV/0!</v>
      </c>
      <c r="L209" s="69" t="e">
        <f>(K209+K210+K211)/3</f>
        <v>#DIV/0!</v>
      </c>
      <c r="M209" s="70" t="e">
        <f>(L209+L212)/2</f>
        <v>#DIV/0!</v>
      </c>
      <c r="N209" s="75"/>
      <c r="O209" s="31"/>
    </row>
    <row r="210" spans="1:15" ht="42" hidden="1" customHeight="1" x14ac:dyDescent="0.25">
      <c r="A210" s="4"/>
      <c r="B210" s="56"/>
      <c r="C210" s="27"/>
      <c r="D210" s="56"/>
      <c r="E210" s="56"/>
      <c r="F210" s="63" t="s">
        <v>18</v>
      </c>
      <c r="G210" s="64" t="s">
        <v>119</v>
      </c>
      <c r="H210" s="65" t="s">
        <v>20</v>
      </c>
      <c r="I210" s="66"/>
      <c r="J210" s="67"/>
      <c r="K210" s="68" t="e">
        <f>IF(J210/I210*100&gt;100,100,J210/I210*100)</f>
        <v>#DIV/0!</v>
      </c>
      <c r="L210" s="73"/>
      <c r="M210" s="74"/>
      <c r="N210" s="75"/>
      <c r="O210" s="31"/>
    </row>
    <row r="211" spans="1:15" ht="36" hidden="1" customHeight="1" x14ac:dyDescent="0.25">
      <c r="A211" s="4"/>
      <c r="B211" s="56"/>
      <c r="C211" s="27"/>
      <c r="D211" s="56"/>
      <c r="E211" s="56"/>
      <c r="F211" s="63" t="s">
        <v>18</v>
      </c>
      <c r="G211" s="64" t="s">
        <v>120</v>
      </c>
      <c r="H211" s="65" t="s">
        <v>20</v>
      </c>
      <c r="I211" s="66"/>
      <c r="J211" s="66"/>
      <c r="K211" s="68" t="e">
        <f>IF(J211/I211*100&gt;100,100,J211/I211*100)</f>
        <v>#DIV/0!</v>
      </c>
      <c r="L211" s="73"/>
      <c r="M211" s="74"/>
      <c r="N211" s="75"/>
      <c r="O211" s="31"/>
    </row>
    <row r="212" spans="1:15" ht="30.75" hidden="1" customHeight="1" x14ac:dyDescent="0.25">
      <c r="A212" s="4"/>
      <c r="B212" s="56"/>
      <c r="C212" s="32"/>
      <c r="D212" s="57"/>
      <c r="E212" s="57"/>
      <c r="F212" s="63" t="s">
        <v>24</v>
      </c>
      <c r="G212" s="77" t="s">
        <v>25</v>
      </c>
      <c r="H212" s="65" t="s">
        <v>26</v>
      </c>
      <c r="I212" s="83"/>
      <c r="J212" s="83"/>
      <c r="K212" s="68" t="e">
        <f>IF(J212/I212*100&gt;100,100,J212/I212*100)</f>
        <v>#DIV/0!</v>
      </c>
      <c r="L212" s="79" t="e">
        <f>K212</f>
        <v>#DIV/0!</v>
      </c>
      <c r="M212" s="74"/>
      <c r="N212" s="75"/>
      <c r="O212" s="31"/>
    </row>
    <row r="213" spans="1:15" ht="42" hidden="1" customHeight="1" x14ac:dyDescent="0.25">
      <c r="A213" s="4"/>
      <c r="B213" s="56"/>
      <c r="C213" s="108"/>
      <c r="D213" s="61" t="s">
        <v>135</v>
      </c>
      <c r="E213" s="80" t="s">
        <v>117</v>
      </c>
      <c r="F213" s="63" t="s">
        <v>18</v>
      </c>
      <c r="G213" s="64" t="s">
        <v>118</v>
      </c>
      <c r="H213" s="65" t="s">
        <v>20</v>
      </c>
      <c r="I213" s="66"/>
      <c r="J213" s="67"/>
      <c r="K213" s="68" t="e">
        <f>IF(I213/J213*100&gt;100,100,I213/J213*100)</f>
        <v>#DIV/0!</v>
      </c>
      <c r="L213" s="69" t="e">
        <f>(K213+K214+K215)/3</f>
        <v>#DIV/0!</v>
      </c>
      <c r="M213" s="70" t="e">
        <f>(L213+L216)/2</f>
        <v>#DIV/0!</v>
      </c>
      <c r="N213" s="75"/>
      <c r="O213" s="31"/>
    </row>
    <row r="214" spans="1:15" ht="42" hidden="1" customHeight="1" x14ac:dyDescent="0.25">
      <c r="A214" s="4"/>
      <c r="B214" s="56"/>
      <c r="C214" s="27"/>
      <c r="D214" s="56"/>
      <c r="E214" s="56"/>
      <c r="F214" s="63" t="s">
        <v>18</v>
      </c>
      <c r="G214" s="64" t="s">
        <v>119</v>
      </c>
      <c r="H214" s="65" t="s">
        <v>20</v>
      </c>
      <c r="I214" s="66"/>
      <c r="J214" s="67"/>
      <c r="K214" s="68" t="e">
        <f>IF(J214/I214*100&gt;100,100,J214/I214*100)</f>
        <v>#DIV/0!</v>
      </c>
      <c r="L214" s="73"/>
      <c r="M214" s="74"/>
      <c r="N214" s="75"/>
      <c r="O214" s="31"/>
    </row>
    <row r="215" spans="1:15" ht="36" hidden="1" customHeight="1" x14ac:dyDescent="0.25">
      <c r="A215" s="4"/>
      <c r="B215" s="56"/>
      <c r="C215" s="27"/>
      <c r="D215" s="56"/>
      <c r="E215" s="56"/>
      <c r="F215" s="63" t="s">
        <v>18</v>
      </c>
      <c r="G215" s="64" t="s">
        <v>120</v>
      </c>
      <c r="H215" s="65" t="s">
        <v>20</v>
      </c>
      <c r="I215" s="66"/>
      <c r="J215" s="66"/>
      <c r="K215" s="68" t="e">
        <f>IF(J215/I215*100&gt;100,100,J215/I215*100)</f>
        <v>#DIV/0!</v>
      </c>
      <c r="L215" s="73"/>
      <c r="M215" s="74"/>
      <c r="N215" s="75"/>
      <c r="O215" s="31"/>
    </row>
    <row r="216" spans="1:15" ht="30.75" hidden="1" customHeight="1" x14ac:dyDescent="0.25">
      <c r="A216" s="4"/>
      <c r="B216" s="56"/>
      <c r="C216" s="32"/>
      <c r="D216" s="57"/>
      <c r="E216" s="57"/>
      <c r="F216" s="63" t="s">
        <v>24</v>
      </c>
      <c r="G216" s="77" t="s">
        <v>25</v>
      </c>
      <c r="H216" s="65" t="s">
        <v>26</v>
      </c>
      <c r="I216" s="81"/>
      <c r="J216" s="78"/>
      <c r="K216" s="68" t="e">
        <f>IF(J216/I216*100&gt;100,100,J216/I216*100)</f>
        <v>#DIV/0!</v>
      </c>
      <c r="L216" s="79" t="e">
        <f>K216</f>
        <v>#DIV/0!</v>
      </c>
      <c r="M216" s="74"/>
      <c r="N216" s="75"/>
      <c r="O216" s="31"/>
    </row>
    <row r="217" spans="1:15" ht="42" hidden="1" customHeight="1" x14ac:dyDescent="0.25">
      <c r="A217" s="4"/>
      <c r="B217" s="56"/>
      <c r="C217" s="108" t="s">
        <v>136</v>
      </c>
      <c r="D217" s="61" t="s">
        <v>137</v>
      </c>
      <c r="E217" s="80" t="s">
        <v>117</v>
      </c>
      <c r="F217" s="63" t="s">
        <v>18</v>
      </c>
      <c r="G217" s="64" t="s">
        <v>118</v>
      </c>
      <c r="H217" s="65" t="s">
        <v>20</v>
      </c>
      <c r="I217" s="66"/>
      <c r="J217" s="67"/>
      <c r="K217" s="68" t="e">
        <f>IF(I217/J217*100&gt;100,100,I217/J217*100)</f>
        <v>#DIV/0!</v>
      </c>
      <c r="L217" s="69" t="e">
        <f>(K217+K218+K219)/3</f>
        <v>#DIV/0!</v>
      </c>
      <c r="M217" s="70" t="e">
        <f>(L217+L220)/2</f>
        <v>#DIV/0!</v>
      </c>
      <c r="N217" s="75"/>
      <c r="O217" s="31"/>
    </row>
    <row r="218" spans="1:15" ht="42" hidden="1" customHeight="1" x14ac:dyDescent="0.25">
      <c r="A218" s="4"/>
      <c r="B218" s="56"/>
      <c r="C218" s="27"/>
      <c r="D218" s="56"/>
      <c r="E218" s="56"/>
      <c r="F218" s="63" t="s">
        <v>18</v>
      </c>
      <c r="G218" s="64" t="s">
        <v>119</v>
      </c>
      <c r="H218" s="65" t="s">
        <v>20</v>
      </c>
      <c r="I218" s="66"/>
      <c r="J218" s="67"/>
      <c r="K218" s="68" t="e">
        <f>IF(J218/I218*100&gt;100,100,J218/I218*100)</f>
        <v>#DIV/0!</v>
      </c>
      <c r="L218" s="73"/>
      <c r="M218" s="74"/>
      <c r="N218" s="75"/>
      <c r="O218" s="31"/>
    </row>
    <row r="219" spans="1:15" ht="36" hidden="1" customHeight="1" x14ac:dyDescent="0.25">
      <c r="A219" s="4"/>
      <c r="B219" s="56"/>
      <c r="C219" s="27"/>
      <c r="D219" s="56"/>
      <c r="E219" s="56"/>
      <c r="F219" s="63" t="s">
        <v>18</v>
      </c>
      <c r="G219" s="64" t="s">
        <v>120</v>
      </c>
      <c r="H219" s="65" t="s">
        <v>20</v>
      </c>
      <c r="I219" s="66"/>
      <c r="J219" s="66"/>
      <c r="K219" s="68" t="e">
        <f>IF(J219/I219*100&gt;100,100,J219/I219*100)</f>
        <v>#DIV/0!</v>
      </c>
      <c r="L219" s="73"/>
      <c r="M219" s="74"/>
      <c r="N219" s="75"/>
      <c r="O219" s="31"/>
    </row>
    <row r="220" spans="1:15" ht="30.75" hidden="1" customHeight="1" x14ac:dyDescent="0.25">
      <c r="A220" s="4"/>
      <c r="B220" s="56"/>
      <c r="C220" s="32"/>
      <c r="D220" s="57"/>
      <c r="E220" s="57"/>
      <c r="F220" s="63" t="s">
        <v>24</v>
      </c>
      <c r="G220" s="77" t="s">
        <v>25</v>
      </c>
      <c r="H220" s="65" t="s">
        <v>26</v>
      </c>
      <c r="I220" s="81"/>
      <c r="J220" s="78"/>
      <c r="K220" s="68" t="e">
        <f>IF(J220/I220*100&gt;100,100,J220/I220*100)</f>
        <v>#DIV/0!</v>
      </c>
      <c r="L220" s="79" t="e">
        <f>K220</f>
        <v>#DIV/0!</v>
      </c>
      <c r="M220" s="74"/>
      <c r="N220" s="75"/>
      <c r="O220" s="31"/>
    </row>
    <row r="221" spans="1:15" ht="42" hidden="1" customHeight="1" x14ac:dyDescent="0.25">
      <c r="A221" s="4"/>
      <c r="B221" s="56"/>
      <c r="C221" s="109" t="s">
        <v>138</v>
      </c>
      <c r="D221" s="61" t="s">
        <v>139</v>
      </c>
      <c r="E221" s="80" t="s">
        <v>117</v>
      </c>
      <c r="F221" s="63" t="s">
        <v>18</v>
      </c>
      <c r="G221" s="64" t="s">
        <v>118</v>
      </c>
      <c r="H221" s="65" t="s">
        <v>20</v>
      </c>
      <c r="I221" s="66"/>
      <c r="J221" s="67"/>
      <c r="K221" s="68" t="e">
        <f>IF(I221/J221*100&gt;100,100,I221/J221*100)</f>
        <v>#DIV/0!</v>
      </c>
      <c r="L221" s="69" t="e">
        <f>(K221+K222+K223)/3</f>
        <v>#DIV/0!</v>
      </c>
      <c r="M221" s="70" t="e">
        <f>(L221+L224)/2</f>
        <v>#DIV/0!</v>
      </c>
      <c r="N221" s="75"/>
      <c r="O221" s="31"/>
    </row>
    <row r="222" spans="1:15" ht="42" hidden="1" customHeight="1" x14ac:dyDescent="0.25">
      <c r="A222" s="4"/>
      <c r="B222" s="56"/>
      <c r="C222" s="110"/>
      <c r="D222" s="56"/>
      <c r="E222" s="56"/>
      <c r="F222" s="63" t="s">
        <v>18</v>
      </c>
      <c r="G222" s="64" t="s">
        <v>119</v>
      </c>
      <c r="H222" s="65" t="s">
        <v>20</v>
      </c>
      <c r="I222" s="66"/>
      <c r="J222" s="67"/>
      <c r="K222" s="68" t="e">
        <f>IF(J222/I222*100&gt;100,100,J222/I222*100)</f>
        <v>#DIV/0!</v>
      </c>
      <c r="L222" s="73"/>
      <c r="M222" s="74"/>
      <c r="N222" s="75"/>
      <c r="O222" s="31"/>
    </row>
    <row r="223" spans="1:15" ht="36" hidden="1" customHeight="1" x14ac:dyDescent="0.25">
      <c r="A223" s="4"/>
      <c r="B223" s="56"/>
      <c r="C223" s="110"/>
      <c r="D223" s="56"/>
      <c r="E223" s="56"/>
      <c r="F223" s="63" t="s">
        <v>18</v>
      </c>
      <c r="G223" s="64" t="s">
        <v>120</v>
      </c>
      <c r="H223" s="65" t="s">
        <v>20</v>
      </c>
      <c r="I223" s="66"/>
      <c r="J223" s="66"/>
      <c r="K223" s="68" t="e">
        <f>IF(J223/I223*100&gt;100,100,J223/I223*100)</f>
        <v>#DIV/0!</v>
      </c>
      <c r="L223" s="73"/>
      <c r="M223" s="74"/>
      <c r="N223" s="75"/>
      <c r="O223" s="31"/>
    </row>
    <row r="224" spans="1:15" ht="30.75" hidden="1" customHeight="1" x14ac:dyDescent="0.25">
      <c r="A224" s="4"/>
      <c r="B224" s="56"/>
      <c r="C224" s="111"/>
      <c r="D224" s="57"/>
      <c r="E224" s="57"/>
      <c r="F224" s="63" t="s">
        <v>24</v>
      </c>
      <c r="G224" s="77" t="s">
        <v>25</v>
      </c>
      <c r="H224" s="65" t="s">
        <v>26</v>
      </c>
      <c r="I224" s="81"/>
      <c r="J224" s="78"/>
      <c r="K224" s="68" t="e">
        <f>IF(J224/I224*100&gt;100,100,J224/I224*100)</f>
        <v>#DIV/0!</v>
      </c>
      <c r="L224" s="79" t="e">
        <f>K224</f>
        <v>#DIV/0!</v>
      </c>
      <c r="M224" s="74"/>
      <c r="N224" s="75"/>
      <c r="O224" s="31"/>
    </row>
    <row r="225" spans="1:15" ht="42" hidden="1" customHeight="1" x14ac:dyDescent="0.25">
      <c r="A225" s="4"/>
      <c r="B225" s="56"/>
      <c r="C225" s="109" t="s">
        <v>140</v>
      </c>
      <c r="D225" s="61" t="s">
        <v>141</v>
      </c>
      <c r="E225" s="80" t="s">
        <v>117</v>
      </c>
      <c r="F225" s="63" t="s">
        <v>18</v>
      </c>
      <c r="G225" s="64" t="s">
        <v>118</v>
      </c>
      <c r="H225" s="65" t="s">
        <v>20</v>
      </c>
      <c r="I225" s="66"/>
      <c r="J225" s="67"/>
      <c r="K225" s="68" t="e">
        <f>IF(I225/J225*100&gt;100,100,I225/J225*100)</f>
        <v>#DIV/0!</v>
      </c>
      <c r="L225" s="69" t="e">
        <f>(K225+K226+K227)/3</f>
        <v>#DIV/0!</v>
      </c>
      <c r="M225" s="70" t="e">
        <f>(L225+L228)/2</f>
        <v>#DIV/0!</v>
      </c>
      <c r="N225" s="75"/>
      <c r="O225" s="31"/>
    </row>
    <row r="226" spans="1:15" ht="42" hidden="1" customHeight="1" x14ac:dyDescent="0.25">
      <c r="A226" s="4"/>
      <c r="B226" s="56"/>
      <c r="C226" s="110"/>
      <c r="D226" s="56"/>
      <c r="E226" s="56"/>
      <c r="F226" s="63" t="s">
        <v>18</v>
      </c>
      <c r="G226" s="64" t="s">
        <v>142</v>
      </c>
      <c r="H226" s="65" t="s">
        <v>20</v>
      </c>
      <c r="I226" s="66"/>
      <c r="J226" s="67"/>
      <c r="K226" s="68" t="e">
        <f>IF(J226/I226*100&gt;100,100,J226/I226*100)</f>
        <v>#DIV/0!</v>
      </c>
      <c r="L226" s="73"/>
      <c r="M226" s="74"/>
      <c r="N226" s="75"/>
      <c r="O226" s="31"/>
    </row>
    <row r="227" spans="1:15" ht="36" hidden="1" customHeight="1" x14ac:dyDescent="0.25">
      <c r="A227" s="4"/>
      <c r="B227" s="56"/>
      <c r="C227" s="110"/>
      <c r="D227" s="56"/>
      <c r="E227" s="56"/>
      <c r="F227" s="63" t="s">
        <v>18</v>
      </c>
      <c r="G227" s="64" t="s">
        <v>120</v>
      </c>
      <c r="H227" s="65" t="s">
        <v>20</v>
      </c>
      <c r="I227" s="66"/>
      <c r="J227" s="66"/>
      <c r="K227" s="68" t="e">
        <f>IF(J227/I227*100&gt;100,100,J227/I227*100)</f>
        <v>#DIV/0!</v>
      </c>
      <c r="L227" s="73"/>
      <c r="M227" s="74"/>
      <c r="N227" s="75"/>
      <c r="O227" s="31"/>
    </row>
    <row r="228" spans="1:15" ht="30.75" hidden="1" customHeight="1" x14ac:dyDescent="0.25">
      <c r="A228" s="4"/>
      <c r="B228" s="56"/>
      <c r="C228" s="111"/>
      <c r="D228" s="57"/>
      <c r="E228" s="57"/>
      <c r="F228" s="63" t="s">
        <v>24</v>
      </c>
      <c r="G228" s="77" t="s">
        <v>25</v>
      </c>
      <c r="H228" s="65" t="s">
        <v>26</v>
      </c>
      <c r="I228" s="78"/>
      <c r="J228" s="78"/>
      <c r="K228" s="68" t="e">
        <f>IF(J228/I228*100&gt;100,100,J228/I228*100)</f>
        <v>#DIV/0!</v>
      </c>
      <c r="L228" s="79" t="e">
        <f>K228</f>
        <v>#DIV/0!</v>
      </c>
      <c r="M228" s="74"/>
      <c r="N228" s="75"/>
      <c r="O228" s="31"/>
    </row>
    <row r="229" spans="1:15" ht="42" hidden="1" customHeight="1" x14ac:dyDescent="0.25">
      <c r="A229" s="4"/>
      <c r="B229" s="56"/>
      <c r="C229" s="108" t="s">
        <v>143</v>
      </c>
      <c r="D229" s="61" t="s">
        <v>144</v>
      </c>
      <c r="E229" s="87" t="s">
        <v>117</v>
      </c>
      <c r="F229" s="65" t="s">
        <v>18</v>
      </c>
      <c r="G229" s="88" t="s">
        <v>145</v>
      </c>
      <c r="H229" s="65" t="s">
        <v>20</v>
      </c>
      <c r="I229" s="66"/>
      <c r="J229" s="67"/>
      <c r="K229" s="68" t="e">
        <f>IF(J229/I229*100&gt;100,100,J229/I229*100)</f>
        <v>#DIV/0!</v>
      </c>
      <c r="L229" s="69" t="e">
        <f>(K229+K230+K231)/3</f>
        <v>#DIV/0!</v>
      </c>
      <c r="M229" s="70" t="e">
        <f>(L229+L232)/2</f>
        <v>#DIV/0!</v>
      </c>
      <c r="N229" s="75"/>
      <c r="O229" s="31"/>
    </row>
    <row r="230" spans="1:15" ht="42" hidden="1" customHeight="1" x14ac:dyDescent="0.25">
      <c r="A230" s="4"/>
      <c r="B230" s="56"/>
      <c r="C230" s="27"/>
      <c r="D230" s="56"/>
      <c r="E230" s="89"/>
      <c r="F230" s="65" t="s">
        <v>18</v>
      </c>
      <c r="G230" s="88" t="s">
        <v>146</v>
      </c>
      <c r="H230" s="65" t="s">
        <v>20</v>
      </c>
      <c r="I230" s="66"/>
      <c r="J230" s="67"/>
      <c r="K230" s="68" t="e">
        <f>IF(I230/J230*100&gt;100,100,I230/J230*100)</f>
        <v>#DIV/0!</v>
      </c>
      <c r="L230" s="73"/>
      <c r="M230" s="74"/>
      <c r="N230" s="75"/>
      <c r="O230" s="31"/>
    </row>
    <row r="231" spans="1:15" ht="36" hidden="1" customHeight="1" x14ac:dyDescent="0.25">
      <c r="A231" s="4"/>
      <c r="B231" s="56"/>
      <c r="C231" s="27"/>
      <c r="D231" s="56"/>
      <c r="E231" s="89"/>
      <c r="F231" s="65" t="s">
        <v>18</v>
      </c>
      <c r="G231" s="88" t="s">
        <v>147</v>
      </c>
      <c r="H231" s="65" t="s">
        <v>20</v>
      </c>
      <c r="I231" s="66"/>
      <c r="J231" s="66"/>
      <c r="K231" s="68" t="e">
        <f>IF(J231/I231*100&gt;100,100,J231/I231*100)</f>
        <v>#DIV/0!</v>
      </c>
      <c r="L231" s="73"/>
      <c r="M231" s="74"/>
      <c r="N231" s="75"/>
      <c r="O231" s="31"/>
    </row>
    <row r="232" spans="1:15" ht="30.75" hidden="1" customHeight="1" x14ac:dyDescent="0.25">
      <c r="A232" s="4"/>
      <c r="B232" s="56"/>
      <c r="C232" s="32"/>
      <c r="D232" s="57"/>
      <c r="E232" s="90"/>
      <c r="F232" s="65" t="s">
        <v>24</v>
      </c>
      <c r="G232" s="91" t="s">
        <v>25</v>
      </c>
      <c r="H232" s="65" t="s">
        <v>26</v>
      </c>
      <c r="I232" s="82"/>
      <c r="J232" s="78"/>
      <c r="K232" s="68" t="e">
        <f>IF(J232/I232*100&gt;100,100,J232/I232*100)</f>
        <v>#DIV/0!</v>
      </c>
      <c r="L232" s="79" t="e">
        <f>K232</f>
        <v>#DIV/0!</v>
      </c>
      <c r="M232" s="74"/>
      <c r="N232" s="75"/>
      <c r="O232" s="31"/>
    </row>
    <row r="233" spans="1:15" ht="42" hidden="1" customHeight="1" x14ac:dyDescent="0.25">
      <c r="A233" s="4"/>
      <c r="B233" s="56"/>
      <c r="C233" s="108" t="s">
        <v>148</v>
      </c>
      <c r="D233" s="61" t="s">
        <v>149</v>
      </c>
      <c r="E233" s="87" t="s">
        <v>117</v>
      </c>
      <c r="F233" s="65" t="s">
        <v>18</v>
      </c>
      <c r="G233" s="88" t="s">
        <v>145</v>
      </c>
      <c r="H233" s="65" t="s">
        <v>20</v>
      </c>
      <c r="I233" s="66"/>
      <c r="J233" s="67"/>
      <c r="K233" s="68" t="e">
        <f>IF(J233/I233*100&gt;100,100,J233/I233*100)</f>
        <v>#DIV/0!</v>
      </c>
      <c r="L233" s="69" t="e">
        <f>(K233+K234+K235)/3</f>
        <v>#DIV/0!</v>
      </c>
      <c r="M233" s="70" t="e">
        <f>(L233+L236)/2</f>
        <v>#DIV/0!</v>
      </c>
      <c r="N233" s="75"/>
      <c r="O233" s="31"/>
    </row>
    <row r="234" spans="1:15" ht="42" hidden="1" customHeight="1" x14ac:dyDescent="0.25">
      <c r="A234" s="4"/>
      <c r="B234" s="56"/>
      <c r="C234" s="27"/>
      <c r="D234" s="56"/>
      <c r="E234" s="89"/>
      <c r="F234" s="65" t="s">
        <v>18</v>
      </c>
      <c r="G234" s="88" t="s">
        <v>146</v>
      </c>
      <c r="H234" s="65" t="s">
        <v>20</v>
      </c>
      <c r="I234" s="66"/>
      <c r="J234" s="67"/>
      <c r="K234" s="68" t="e">
        <f>IF(I234/J234*100&gt;100,100,I234/J234*100)</f>
        <v>#DIV/0!</v>
      </c>
      <c r="L234" s="73"/>
      <c r="M234" s="74"/>
      <c r="N234" s="75"/>
      <c r="O234" s="31"/>
    </row>
    <row r="235" spans="1:15" ht="36" hidden="1" customHeight="1" x14ac:dyDescent="0.25">
      <c r="A235" s="4"/>
      <c r="B235" s="56"/>
      <c r="C235" s="27"/>
      <c r="D235" s="56"/>
      <c r="E235" s="89"/>
      <c r="F235" s="65" t="s">
        <v>18</v>
      </c>
      <c r="G235" s="88" t="s">
        <v>147</v>
      </c>
      <c r="H235" s="65" t="s">
        <v>20</v>
      </c>
      <c r="I235" s="66"/>
      <c r="J235" s="66"/>
      <c r="K235" s="68" t="e">
        <f>IF(J235/I235*100&gt;100,100,J235/I235*100)</f>
        <v>#DIV/0!</v>
      </c>
      <c r="L235" s="73"/>
      <c r="M235" s="74"/>
      <c r="N235" s="75"/>
      <c r="O235" s="31"/>
    </row>
    <row r="236" spans="1:15" ht="30.75" hidden="1" customHeight="1" x14ac:dyDescent="0.25">
      <c r="A236" s="4"/>
      <c r="B236" s="56"/>
      <c r="C236" s="32"/>
      <c r="D236" s="57"/>
      <c r="E236" s="90"/>
      <c r="F236" s="65" t="s">
        <v>24</v>
      </c>
      <c r="G236" s="91" t="s">
        <v>25</v>
      </c>
      <c r="H236" s="65" t="s">
        <v>26</v>
      </c>
      <c r="I236" s="78"/>
      <c r="J236" s="78"/>
      <c r="K236" s="68" t="e">
        <f>IF(J236/I236*100&gt;100,100,J236/I236*100)</f>
        <v>#DIV/0!</v>
      </c>
      <c r="L236" s="79" t="e">
        <f>K236</f>
        <v>#DIV/0!</v>
      </c>
      <c r="M236" s="74"/>
      <c r="N236" s="75"/>
      <c r="O236" s="31"/>
    </row>
    <row r="237" spans="1:15" ht="42" hidden="1" customHeight="1" x14ac:dyDescent="0.25">
      <c r="A237" s="4"/>
      <c r="B237" s="56"/>
      <c r="C237" s="108" t="s">
        <v>150</v>
      </c>
      <c r="D237" s="61" t="s">
        <v>151</v>
      </c>
      <c r="E237" s="87" t="s">
        <v>117</v>
      </c>
      <c r="F237" s="65" t="s">
        <v>18</v>
      </c>
      <c r="G237" s="88" t="s">
        <v>145</v>
      </c>
      <c r="H237" s="65" t="s">
        <v>20</v>
      </c>
      <c r="I237" s="66"/>
      <c r="J237" s="67"/>
      <c r="K237" s="68" t="e">
        <f>IF(I237/J237*100&gt;100,100,I237/J237*100)</f>
        <v>#DIV/0!</v>
      </c>
      <c r="L237" s="69" t="e">
        <f>(K237+K238+K239)/3</f>
        <v>#DIV/0!</v>
      </c>
      <c r="M237" s="70" t="e">
        <f>(L237+L240)/2</f>
        <v>#DIV/0!</v>
      </c>
      <c r="N237" s="4"/>
      <c r="O237" s="31"/>
    </row>
    <row r="238" spans="1:15" ht="42" hidden="1" customHeight="1" x14ac:dyDescent="0.25">
      <c r="A238" s="4"/>
      <c r="B238" s="56"/>
      <c r="C238" s="27"/>
      <c r="D238" s="56"/>
      <c r="E238" s="89"/>
      <c r="F238" s="65" t="s">
        <v>18</v>
      </c>
      <c r="G238" s="88" t="s">
        <v>146</v>
      </c>
      <c r="H238" s="65" t="s">
        <v>20</v>
      </c>
      <c r="I238" s="66"/>
      <c r="J238" s="67"/>
      <c r="K238" s="68" t="e">
        <f>IF(J238/I238*100&gt;100,100,J238/I238*100)</f>
        <v>#DIV/0!</v>
      </c>
      <c r="L238" s="73"/>
      <c r="M238" s="74"/>
      <c r="N238" s="4"/>
      <c r="O238" s="31"/>
    </row>
    <row r="239" spans="1:15" ht="36" hidden="1" customHeight="1" x14ac:dyDescent="0.25">
      <c r="A239" s="4"/>
      <c r="B239" s="56"/>
      <c r="C239" s="27"/>
      <c r="D239" s="56"/>
      <c r="E239" s="89"/>
      <c r="F239" s="65" t="s">
        <v>18</v>
      </c>
      <c r="G239" s="88" t="s">
        <v>147</v>
      </c>
      <c r="H239" s="65" t="s">
        <v>20</v>
      </c>
      <c r="I239" s="66"/>
      <c r="J239" s="66"/>
      <c r="K239" s="68" t="e">
        <f>IF(J239/I239*100&gt;100,100,J239/I239*100)</f>
        <v>#DIV/0!</v>
      </c>
      <c r="L239" s="73"/>
      <c r="M239" s="74"/>
      <c r="N239" s="4"/>
      <c r="O239" s="31"/>
    </row>
    <row r="240" spans="1:15" ht="30.75" hidden="1" customHeight="1" x14ac:dyDescent="0.25">
      <c r="A240" s="4"/>
      <c r="B240" s="56"/>
      <c r="C240" s="32"/>
      <c r="D240" s="57"/>
      <c r="E240" s="90"/>
      <c r="F240" s="65" t="s">
        <v>24</v>
      </c>
      <c r="G240" s="91" t="s">
        <v>25</v>
      </c>
      <c r="H240" s="65" t="s">
        <v>26</v>
      </c>
      <c r="I240" s="78"/>
      <c r="J240" s="78"/>
      <c r="K240" s="68" t="e">
        <f>IF(J240/I240*100&gt;100,100,J240/I240*100)</f>
        <v>#DIV/0!</v>
      </c>
      <c r="L240" s="79" t="e">
        <f>K240</f>
        <v>#DIV/0!</v>
      </c>
      <c r="M240" s="74"/>
      <c r="N240" s="4"/>
      <c r="O240" s="31"/>
    </row>
    <row r="241" spans="1:15" ht="42" hidden="1" customHeight="1" x14ac:dyDescent="0.25">
      <c r="A241" s="4"/>
      <c r="B241" s="56"/>
      <c r="C241" s="108" t="s">
        <v>152</v>
      </c>
      <c r="D241" s="61" t="s">
        <v>153</v>
      </c>
      <c r="E241" s="87" t="s">
        <v>117</v>
      </c>
      <c r="F241" s="65" t="s">
        <v>18</v>
      </c>
      <c r="G241" s="88" t="s">
        <v>145</v>
      </c>
      <c r="H241" s="65" t="s">
        <v>20</v>
      </c>
      <c r="I241" s="66"/>
      <c r="J241" s="67"/>
      <c r="K241" s="68" t="e">
        <f>IF(J241/I241*100&gt;100,100,J241/I241*100)</f>
        <v>#DIV/0!</v>
      </c>
      <c r="L241" s="69" t="e">
        <f>(K241+K242+K243)/3</f>
        <v>#DIV/0!</v>
      </c>
      <c r="M241" s="70" t="e">
        <f>(L241+L244)/2</f>
        <v>#DIV/0!</v>
      </c>
      <c r="N241" s="92"/>
      <c r="O241" s="31"/>
    </row>
    <row r="242" spans="1:15" ht="42" hidden="1" customHeight="1" x14ac:dyDescent="0.25">
      <c r="A242" s="4"/>
      <c r="B242" s="56"/>
      <c r="C242" s="27"/>
      <c r="D242" s="56"/>
      <c r="E242" s="89"/>
      <c r="F242" s="65" t="s">
        <v>18</v>
      </c>
      <c r="G242" s="88" t="s">
        <v>146</v>
      </c>
      <c r="H242" s="65" t="s">
        <v>20</v>
      </c>
      <c r="I242" s="66"/>
      <c r="J242" s="67"/>
      <c r="K242" s="68" t="e">
        <f>IF(I242/J242*100&gt;100,100,I242/J242*100)</f>
        <v>#DIV/0!</v>
      </c>
      <c r="L242" s="73"/>
      <c r="M242" s="74"/>
      <c r="N242" s="92"/>
      <c r="O242" s="31"/>
    </row>
    <row r="243" spans="1:15" ht="36" hidden="1" customHeight="1" x14ac:dyDescent="0.25">
      <c r="A243" s="4"/>
      <c r="B243" s="56"/>
      <c r="C243" s="27"/>
      <c r="D243" s="56"/>
      <c r="E243" s="89"/>
      <c r="F243" s="65" t="s">
        <v>18</v>
      </c>
      <c r="G243" s="88" t="s">
        <v>147</v>
      </c>
      <c r="H243" s="65" t="s">
        <v>20</v>
      </c>
      <c r="I243" s="66"/>
      <c r="J243" s="66"/>
      <c r="K243" s="68" t="e">
        <f>IF(J243/I243*100&gt;100,100,J243/I243*100)</f>
        <v>#DIV/0!</v>
      </c>
      <c r="L243" s="73"/>
      <c r="M243" s="74"/>
      <c r="N243" s="92"/>
      <c r="O243" s="31"/>
    </row>
    <row r="244" spans="1:15" ht="30.75" hidden="1" customHeight="1" x14ac:dyDescent="0.25">
      <c r="A244" s="4"/>
      <c r="B244" s="56"/>
      <c r="C244" s="32"/>
      <c r="D244" s="57"/>
      <c r="E244" s="90"/>
      <c r="F244" s="65" t="s">
        <v>24</v>
      </c>
      <c r="G244" s="91" t="s">
        <v>25</v>
      </c>
      <c r="H244" s="65" t="s">
        <v>26</v>
      </c>
      <c r="I244" s="83"/>
      <c r="J244" s="78"/>
      <c r="K244" s="68" t="e">
        <f>IF(J244/I244*100&gt;100,100,J244/I244*100)</f>
        <v>#DIV/0!</v>
      </c>
      <c r="L244" s="79" t="e">
        <f>K244</f>
        <v>#DIV/0!</v>
      </c>
      <c r="M244" s="74"/>
      <c r="N244" s="92"/>
      <c r="O244" s="31"/>
    </row>
    <row r="245" spans="1:15" ht="42" hidden="1" customHeight="1" x14ac:dyDescent="0.25">
      <c r="A245" s="4"/>
      <c r="B245" s="56"/>
      <c r="C245" s="108"/>
      <c r="D245" s="61" t="s">
        <v>154</v>
      </c>
      <c r="E245" s="87" t="s">
        <v>117</v>
      </c>
      <c r="F245" s="65" t="s">
        <v>18</v>
      </c>
      <c r="G245" s="88" t="s">
        <v>145</v>
      </c>
      <c r="H245" s="65" t="s">
        <v>20</v>
      </c>
      <c r="I245" s="66"/>
      <c r="J245" s="67"/>
      <c r="K245" s="68" t="e">
        <f>IF(I245/J245*100&gt;100,100,I245/J245*100)</f>
        <v>#DIV/0!</v>
      </c>
      <c r="L245" s="69" t="e">
        <f>(K245+K246+K247)/3</f>
        <v>#DIV/0!</v>
      </c>
      <c r="M245" s="70" t="e">
        <f>(L245+L248)/2</f>
        <v>#DIV/0!</v>
      </c>
      <c r="N245" s="4"/>
      <c r="O245" s="31"/>
    </row>
    <row r="246" spans="1:15" ht="42" hidden="1" customHeight="1" x14ac:dyDescent="0.25">
      <c r="A246" s="4"/>
      <c r="B246" s="56"/>
      <c r="C246" s="27"/>
      <c r="D246" s="56"/>
      <c r="E246" s="89"/>
      <c r="F246" s="65" t="s">
        <v>18</v>
      </c>
      <c r="G246" s="88" t="s">
        <v>146</v>
      </c>
      <c r="H246" s="65" t="s">
        <v>20</v>
      </c>
      <c r="I246" s="66"/>
      <c r="J246" s="67"/>
      <c r="K246" s="68" t="e">
        <f>IF(J246/I246*100&gt;100,100,J246/I246*100)</f>
        <v>#DIV/0!</v>
      </c>
      <c r="L246" s="73"/>
      <c r="M246" s="74"/>
      <c r="N246" s="4"/>
      <c r="O246" s="31"/>
    </row>
    <row r="247" spans="1:15" ht="36" hidden="1" customHeight="1" x14ac:dyDescent="0.25">
      <c r="A247" s="4"/>
      <c r="B247" s="56"/>
      <c r="C247" s="27"/>
      <c r="D247" s="56"/>
      <c r="E247" s="89"/>
      <c r="F247" s="65" t="s">
        <v>18</v>
      </c>
      <c r="G247" s="88" t="s">
        <v>147</v>
      </c>
      <c r="H247" s="65" t="s">
        <v>20</v>
      </c>
      <c r="I247" s="66"/>
      <c r="J247" s="66"/>
      <c r="K247" s="68" t="e">
        <f>IF(J247/I247*100&gt;100,100,J247/I247*100)</f>
        <v>#DIV/0!</v>
      </c>
      <c r="L247" s="73"/>
      <c r="M247" s="74"/>
      <c r="N247" s="4"/>
      <c r="O247" s="31"/>
    </row>
    <row r="248" spans="1:15" ht="30.75" hidden="1" customHeight="1" x14ac:dyDescent="0.25">
      <c r="A248" s="4"/>
      <c r="B248" s="56"/>
      <c r="C248" s="32"/>
      <c r="D248" s="57"/>
      <c r="E248" s="90"/>
      <c r="F248" s="65" t="s">
        <v>24</v>
      </c>
      <c r="G248" s="91" t="s">
        <v>25</v>
      </c>
      <c r="H248" s="65" t="s">
        <v>26</v>
      </c>
      <c r="I248" s="81"/>
      <c r="J248" s="78"/>
      <c r="K248" s="68" t="e">
        <f>IF(J248/I248*100&gt;100,100,J248/I248*100)</f>
        <v>#DIV/0!</v>
      </c>
      <c r="L248" s="79" t="e">
        <f>K248</f>
        <v>#DIV/0!</v>
      </c>
      <c r="M248" s="74"/>
      <c r="N248" s="4"/>
      <c r="O248" s="31"/>
    </row>
    <row r="249" spans="1:15" ht="42" hidden="1" customHeight="1" x14ac:dyDescent="0.25">
      <c r="A249" s="4"/>
      <c r="B249" s="56"/>
      <c r="C249" s="108" t="s">
        <v>155</v>
      </c>
      <c r="D249" s="61" t="s">
        <v>156</v>
      </c>
      <c r="E249" s="87" t="s">
        <v>117</v>
      </c>
      <c r="F249" s="65" t="s">
        <v>18</v>
      </c>
      <c r="G249" s="88" t="s">
        <v>145</v>
      </c>
      <c r="H249" s="65" t="s">
        <v>20</v>
      </c>
      <c r="I249" s="66"/>
      <c r="J249" s="67"/>
      <c r="K249" s="68" t="e">
        <f>IF(I249/J249*100&gt;100,100,I249/J249*100)</f>
        <v>#DIV/0!</v>
      </c>
      <c r="L249" s="69" t="e">
        <f>(K249+K250+K251)/3</f>
        <v>#DIV/0!</v>
      </c>
      <c r="M249" s="70" t="e">
        <f>(L249+L252)/2</f>
        <v>#DIV/0!</v>
      </c>
      <c r="N249" s="4"/>
      <c r="O249" s="31"/>
    </row>
    <row r="250" spans="1:15" ht="42" hidden="1" customHeight="1" x14ac:dyDescent="0.25">
      <c r="A250" s="4"/>
      <c r="B250" s="56"/>
      <c r="C250" s="27"/>
      <c r="D250" s="56"/>
      <c r="E250" s="89"/>
      <c r="F250" s="65" t="s">
        <v>18</v>
      </c>
      <c r="G250" s="88" t="s">
        <v>146</v>
      </c>
      <c r="H250" s="65" t="s">
        <v>20</v>
      </c>
      <c r="I250" s="66"/>
      <c r="J250" s="67"/>
      <c r="K250" s="68" t="e">
        <f>IF(J250/I250*100&gt;100,100,J250/I250*100)</f>
        <v>#DIV/0!</v>
      </c>
      <c r="L250" s="73"/>
      <c r="M250" s="74"/>
      <c r="N250" s="4"/>
      <c r="O250" s="31"/>
    </row>
    <row r="251" spans="1:15" ht="36" hidden="1" customHeight="1" x14ac:dyDescent="0.25">
      <c r="A251" s="4"/>
      <c r="B251" s="56"/>
      <c r="C251" s="27"/>
      <c r="D251" s="56"/>
      <c r="E251" s="89"/>
      <c r="F251" s="65" t="s">
        <v>18</v>
      </c>
      <c r="G251" s="88" t="s">
        <v>147</v>
      </c>
      <c r="H251" s="65" t="s">
        <v>20</v>
      </c>
      <c r="I251" s="66"/>
      <c r="J251" s="66"/>
      <c r="K251" s="68" t="e">
        <f>IF(J251/I251*100&gt;100,100,J251/I251*100)</f>
        <v>#DIV/0!</v>
      </c>
      <c r="L251" s="73"/>
      <c r="M251" s="74"/>
      <c r="N251" s="4"/>
      <c r="O251" s="31"/>
    </row>
    <row r="252" spans="1:15" ht="30.75" hidden="1" customHeight="1" x14ac:dyDescent="0.25">
      <c r="A252" s="4"/>
      <c r="B252" s="56"/>
      <c r="C252" s="32"/>
      <c r="D252" s="57"/>
      <c r="E252" s="90"/>
      <c r="F252" s="65" t="s">
        <v>24</v>
      </c>
      <c r="G252" s="91" t="s">
        <v>25</v>
      </c>
      <c r="H252" s="65" t="s">
        <v>26</v>
      </c>
      <c r="I252" s="81"/>
      <c r="J252" s="78"/>
      <c r="K252" s="68" t="e">
        <f>IF(J252/I252*100&gt;100,100,J252/I252*100)</f>
        <v>#DIV/0!</v>
      </c>
      <c r="L252" s="79" t="e">
        <f>K252</f>
        <v>#DIV/0!</v>
      </c>
      <c r="M252" s="74"/>
      <c r="N252" s="4"/>
      <c r="O252" s="31"/>
    </row>
    <row r="253" spans="1:15" ht="42" hidden="1" customHeight="1" x14ac:dyDescent="0.25">
      <c r="A253" s="4"/>
      <c r="B253" s="56"/>
      <c r="C253" s="108" t="s">
        <v>157</v>
      </c>
      <c r="D253" s="61" t="s">
        <v>158</v>
      </c>
      <c r="E253" s="87" t="s">
        <v>117</v>
      </c>
      <c r="F253" s="65" t="s">
        <v>18</v>
      </c>
      <c r="G253" s="88" t="s">
        <v>145</v>
      </c>
      <c r="H253" s="65" t="s">
        <v>20</v>
      </c>
      <c r="I253" s="66"/>
      <c r="J253" s="67"/>
      <c r="K253" s="68" t="e">
        <f>IF(I253/J253*100&gt;100,100,I253/J253*100)</f>
        <v>#DIV/0!</v>
      </c>
      <c r="L253" s="69" t="e">
        <f>(K253+K254+K255)/3</f>
        <v>#DIV/0!</v>
      </c>
      <c r="M253" s="70" t="e">
        <f>(L253+L256)/2</f>
        <v>#DIV/0!</v>
      </c>
      <c r="N253" s="4"/>
      <c r="O253" s="31"/>
    </row>
    <row r="254" spans="1:15" ht="42" hidden="1" customHeight="1" x14ac:dyDescent="0.25">
      <c r="A254" s="4"/>
      <c r="B254" s="56"/>
      <c r="C254" s="27"/>
      <c r="D254" s="56"/>
      <c r="E254" s="89"/>
      <c r="F254" s="65" t="s">
        <v>18</v>
      </c>
      <c r="G254" s="88" t="s">
        <v>146</v>
      </c>
      <c r="H254" s="65" t="s">
        <v>20</v>
      </c>
      <c r="I254" s="66"/>
      <c r="J254" s="67"/>
      <c r="K254" s="68" t="e">
        <f>IF(J254/I254*100&gt;100,100,J254/I254*100)</f>
        <v>#DIV/0!</v>
      </c>
      <c r="L254" s="73"/>
      <c r="M254" s="74"/>
      <c r="N254" s="4"/>
      <c r="O254" s="31"/>
    </row>
    <row r="255" spans="1:15" ht="36" hidden="1" customHeight="1" x14ac:dyDescent="0.25">
      <c r="A255" s="4"/>
      <c r="B255" s="56"/>
      <c r="C255" s="27"/>
      <c r="D255" s="56"/>
      <c r="E255" s="89"/>
      <c r="F255" s="65" t="s">
        <v>18</v>
      </c>
      <c r="G255" s="88" t="s">
        <v>147</v>
      </c>
      <c r="H255" s="65" t="s">
        <v>20</v>
      </c>
      <c r="I255" s="66"/>
      <c r="J255" s="66"/>
      <c r="K255" s="68" t="e">
        <f>IF(J255/I255*100&gt;100,100,J255/I255*100)</f>
        <v>#DIV/0!</v>
      </c>
      <c r="L255" s="73"/>
      <c r="M255" s="74"/>
      <c r="N255" s="4"/>
      <c r="O255" s="31"/>
    </row>
    <row r="256" spans="1:15" ht="30.75" hidden="1" customHeight="1" x14ac:dyDescent="0.25">
      <c r="A256" s="4"/>
      <c r="B256" s="56"/>
      <c r="C256" s="32"/>
      <c r="D256" s="57"/>
      <c r="E256" s="90"/>
      <c r="F256" s="65" t="s">
        <v>24</v>
      </c>
      <c r="G256" s="91" t="s">
        <v>25</v>
      </c>
      <c r="H256" s="65" t="s">
        <v>26</v>
      </c>
      <c r="I256" s="81"/>
      <c r="J256" s="78"/>
      <c r="K256" s="68" t="e">
        <f>IF(J256/I256*100&gt;100,100,J256/I256*100)</f>
        <v>#DIV/0!</v>
      </c>
      <c r="L256" s="79" t="e">
        <f>K256</f>
        <v>#DIV/0!</v>
      </c>
      <c r="M256" s="74"/>
      <c r="N256" s="4"/>
      <c r="O256" s="31"/>
    </row>
    <row r="257" spans="1:15" ht="42" hidden="1" customHeight="1" x14ac:dyDescent="0.25">
      <c r="A257" s="4"/>
      <c r="B257" s="56"/>
      <c r="C257" s="108" t="s">
        <v>159</v>
      </c>
      <c r="D257" s="61" t="s">
        <v>160</v>
      </c>
      <c r="E257" s="87" t="s">
        <v>117</v>
      </c>
      <c r="F257" s="65" t="s">
        <v>18</v>
      </c>
      <c r="G257" s="88" t="s">
        <v>145</v>
      </c>
      <c r="H257" s="65" t="s">
        <v>20</v>
      </c>
      <c r="I257" s="66"/>
      <c r="J257" s="67"/>
      <c r="K257" s="68" t="e">
        <f>IF(I257/J257*100&gt;100,100,I257/J257*100)</f>
        <v>#DIV/0!</v>
      </c>
      <c r="L257" s="69" t="e">
        <f>(K257+K258+K259)/3</f>
        <v>#DIV/0!</v>
      </c>
      <c r="M257" s="70" t="e">
        <f>(L257+L260)/2</f>
        <v>#DIV/0!</v>
      </c>
      <c r="N257" s="4"/>
      <c r="O257" s="31"/>
    </row>
    <row r="258" spans="1:15" ht="42" hidden="1" customHeight="1" x14ac:dyDescent="0.25">
      <c r="A258" s="4"/>
      <c r="B258" s="56"/>
      <c r="C258" s="27"/>
      <c r="D258" s="56"/>
      <c r="E258" s="89"/>
      <c r="F258" s="65" t="s">
        <v>18</v>
      </c>
      <c r="G258" s="88" t="s">
        <v>146</v>
      </c>
      <c r="H258" s="65" t="s">
        <v>20</v>
      </c>
      <c r="I258" s="66"/>
      <c r="J258" s="67"/>
      <c r="K258" s="68" t="e">
        <f>IF(J258/I258*100&gt;100,100,J258/I258*100)</f>
        <v>#DIV/0!</v>
      </c>
      <c r="L258" s="73"/>
      <c r="M258" s="74"/>
      <c r="N258" s="4"/>
      <c r="O258" s="31"/>
    </row>
    <row r="259" spans="1:15" ht="36" hidden="1" customHeight="1" x14ac:dyDescent="0.25">
      <c r="A259" s="4"/>
      <c r="B259" s="56"/>
      <c r="C259" s="27"/>
      <c r="D259" s="56"/>
      <c r="E259" s="89"/>
      <c r="F259" s="65" t="s">
        <v>18</v>
      </c>
      <c r="G259" s="88" t="s">
        <v>147</v>
      </c>
      <c r="H259" s="65" t="s">
        <v>20</v>
      </c>
      <c r="I259" s="66"/>
      <c r="J259" s="66"/>
      <c r="K259" s="68" t="e">
        <f>IF(J259/I259*100&gt;100,100,J259/I259*100)</f>
        <v>#DIV/0!</v>
      </c>
      <c r="L259" s="73"/>
      <c r="M259" s="74"/>
      <c r="N259" s="4"/>
      <c r="O259" s="31"/>
    </row>
    <row r="260" spans="1:15" ht="30.75" hidden="1" customHeight="1" x14ac:dyDescent="0.25">
      <c r="A260" s="4"/>
      <c r="B260" s="56"/>
      <c r="C260" s="32"/>
      <c r="D260" s="57"/>
      <c r="E260" s="90"/>
      <c r="F260" s="65" t="s">
        <v>24</v>
      </c>
      <c r="G260" s="91" t="s">
        <v>25</v>
      </c>
      <c r="H260" s="65" t="s">
        <v>26</v>
      </c>
      <c r="I260" s="81"/>
      <c r="J260" s="78"/>
      <c r="K260" s="68" t="e">
        <f>IF(J260/I260*100&gt;100,100,J260/I260*100)</f>
        <v>#DIV/0!</v>
      </c>
      <c r="L260" s="79" t="e">
        <f>K260</f>
        <v>#DIV/0!</v>
      </c>
      <c r="M260" s="74"/>
      <c r="N260" s="4"/>
      <c r="O260" s="31"/>
    </row>
    <row r="261" spans="1:15" ht="42" hidden="1" customHeight="1" x14ac:dyDescent="0.25">
      <c r="A261" s="4"/>
      <c r="B261" s="56"/>
      <c r="C261" s="108" t="s">
        <v>161</v>
      </c>
      <c r="D261" s="61" t="s">
        <v>162</v>
      </c>
      <c r="E261" s="87" t="s">
        <v>117</v>
      </c>
      <c r="F261" s="65" t="s">
        <v>18</v>
      </c>
      <c r="G261" s="88" t="s">
        <v>145</v>
      </c>
      <c r="H261" s="65" t="s">
        <v>20</v>
      </c>
      <c r="I261" s="66"/>
      <c r="J261" s="67"/>
      <c r="K261" s="68" t="e">
        <f>IF(I261/J261*100&gt;100,100,I261/J261*100)</f>
        <v>#DIV/0!</v>
      </c>
      <c r="L261" s="69" t="e">
        <f>(K261+K262+K263)/3</f>
        <v>#DIV/0!</v>
      </c>
      <c r="M261" s="70" t="e">
        <f>(L261+L264)/2</f>
        <v>#DIV/0!</v>
      </c>
      <c r="N261" s="92"/>
      <c r="O261" s="31"/>
    </row>
    <row r="262" spans="1:15" ht="42" hidden="1" customHeight="1" x14ac:dyDescent="0.25">
      <c r="A262" s="4"/>
      <c r="B262" s="56"/>
      <c r="C262" s="27"/>
      <c r="D262" s="56"/>
      <c r="E262" s="89"/>
      <c r="F262" s="65" t="s">
        <v>18</v>
      </c>
      <c r="G262" s="88" t="s">
        <v>146</v>
      </c>
      <c r="H262" s="65" t="s">
        <v>20</v>
      </c>
      <c r="I262" s="66"/>
      <c r="J262" s="67"/>
      <c r="K262" s="68" t="e">
        <f>IF(I262/J262*100&gt;100,100,I262/J262*100)</f>
        <v>#DIV/0!</v>
      </c>
      <c r="L262" s="73"/>
      <c r="M262" s="74"/>
      <c r="N262" s="92"/>
      <c r="O262" s="31"/>
    </row>
    <row r="263" spans="1:15" ht="36" hidden="1" customHeight="1" x14ac:dyDescent="0.25">
      <c r="A263" s="4"/>
      <c r="B263" s="56"/>
      <c r="C263" s="27"/>
      <c r="D263" s="56"/>
      <c r="E263" s="89"/>
      <c r="F263" s="65" t="s">
        <v>18</v>
      </c>
      <c r="G263" s="88" t="s">
        <v>147</v>
      </c>
      <c r="H263" s="65" t="s">
        <v>20</v>
      </c>
      <c r="I263" s="66"/>
      <c r="J263" s="66"/>
      <c r="K263" s="68" t="e">
        <f>IF(J263/I263*100&gt;100,100,J263/I263*100)</f>
        <v>#DIV/0!</v>
      </c>
      <c r="L263" s="73"/>
      <c r="M263" s="74"/>
      <c r="N263" s="92"/>
      <c r="O263" s="31"/>
    </row>
    <row r="264" spans="1:15" ht="30.75" hidden="1" customHeight="1" x14ac:dyDescent="0.25">
      <c r="A264" s="4"/>
      <c r="B264" s="57"/>
      <c r="C264" s="32"/>
      <c r="D264" s="57"/>
      <c r="E264" s="90"/>
      <c r="F264" s="65" t="s">
        <v>24</v>
      </c>
      <c r="G264" s="91" t="s">
        <v>25</v>
      </c>
      <c r="H264" s="65" t="s">
        <v>26</v>
      </c>
      <c r="I264" s="78"/>
      <c r="J264" s="78"/>
      <c r="K264" s="68" t="e">
        <f>IF(J264/I264*100&gt;100,100,J264/I264*100)</f>
        <v>#DIV/0!</v>
      </c>
      <c r="L264" s="79" t="e">
        <f>K264</f>
        <v>#DIV/0!</v>
      </c>
      <c r="M264" s="74"/>
      <c r="N264" s="92"/>
      <c r="O264" s="31"/>
    </row>
    <row r="265" spans="1:15" ht="15" x14ac:dyDescent="0.25">
      <c r="A265" s="4"/>
      <c r="B265" s="4"/>
      <c r="C265" s="4"/>
      <c r="D265" s="4"/>
      <c r="E265" s="4"/>
      <c r="F265" s="93"/>
      <c r="G265" s="4"/>
      <c r="H265" s="4"/>
      <c r="I265" s="4"/>
      <c r="J265" s="4"/>
      <c r="K265" s="4"/>
      <c r="L265" s="4"/>
      <c r="M265" s="4"/>
      <c r="N265" s="4"/>
      <c r="O265" s="31"/>
    </row>
    <row r="266" spans="1:15" ht="15" x14ac:dyDescent="0.25">
      <c r="A266" s="4"/>
      <c r="B266" s="4"/>
      <c r="C266" s="4"/>
      <c r="D266" s="4"/>
      <c r="E266" s="4"/>
      <c r="F266" s="93"/>
      <c r="G266" s="4"/>
      <c r="H266" s="4"/>
      <c r="I266" s="94">
        <f>I184+I188+I192+I196+I200+I204+I208+I212+I216+I220+I224+I228</f>
        <v>0</v>
      </c>
      <c r="J266" s="94">
        <f>J184+J188+J192+J196+J200+J204+J208+J212+J216+J220+J224+J228</f>
        <v>0</v>
      </c>
      <c r="K266" s="94">
        <f>(I266*8+L266*4)/12</f>
        <v>91.666666666666671</v>
      </c>
      <c r="L266" s="4">
        <v>275</v>
      </c>
      <c r="M266" s="4"/>
      <c r="N266" s="4"/>
      <c r="O266" s="31"/>
    </row>
    <row r="267" spans="1:15" ht="15" x14ac:dyDescent="0.25">
      <c r="A267" s="4"/>
      <c r="B267" s="4"/>
      <c r="C267" s="4"/>
      <c r="D267" s="4"/>
      <c r="E267" s="4"/>
      <c r="F267" s="93"/>
      <c r="G267" s="4"/>
      <c r="H267" s="4"/>
      <c r="I267" s="95">
        <f>I232+I236+I240+I244+I248+I252+I256+I260+I264</f>
        <v>0</v>
      </c>
      <c r="J267" s="4">
        <f>J232+J236+J240+J244+J248+J252+J256+J260+J264</f>
        <v>0</v>
      </c>
      <c r="K267" s="94">
        <f>(I267*8+L267*4)/12</f>
        <v>100</v>
      </c>
      <c r="L267" s="4">
        <v>300</v>
      </c>
      <c r="M267" s="4"/>
      <c r="N267" s="4"/>
      <c r="O267" s="31"/>
    </row>
    <row r="268" spans="1:15" x14ac:dyDescent="0.25">
      <c r="O268" s="31"/>
    </row>
    <row r="270" spans="1:15" x14ac:dyDescent="0.25">
      <c r="H270" s="97" t="s">
        <v>163</v>
      </c>
      <c r="I270" s="98">
        <f>I8+I12+I16+I20+I24+I32+I36+I40</f>
        <v>410.27777777777777</v>
      </c>
      <c r="J270" s="98">
        <f t="shared" ref="J270" si="3">J8+J12+J16+J20+J24+J32+J36+J40</f>
        <v>411.79999999999995</v>
      </c>
      <c r="K270" s="99">
        <f>(401*5+421*4)/9</f>
        <v>409.88888888888891</v>
      </c>
      <c r="L270" s="98">
        <v>412</v>
      </c>
    </row>
    <row r="271" spans="1:15" x14ac:dyDescent="0.25">
      <c r="H271" s="97" t="s">
        <v>164</v>
      </c>
      <c r="I271" s="98">
        <f>I44+I48+I52+I56+I60+I64+I68+I72+I76</f>
        <v>273.33333333333331</v>
      </c>
      <c r="J271" s="98">
        <f>J44+J48+J52+J56+J60+J64+J68+J72+J76</f>
        <v>279</v>
      </c>
      <c r="K271" s="99">
        <f>(260*5+290*4)/9</f>
        <v>273.33333333333331</v>
      </c>
      <c r="L271" s="1">
        <v>279</v>
      </c>
    </row>
    <row r="272" spans="1:15" x14ac:dyDescent="0.25">
      <c r="H272" s="97" t="s">
        <v>165</v>
      </c>
      <c r="I272" s="98">
        <f>I80+I84+I88+I92+I96+I100+I104+I108+I112</f>
        <v>49.777777777777779</v>
      </c>
      <c r="J272" s="98">
        <f>J80+J84+J88+J92+J96+J100+J104+J108+J112</f>
        <v>49</v>
      </c>
      <c r="K272" s="99">
        <f>(52*5+47*4)/9</f>
        <v>49.777777777777779</v>
      </c>
      <c r="L272" s="1">
        <v>49</v>
      </c>
    </row>
    <row r="273" spans="8:10" x14ac:dyDescent="0.25">
      <c r="H273" s="97" t="s">
        <v>166</v>
      </c>
      <c r="I273" s="1">
        <f>I180+I176+I172+I168+I164+I160+I156+I152+I148+I144+I140+I136+I132+I128+I124+I120+I116</f>
        <v>58266.888888888891</v>
      </c>
      <c r="J273" s="1">
        <f>J180+J176+J172+J168+J164+J160+J156+J152+J148+J144+J140+J136+J132+J128+J124+J120+J116</f>
        <v>56702</v>
      </c>
    </row>
  </sheetData>
  <autoFilter ref="A3:N132"/>
  <mergeCells count="329">
    <mergeCell ref="N261:N264"/>
    <mergeCell ref="C257:C260"/>
    <mergeCell ref="D257:D260"/>
    <mergeCell ref="E257:E260"/>
    <mergeCell ref="L257:L259"/>
    <mergeCell ref="M257:M260"/>
    <mergeCell ref="C261:C264"/>
    <mergeCell ref="D261:D264"/>
    <mergeCell ref="E261:E264"/>
    <mergeCell ref="L261:L263"/>
    <mergeCell ref="M261:M264"/>
    <mergeCell ref="C249:C252"/>
    <mergeCell ref="D249:D252"/>
    <mergeCell ref="E249:E252"/>
    <mergeCell ref="L249:L251"/>
    <mergeCell ref="M249:M252"/>
    <mergeCell ref="C253:C256"/>
    <mergeCell ref="D253:D256"/>
    <mergeCell ref="E253:E256"/>
    <mergeCell ref="L253:L255"/>
    <mergeCell ref="M253:M256"/>
    <mergeCell ref="N241:N244"/>
    <mergeCell ref="C245:C248"/>
    <mergeCell ref="D245:D248"/>
    <mergeCell ref="E245:E248"/>
    <mergeCell ref="L245:L247"/>
    <mergeCell ref="M245:M248"/>
    <mergeCell ref="C237:C240"/>
    <mergeCell ref="D237:D240"/>
    <mergeCell ref="E237:E240"/>
    <mergeCell ref="L237:L239"/>
    <mergeCell ref="M237:M240"/>
    <mergeCell ref="C241:C244"/>
    <mergeCell ref="D241:D244"/>
    <mergeCell ref="E241:E244"/>
    <mergeCell ref="L241:L243"/>
    <mergeCell ref="M241:M244"/>
    <mergeCell ref="C229:C232"/>
    <mergeCell ref="D229:D232"/>
    <mergeCell ref="E229:E232"/>
    <mergeCell ref="L229:L231"/>
    <mergeCell ref="M229:M232"/>
    <mergeCell ref="C233:C236"/>
    <mergeCell ref="D233:D236"/>
    <mergeCell ref="E233:E236"/>
    <mergeCell ref="L233:L235"/>
    <mergeCell ref="M233:M236"/>
    <mergeCell ref="D221:D224"/>
    <mergeCell ref="E221:E224"/>
    <mergeCell ref="L221:L223"/>
    <mergeCell ref="M221:M224"/>
    <mergeCell ref="D225:D228"/>
    <mergeCell ref="E225:E228"/>
    <mergeCell ref="L225:L227"/>
    <mergeCell ref="M225:M228"/>
    <mergeCell ref="C213:C216"/>
    <mergeCell ref="D213:D216"/>
    <mergeCell ref="E213:E216"/>
    <mergeCell ref="L213:L215"/>
    <mergeCell ref="M213:M216"/>
    <mergeCell ref="C217:C220"/>
    <mergeCell ref="D217:D220"/>
    <mergeCell ref="E217:E220"/>
    <mergeCell ref="L217:L219"/>
    <mergeCell ref="M217:M220"/>
    <mergeCell ref="C205:C208"/>
    <mergeCell ref="D205:D208"/>
    <mergeCell ref="E205:E208"/>
    <mergeCell ref="L205:L207"/>
    <mergeCell ref="M205:M208"/>
    <mergeCell ref="C209:C212"/>
    <mergeCell ref="D209:D212"/>
    <mergeCell ref="E209:E212"/>
    <mergeCell ref="L209:L211"/>
    <mergeCell ref="M209:M212"/>
    <mergeCell ref="C197:C200"/>
    <mergeCell ref="D197:D200"/>
    <mergeCell ref="E197:E200"/>
    <mergeCell ref="L197:L199"/>
    <mergeCell ref="M197:M200"/>
    <mergeCell ref="C201:C204"/>
    <mergeCell ref="D201:D204"/>
    <mergeCell ref="E201:E204"/>
    <mergeCell ref="L201:L203"/>
    <mergeCell ref="M201:M204"/>
    <mergeCell ref="L189:L191"/>
    <mergeCell ref="M189:M192"/>
    <mergeCell ref="C193:C196"/>
    <mergeCell ref="D193:D196"/>
    <mergeCell ref="E193:E196"/>
    <mergeCell ref="L193:L195"/>
    <mergeCell ref="M193:M196"/>
    <mergeCell ref="M181:M184"/>
    <mergeCell ref="N181:N236"/>
    <mergeCell ref="C185:C188"/>
    <mergeCell ref="D185:D188"/>
    <mergeCell ref="E185:E188"/>
    <mergeCell ref="L185:L187"/>
    <mergeCell ref="M185:M188"/>
    <mergeCell ref="C189:C192"/>
    <mergeCell ref="D189:D192"/>
    <mergeCell ref="E189:E192"/>
    <mergeCell ref="C177:C180"/>
    <mergeCell ref="D177:D180"/>
    <mergeCell ref="E177:E180"/>
    <mergeCell ref="L177:L179"/>
    <mergeCell ref="M177:M180"/>
    <mergeCell ref="B181:B264"/>
    <mergeCell ref="C181:C184"/>
    <mergeCell ref="D181:D184"/>
    <mergeCell ref="E181:E184"/>
    <mergeCell ref="L181:L183"/>
    <mergeCell ref="C169:C172"/>
    <mergeCell ref="D169:D172"/>
    <mergeCell ref="E169:E172"/>
    <mergeCell ref="L169:L171"/>
    <mergeCell ref="M169:M172"/>
    <mergeCell ref="C173:C176"/>
    <mergeCell ref="D173:D176"/>
    <mergeCell ref="E173:E176"/>
    <mergeCell ref="L173:L175"/>
    <mergeCell ref="M173:M176"/>
    <mergeCell ref="C161:C164"/>
    <mergeCell ref="D161:D164"/>
    <mergeCell ref="E161:E164"/>
    <mergeCell ref="L161:L163"/>
    <mergeCell ref="M161:M164"/>
    <mergeCell ref="C165:C168"/>
    <mergeCell ref="D165:D168"/>
    <mergeCell ref="E165:E168"/>
    <mergeCell ref="L165:L167"/>
    <mergeCell ref="M165:M168"/>
    <mergeCell ref="D153:D156"/>
    <mergeCell ref="E153:E156"/>
    <mergeCell ref="L153:L155"/>
    <mergeCell ref="M153:M156"/>
    <mergeCell ref="C157:C160"/>
    <mergeCell ref="D157:D160"/>
    <mergeCell ref="E157:E160"/>
    <mergeCell ref="L157:L159"/>
    <mergeCell ref="M157:M160"/>
    <mergeCell ref="C145:C148"/>
    <mergeCell ref="D145:D148"/>
    <mergeCell ref="E145:E148"/>
    <mergeCell ref="L145:L147"/>
    <mergeCell ref="M145:M148"/>
    <mergeCell ref="C149:C152"/>
    <mergeCell ref="D149:D152"/>
    <mergeCell ref="E149:E152"/>
    <mergeCell ref="L149:L151"/>
    <mergeCell ref="M149:M152"/>
    <mergeCell ref="C137:C140"/>
    <mergeCell ref="D137:D140"/>
    <mergeCell ref="E137:E140"/>
    <mergeCell ref="L137:L139"/>
    <mergeCell ref="M137:M140"/>
    <mergeCell ref="C141:C144"/>
    <mergeCell ref="D141:D144"/>
    <mergeCell ref="E141:E144"/>
    <mergeCell ref="L141:L143"/>
    <mergeCell ref="M141:M144"/>
    <mergeCell ref="C129:C132"/>
    <mergeCell ref="D129:D132"/>
    <mergeCell ref="E129:E132"/>
    <mergeCell ref="L129:L131"/>
    <mergeCell ref="M129:M132"/>
    <mergeCell ref="C133:C136"/>
    <mergeCell ref="D133:D136"/>
    <mergeCell ref="E133:E136"/>
    <mergeCell ref="L133:L135"/>
    <mergeCell ref="M133:M136"/>
    <mergeCell ref="C121:C124"/>
    <mergeCell ref="D121:D124"/>
    <mergeCell ref="E121:E124"/>
    <mergeCell ref="L121:L123"/>
    <mergeCell ref="M121:M124"/>
    <mergeCell ref="C125:C128"/>
    <mergeCell ref="D125:D128"/>
    <mergeCell ref="E125:E128"/>
    <mergeCell ref="L125:L127"/>
    <mergeCell ref="M125:M128"/>
    <mergeCell ref="C113:C116"/>
    <mergeCell ref="D113:D116"/>
    <mergeCell ref="E113:E116"/>
    <mergeCell ref="L113:L115"/>
    <mergeCell ref="M113:M116"/>
    <mergeCell ref="C117:C120"/>
    <mergeCell ref="D117:D120"/>
    <mergeCell ref="E117:E120"/>
    <mergeCell ref="L117:L119"/>
    <mergeCell ref="M117:M120"/>
    <mergeCell ref="C105:C108"/>
    <mergeCell ref="D105:D108"/>
    <mergeCell ref="E105:E108"/>
    <mergeCell ref="L105:L107"/>
    <mergeCell ref="M105:M108"/>
    <mergeCell ref="C109:C112"/>
    <mergeCell ref="D109:D112"/>
    <mergeCell ref="E109:E112"/>
    <mergeCell ref="L109:L111"/>
    <mergeCell ref="M109:M112"/>
    <mergeCell ref="C97:C100"/>
    <mergeCell ref="D97:D100"/>
    <mergeCell ref="E97:E100"/>
    <mergeCell ref="L97:L99"/>
    <mergeCell ref="M97:M100"/>
    <mergeCell ref="C101:C104"/>
    <mergeCell ref="D101:D104"/>
    <mergeCell ref="E101:E104"/>
    <mergeCell ref="L101:L103"/>
    <mergeCell ref="M101:M104"/>
    <mergeCell ref="C89:C92"/>
    <mergeCell ref="D89:D92"/>
    <mergeCell ref="E89:E92"/>
    <mergeCell ref="L89:L91"/>
    <mergeCell ref="M89:M92"/>
    <mergeCell ref="C93:C96"/>
    <mergeCell ref="D93:D96"/>
    <mergeCell ref="E93:E96"/>
    <mergeCell ref="L93:L95"/>
    <mergeCell ref="M93:M96"/>
    <mergeCell ref="C81:C84"/>
    <mergeCell ref="D81:D84"/>
    <mergeCell ref="E81:E84"/>
    <mergeCell ref="L81:L83"/>
    <mergeCell ref="M81:M84"/>
    <mergeCell ref="C85:C88"/>
    <mergeCell ref="D85:D88"/>
    <mergeCell ref="E85:E88"/>
    <mergeCell ref="L85:L87"/>
    <mergeCell ref="M85:M88"/>
    <mergeCell ref="C73:C76"/>
    <mergeCell ref="D73:D76"/>
    <mergeCell ref="E73:E76"/>
    <mergeCell ref="L73:L75"/>
    <mergeCell ref="M73:M76"/>
    <mergeCell ref="C77:C80"/>
    <mergeCell ref="D77:D80"/>
    <mergeCell ref="E77:E80"/>
    <mergeCell ref="L77:L79"/>
    <mergeCell ref="M77:M80"/>
    <mergeCell ref="C65:C68"/>
    <mergeCell ref="D65:D68"/>
    <mergeCell ref="E65:E68"/>
    <mergeCell ref="L65:L67"/>
    <mergeCell ref="M65:M68"/>
    <mergeCell ref="C69:C72"/>
    <mergeCell ref="D69:D72"/>
    <mergeCell ref="E69:E72"/>
    <mergeCell ref="L69:L71"/>
    <mergeCell ref="M69:M72"/>
    <mergeCell ref="C57:C60"/>
    <mergeCell ref="D57:D60"/>
    <mergeCell ref="E57:E60"/>
    <mergeCell ref="L57:L59"/>
    <mergeCell ref="M57:M60"/>
    <mergeCell ref="C61:C64"/>
    <mergeCell ref="D61:D64"/>
    <mergeCell ref="E61:E64"/>
    <mergeCell ref="L61:L63"/>
    <mergeCell ref="M61:M64"/>
    <mergeCell ref="C49:C52"/>
    <mergeCell ref="D49:D52"/>
    <mergeCell ref="E49:E52"/>
    <mergeCell ref="L49:L51"/>
    <mergeCell ref="M49:M52"/>
    <mergeCell ref="C53:C56"/>
    <mergeCell ref="D53:D56"/>
    <mergeCell ref="E53:E56"/>
    <mergeCell ref="L53:L55"/>
    <mergeCell ref="M53:M56"/>
    <mergeCell ref="C41:C44"/>
    <mergeCell ref="D41:D44"/>
    <mergeCell ref="E41:E44"/>
    <mergeCell ref="L41:L43"/>
    <mergeCell ref="M41:M44"/>
    <mergeCell ref="C45:C48"/>
    <mergeCell ref="D45:D48"/>
    <mergeCell ref="E45:E48"/>
    <mergeCell ref="L45:L47"/>
    <mergeCell ref="M45:M48"/>
    <mergeCell ref="C33:C36"/>
    <mergeCell ref="D33:D36"/>
    <mergeCell ref="E33:E36"/>
    <mergeCell ref="L33:L35"/>
    <mergeCell ref="M33:M36"/>
    <mergeCell ref="D37:D40"/>
    <mergeCell ref="E37:E40"/>
    <mergeCell ref="L37:L39"/>
    <mergeCell ref="M37:M40"/>
    <mergeCell ref="C25:C28"/>
    <mergeCell ref="D25:D28"/>
    <mergeCell ref="E25:E28"/>
    <mergeCell ref="L25:L27"/>
    <mergeCell ref="M25:M28"/>
    <mergeCell ref="C29:C32"/>
    <mergeCell ref="D29:D32"/>
    <mergeCell ref="E29:E32"/>
    <mergeCell ref="L29:L31"/>
    <mergeCell ref="M29:M32"/>
    <mergeCell ref="C17:C20"/>
    <mergeCell ref="D17:D20"/>
    <mergeCell ref="E17:E20"/>
    <mergeCell ref="L17:L19"/>
    <mergeCell ref="M17:M20"/>
    <mergeCell ref="C21:C24"/>
    <mergeCell ref="D21:D24"/>
    <mergeCell ref="E21:E24"/>
    <mergeCell ref="L21:L23"/>
    <mergeCell ref="M21:M24"/>
    <mergeCell ref="D9:D12"/>
    <mergeCell ref="E9:E12"/>
    <mergeCell ref="L9:L11"/>
    <mergeCell ref="M9:M12"/>
    <mergeCell ref="C13:C16"/>
    <mergeCell ref="D13:D16"/>
    <mergeCell ref="E13:E16"/>
    <mergeCell ref="L13:L15"/>
    <mergeCell ref="M13:M16"/>
    <mergeCell ref="B2:O2"/>
    <mergeCell ref="B5:B180"/>
    <mergeCell ref="C5:C8"/>
    <mergeCell ref="D5:D8"/>
    <mergeCell ref="E5:E8"/>
    <mergeCell ref="L5:L7"/>
    <mergeCell ref="M5:M8"/>
    <mergeCell ref="N5:N180"/>
    <mergeCell ref="O5:O268"/>
    <mergeCell ref="C9:C1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Q273"/>
  <sheetViews>
    <sheetView view="pageBreakPreview" topLeftCell="C1" zoomScale="80" zoomScaleNormal="70" zoomScaleSheetLayoutView="80" workbookViewId="0">
      <selection activeCell="B3" sqref="B3"/>
    </sheetView>
  </sheetViews>
  <sheetFormatPr defaultColWidth="9.140625" defaultRowHeight="15.75" x14ac:dyDescent="0.25"/>
  <cols>
    <col min="1" max="1" width="2.7109375" style="1" customWidth="1"/>
    <col min="2" max="2" width="21" style="1" customWidth="1"/>
    <col min="3" max="4" width="23.85546875" style="1" customWidth="1"/>
    <col min="5" max="5" width="14.140625" style="1" customWidth="1"/>
    <col min="6" max="6" width="23.85546875" style="96" customWidth="1"/>
    <col min="7" max="7" width="23.85546875" style="1" customWidth="1"/>
    <col min="8" max="8" width="14.85546875" style="1" customWidth="1"/>
    <col min="9" max="9" width="19.85546875" style="1" customWidth="1"/>
    <col min="10" max="10" width="17.85546875" style="1" customWidth="1"/>
    <col min="11" max="12" width="23.85546875" style="1" customWidth="1"/>
    <col min="13" max="13" width="14.85546875" style="1" customWidth="1"/>
    <col min="14" max="14" width="16.5703125" style="1" customWidth="1"/>
    <col min="15" max="15" width="12.140625" style="1" customWidth="1"/>
    <col min="16" max="16384" width="9.140625" style="4"/>
  </cols>
  <sheetData>
    <row r="2" spans="1:1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3" customHeight="1" x14ac:dyDescent="0.25">
      <c r="B3" s="5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5" t="s">
        <v>6</v>
      </c>
      <c r="H3" s="5" t="s">
        <v>7</v>
      </c>
      <c r="I3" s="5" t="s">
        <v>8</v>
      </c>
      <c r="J3" s="8" t="s">
        <v>9</v>
      </c>
      <c r="K3" s="5" t="s">
        <v>10</v>
      </c>
      <c r="L3" s="5" t="s">
        <v>11</v>
      </c>
      <c r="M3" s="9" t="s">
        <v>12</v>
      </c>
      <c r="N3" s="5" t="s">
        <v>13</v>
      </c>
      <c r="O3" s="5"/>
    </row>
    <row r="4" spans="1:15" s="14" customFormat="1" ht="20.25" customHeight="1" x14ac:dyDescent="0.25">
      <c r="A4" s="10"/>
      <c r="B4" s="11">
        <v>1</v>
      </c>
      <c r="C4" s="11">
        <v>2</v>
      </c>
      <c r="D4" s="11">
        <v>2</v>
      </c>
      <c r="E4" s="12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13">
        <v>11</v>
      </c>
      <c r="N4" s="11">
        <v>12</v>
      </c>
      <c r="O4" s="8">
        <v>13</v>
      </c>
    </row>
    <row r="5" spans="1:15" ht="58.5" customHeight="1" x14ac:dyDescent="0.25">
      <c r="B5" s="15" t="s">
        <v>178</v>
      </c>
      <c r="C5" s="16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5" t="s">
        <v>20</v>
      </c>
      <c r="I5" s="20">
        <v>100</v>
      </c>
      <c r="J5" s="21">
        <v>100</v>
      </c>
      <c r="K5" s="22">
        <f>IF(J5/I5*100&gt;100,100,J5/I5*100)</f>
        <v>100</v>
      </c>
      <c r="L5" s="23">
        <f>(K5+K6+K7)/3</f>
        <v>100</v>
      </c>
      <c r="M5" s="24">
        <f>(L5+L8)/2</f>
        <v>100</v>
      </c>
      <c r="N5" s="25" t="s">
        <v>21</v>
      </c>
      <c r="O5" s="26"/>
    </row>
    <row r="6" spans="1:15" ht="58.5" customHeight="1" x14ac:dyDescent="0.25">
      <c r="B6" s="27"/>
      <c r="C6" s="27"/>
      <c r="D6" s="27"/>
      <c r="E6" s="28"/>
      <c r="F6" s="18" t="s">
        <v>18</v>
      </c>
      <c r="G6" s="19" t="s">
        <v>22</v>
      </c>
      <c r="H6" s="5" t="s">
        <v>20</v>
      </c>
      <c r="I6" s="20">
        <v>80</v>
      </c>
      <c r="J6" s="21">
        <v>86.2</v>
      </c>
      <c r="K6" s="22">
        <f t="shared" ref="K6:K121" si="0">IF(J6/I6*100&gt;100,100,J6/I6*100)</f>
        <v>100</v>
      </c>
      <c r="L6" s="29"/>
      <c r="M6" s="30"/>
      <c r="N6" s="27"/>
      <c r="O6" s="31"/>
    </row>
    <row r="7" spans="1:15" ht="58.5" customHeight="1" x14ac:dyDescent="0.25">
      <c r="B7" s="27"/>
      <c r="C7" s="27"/>
      <c r="D7" s="27"/>
      <c r="E7" s="28"/>
      <c r="F7" s="18" t="s">
        <v>18</v>
      </c>
      <c r="G7" s="19" t="s">
        <v>23</v>
      </c>
      <c r="H7" s="5" t="s">
        <v>20</v>
      </c>
      <c r="I7" s="20">
        <v>100</v>
      </c>
      <c r="J7" s="20">
        <v>100</v>
      </c>
      <c r="K7" s="22">
        <f t="shared" si="0"/>
        <v>100</v>
      </c>
      <c r="L7" s="29"/>
      <c r="M7" s="30"/>
      <c r="N7" s="27"/>
      <c r="O7" s="31"/>
    </row>
    <row r="8" spans="1:15" ht="30.75" customHeight="1" x14ac:dyDescent="0.25">
      <c r="B8" s="27"/>
      <c r="C8" s="32"/>
      <c r="D8" s="32"/>
      <c r="E8" s="33"/>
      <c r="F8" s="18" t="s">
        <v>24</v>
      </c>
      <c r="G8" s="34" t="s">
        <v>25</v>
      </c>
      <c r="H8" s="5" t="s">
        <v>26</v>
      </c>
      <c r="I8" s="35">
        <f>(8*5+4*4)/9</f>
        <v>6.2222222222222223</v>
      </c>
      <c r="J8" s="35">
        <v>6.7</v>
      </c>
      <c r="K8" s="22">
        <f t="shared" si="0"/>
        <v>100</v>
      </c>
      <c r="L8" s="36">
        <f>K8</f>
        <v>100</v>
      </c>
      <c r="M8" s="30"/>
      <c r="N8" s="27"/>
      <c r="O8" s="31"/>
    </row>
    <row r="9" spans="1:15" ht="30.75" customHeight="1" x14ac:dyDescent="0.25">
      <c r="B9" s="27"/>
      <c r="C9" s="16" t="s">
        <v>27</v>
      </c>
      <c r="D9" s="16" t="s">
        <v>28</v>
      </c>
      <c r="E9" s="17" t="s">
        <v>17</v>
      </c>
      <c r="F9" s="18" t="s">
        <v>18</v>
      </c>
      <c r="G9" s="19" t="s">
        <v>19</v>
      </c>
      <c r="H9" s="5" t="s">
        <v>20</v>
      </c>
      <c r="I9" s="20">
        <v>100</v>
      </c>
      <c r="J9" s="21">
        <v>100</v>
      </c>
      <c r="K9" s="22">
        <f>IF(J9/I9*100&gt;100,100,J9/I9*100)</f>
        <v>100</v>
      </c>
      <c r="L9" s="23">
        <f>(K9+K10+K11)/2</f>
        <v>100</v>
      </c>
      <c r="M9" s="24">
        <f>(L9+L12)/2</f>
        <v>100</v>
      </c>
      <c r="N9" s="27"/>
      <c r="O9" s="31"/>
    </row>
    <row r="10" spans="1:15" ht="30.75" customHeight="1" x14ac:dyDescent="0.25">
      <c r="B10" s="27"/>
      <c r="C10" s="27"/>
      <c r="D10" s="27"/>
      <c r="E10" s="28"/>
      <c r="F10" s="18" t="s">
        <v>18</v>
      </c>
      <c r="G10" s="19" t="s">
        <v>22</v>
      </c>
      <c r="H10" s="5" t="s">
        <v>20</v>
      </c>
      <c r="I10" s="20">
        <v>80</v>
      </c>
      <c r="J10" s="21">
        <v>87.1</v>
      </c>
      <c r="K10" s="22">
        <f>IF(J10/I10*100&gt;100,100,J10/I10*100)</f>
        <v>100</v>
      </c>
      <c r="L10" s="29"/>
      <c r="M10" s="30"/>
      <c r="N10" s="27"/>
      <c r="O10" s="31"/>
    </row>
    <row r="11" spans="1:15" ht="30.75" customHeight="1" x14ac:dyDescent="0.25">
      <c r="B11" s="27"/>
      <c r="C11" s="27"/>
      <c r="D11" s="27"/>
      <c r="E11" s="28"/>
      <c r="F11" s="18" t="s">
        <v>18</v>
      </c>
      <c r="G11" s="19" t="s">
        <v>23</v>
      </c>
      <c r="H11" s="5" t="s">
        <v>20</v>
      </c>
      <c r="I11" s="20"/>
      <c r="J11" s="20"/>
      <c r="K11" s="22"/>
      <c r="L11" s="29"/>
      <c r="M11" s="30"/>
      <c r="N11" s="27"/>
      <c r="O11" s="31"/>
    </row>
    <row r="12" spans="1:15" ht="59.25" customHeight="1" x14ac:dyDescent="0.25">
      <c r="B12" s="27"/>
      <c r="C12" s="32"/>
      <c r="D12" s="32"/>
      <c r="E12" s="33"/>
      <c r="F12" s="18" t="s">
        <v>24</v>
      </c>
      <c r="G12" s="34" t="s">
        <v>25</v>
      </c>
      <c r="H12" s="5" t="s">
        <v>26</v>
      </c>
      <c r="I12" s="35">
        <v>1</v>
      </c>
      <c r="J12" s="35">
        <v>1</v>
      </c>
      <c r="K12" s="22">
        <f>IF(J12/I12*100&gt;100,100,J12/I12*100)</f>
        <v>100</v>
      </c>
      <c r="L12" s="36">
        <f>K12</f>
        <v>100</v>
      </c>
      <c r="M12" s="30"/>
      <c r="N12" s="27"/>
      <c r="O12" s="31"/>
    </row>
    <row r="13" spans="1:15" ht="30.75" hidden="1" customHeight="1" x14ac:dyDescent="0.25">
      <c r="B13" s="27"/>
      <c r="C13" s="16" t="s">
        <v>29</v>
      </c>
      <c r="D13" s="16" t="s">
        <v>30</v>
      </c>
      <c r="E13" s="17" t="s">
        <v>17</v>
      </c>
      <c r="F13" s="18" t="s">
        <v>18</v>
      </c>
      <c r="G13" s="19" t="s">
        <v>19</v>
      </c>
      <c r="H13" s="5" t="s">
        <v>20</v>
      </c>
      <c r="I13" s="20"/>
      <c r="J13" s="21"/>
      <c r="K13" s="22" t="e">
        <f>IF(J13/I13*100&gt;100,100,J13/I13*100)</f>
        <v>#DIV/0!</v>
      </c>
      <c r="L13" s="23" t="e">
        <f>(K13+K14+K15)/2</f>
        <v>#DIV/0!</v>
      </c>
      <c r="M13" s="24" t="e">
        <f>(L13+L16)/2</f>
        <v>#DIV/0!</v>
      </c>
      <c r="N13" s="27"/>
      <c r="O13" s="31"/>
    </row>
    <row r="14" spans="1:15" ht="30.75" hidden="1" customHeight="1" x14ac:dyDescent="0.25">
      <c r="B14" s="27"/>
      <c r="C14" s="27"/>
      <c r="D14" s="27"/>
      <c r="E14" s="28"/>
      <c r="F14" s="18" t="s">
        <v>18</v>
      </c>
      <c r="G14" s="19" t="s">
        <v>22</v>
      </c>
      <c r="H14" s="5" t="s">
        <v>20</v>
      </c>
      <c r="I14" s="20"/>
      <c r="J14" s="21"/>
      <c r="K14" s="22" t="e">
        <f>IF(J14/I14*100&gt;100,100,J14/I14*100)</f>
        <v>#DIV/0!</v>
      </c>
      <c r="L14" s="29"/>
      <c r="M14" s="30"/>
      <c r="N14" s="27"/>
      <c r="O14" s="31"/>
    </row>
    <row r="15" spans="1:15" ht="30.75" hidden="1" customHeight="1" x14ac:dyDescent="0.25">
      <c r="B15" s="27"/>
      <c r="C15" s="27"/>
      <c r="D15" s="27"/>
      <c r="E15" s="28"/>
      <c r="F15" s="18" t="s">
        <v>18</v>
      </c>
      <c r="G15" s="19" t="s">
        <v>23</v>
      </c>
      <c r="H15" s="5" t="s">
        <v>20</v>
      </c>
      <c r="I15" s="20"/>
      <c r="J15" s="20"/>
      <c r="K15" s="22"/>
      <c r="L15" s="29"/>
      <c r="M15" s="30"/>
      <c r="N15" s="27"/>
      <c r="O15" s="31"/>
    </row>
    <row r="16" spans="1:15" ht="104.25" hidden="1" customHeight="1" x14ac:dyDescent="0.25">
      <c r="B16" s="27"/>
      <c r="C16" s="32"/>
      <c r="D16" s="32"/>
      <c r="E16" s="33"/>
      <c r="F16" s="18" t="s">
        <v>24</v>
      </c>
      <c r="G16" s="34" t="s">
        <v>25</v>
      </c>
      <c r="H16" s="5" t="s">
        <v>26</v>
      </c>
      <c r="I16" s="37"/>
      <c r="J16" s="38"/>
      <c r="K16" s="22" t="e">
        <f>IF(J16/I16*100&gt;100,100,J16/I16*100)</f>
        <v>#DIV/0!</v>
      </c>
      <c r="L16" s="36" t="e">
        <f>K16</f>
        <v>#DIV/0!</v>
      </c>
      <c r="M16" s="30"/>
      <c r="N16" s="27"/>
      <c r="O16" s="31"/>
    </row>
    <row r="17" spans="2:15" ht="30.75" hidden="1" customHeight="1" x14ac:dyDescent="0.25">
      <c r="B17" s="27"/>
      <c r="C17" s="16" t="s">
        <v>31</v>
      </c>
      <c r="D17" s="16" t="s">
        <v>32</v>
      </c>
      <c r="E17" s="17" t="s">
        <v>17</v>
      </c>
      <c r="F17" s="18" t="s">
        <v>18</v>
      </c>
      <c r="G17" s="19" t="s">
        <v>19</v>
      </c>
      <c r="H17" s="5" t="s">
        <v>20</v>
      </c>
      <c r="I17" s="20"/>
      <c r="J17" s="21"/>
      <c r="K17" s="22" t="e">
        <f>IF(J17/I17*100&gt;100,100,J17/I17*100)</f>
        <v>#DIV/0!</v>
      </c>
      <c r="L17" s="23" t="e">
        <f>(K17+K18+K19)/2</f>
        <v>#DIV/0!</v>
      </c>
      <c r="M17" s="24" t="e">
        <f>(L17+L20)/2</f>
        <v>#DIV/0!</v>
      </c>
      <c r="N17" s="27"/>
      <c r="O17" s="31"/>
    </row>
    <row r="18" spans="2:15" ht="30.75" hidden="1" customHeight="1" x14ac:dyDescent="0.25">
      <c r="B18" s="27"/>
      <c r="C18" s="27"/>
      <c r="D18" s="27"/>
      <c r="E18" s="28"/>
      <c r="F18" s="18" t="s">
        <v>18</v>
      </c>
      <c r="G18" s="19" t="s">
        <v>22</v>
      </c>
      <c r="H18" s="5" t="s">
        <v>20</v>
      </c>
      <c r="I18" s="20"/>
      <c r="J18" s="21"/>
      <c r="K18" s="22" t="e">
        <f>IF(J18/I18*100&gt;100,100,J18/I18*100)</f>
        <v>#DIV/0!</v>
      </c>
      <c r="L18" s="29"/>
      <c r="M18" s="30"/>
      <c r="N18" s="27"/>
      <c r="O18" s="31"/>
    </row>
    <row r="19" spans="2:15" ht="30.75" hidden="1" customHeight="1" x14ac:dyDescent="0.25">
      <c r="B19" s="27"/>
      <c r="C19" s="27"/>
      <c r="D19" s="27"/>
      <c r="E19" s="28"/>
      <c r="F19" s="18" t="s">
        <v>18</v>
      </c>
      <c r="G19" s="19" t="s">
        <v>23</v>
      </c>
      <c r="H19" s="5" t="s">
        <v>20</v>
      </c>
      <c r="I19" s="20"/>
      <c r="J19" s="20"/>
      <c r="K19" s="22"/>
      <c r="L19" s="29"/>
      <c r="M19" s="30"/>
      <c r="N19" s="27"/>
      <c r="O19" s="31"/>
    </row>
    <row r="20" spans="2:15" ht="93" hidden="1" customHeight="1" x14ac:dyDescent="0.25">
      <c r="B20" s="27"/>
      <c r="C20" s="32"/>
      <c r="D20" s="32"/>
      <c r="E20" s="33"/>
      <c r="F20" s="18" t="s">
        <v>24</v>
      </c>
      <c r="G20" s="34" t="s">
        <v>25</v>
      </c>
      <c r="H20" s="5" t="s">
        <v>26</v>
      </c>
      <c r="I20" s="37"/>
      <c r="J20" s="38"/>
      <c r="K20" s="22" t="e">
        <f>IF(J20/I20*100&gt;100,100,J20/I20*100)</f>
        <v>#DIV/0!</v>
      </c>
      <c r="L20" s="36" t="e">
        <f>K20</f>
        <v>#DIV/0!</v>
      </c>
      <c r="M20" s="30"/>
      <c r="N20" s="27"/>
      <c r="O20" s="31"/>
    </row>
    <row r="21" spans="2:15" ht="58.5" hidden="1" customHeight="1" x14ac:dyDescent="0.25">
      <c r="B21" s="27"/>
      <c r="C21" s="16" t="s">
        <v>33</v>
      </c>
      <c r="D21" s="16" t="s">
        <v>34</v>
      </c>
      <c r="E21" s="17" t="s">
        <v>17</v>
      </c>
      <c r="F21" s="18" t="s">
        <v>18</v>
      </c>
      <c r="G21" s="19" t="s">
        <v>19</v>
      </c>
      <c r="H21" s="5" t="s">
        <v>20</v>
      </c>
      <c r="I21" s="20"/>
      <c r="J21" s="21"/>
      <c r="K21" s="22" t="e">
        <f t="shared" si="0"/>
        <v>#DIV/0!</v>
      </c>
      <c r="L21" s="23" t="e">
        <f>(K21+K22+K23)/3</f>
        <v>#DIV/0!</v>
      </c>
      <c r="M21" s="24" t="e">
        <f>(L21+L24)/2</f>
        <v>#DIV/0!</v>
      </c>
      <c r="N21" s="27"/>
      <c r="O21" s="31"/>
    </row>
    <row r="22" spans="2:15" ht="58.5" hidden="1" customHeight="1" x14ac:dyDescent="0.25">
      <c r="B22" s="27"/>
      <c r="C22" s="27"/>
      <c r="D22" s="27"/>
      <c r="E22" s="28"/>
      <c r="F22" s="18" t="s">
        <v>18</v>
      </c>
      <c r="G22" s="19" t="s">
        <v>22</v>
      </c>
      <c r="H22" s="5" t="s">
        <v>20</v>
      </c>
      <c r="I22" s="20"/>
      <c r="J22" s="21"/>
      <c r="K22" s="22" t="e">
        <f t="shared" si="0"/>
        <v>#DIV/0!</v>
      </c>
      <c r="L22" s="29"/>
      <c r="M22" s="30"/>
      <c r="N22" s="27"/>
      <c r="O22" s="31"/>
    </row>
    <row r="23" spans="2:15" ht="58.5" hidden="1" customHeight="1" x14ac:dyDescent="0.25">
      <c r="B23" s="27"/>
      <c r="C23" s="27"/>
      <c r="D23" s="27"/>
      <c r="E23" s="28"/>
      <c r="F23" s="18" t="s">
        <v>18</v>
      </c>
      <c r="G23" s="19" t="s">
        <v>23</v>
      </c>
      <c r="H23" s="5" t="s">
        <v>20</v>
      </c>
      <c r="I23" s="20"/>
      <c r="J23" s="20"/>
      <c r="K23" s="22" t="e">
        <f t="shared" si="0"/>
        <v>#DIV/0!</v>
      </c>
      <c r="L23" s="29"/>
      <c r="M23" s="30"/>
      <c r="N23" s="27"/>
      <c r="O23" s="31"/>
    </row>
    <row r="24" spans="2:15" ht="31.5" hidden="1" customHeight="1" x14ac:dyDescent="0.25">
      <c r="B24" s="27"/>
      <c r="C24" s="32"/>
      <c r="D24" s="32"/>
      <c r="E24" s="33"/>
      <c r="F24" s="18" t="s">
        <v>24</v>
      </c>
      <c r="G24" s="34" t="s">
        <v>25</v>
      </c>
      <c r="H24" s="5" t="s">
        <v>26</v>
      </c>
      <c r="I24" s="37"/>
      <c r="J24" s="38"/>
      <c r="K24" s="22" t="e">
        <f t="shared" si="0"/>
        <v>#DIV/0!</v>
      </c>
      <c r="L24" s="36" t="e">
        <f>K24</f>
        <v>#DIV/0!</v>
      </c>
      <c r="M24" s="30"/>
      <c r="N24" s="27"/>
      <c r="O24" s="31"/>
    </row>
    <row r="25" spans="2:15" ht="58.5" hidden="1" customHeight="1" x14ac:dyDescent="0.25">
      <c r="B25" s="27"/>
      <c r="C25" s="16"/>
      <c r="D25" s="16" t="s">
        <v>35</v>
      </c>
      <c r="E25" s="17" t="s">
        <v>17</v>
      </c>
      <c r="F25" s="18" t="s">
        <v>18</v>
      </c>
      <c r="G25" s="19" t="s">
        <v>19</v>
      </c>
      <c r="H25" s="5" t="s">
        <v>20</v>
      </c>
      <c r="I25" s="20"/>
      <c r="J25" s="21"/>
      <c r="K25" s="22" t="e">
        <f t="shared" si="0"/>
        <v>#DIV/0!</v>
      </c>
      <c r="L25" s="23" t="e">
        <f>(K25+K26+K27)/3</f>
        <v>#DIV/0!</v>
      </c>
      <c r="M25" s="24" t="e">
        <f>(L25+L28)/2</f>
        <v>#DIV/0!</v>
      </c>
      <c r="N25" s="27"/>
      <c r="O25" s="31"/>
    </row>
    <row r="26" spans="2:15" ht="58.5" hidden="1" customHeight="1" x14ac:dyDescent="0.25">
      <c r="B26" s="27"/>
      <c r="C26" s="27"/>
      <c r="D26" s="27"/>
      <c r="E26" s="28"/>
      <c r="F26" s="18" t="s">
        <v>18</v>
      </c>
      <c r="G26" s="19" t="s">
        <v>22</v>
      </c>
      <c r="H26" s="5" t="s">
        <v>20</v>
      </c>
      <c r="I26" s="20"/>
      <c r="J26" s="21"/>
      <c r="K26" s="22" t="e">
        <f t="shared" si="0"/>
        <v>#DIV/0!</v>
      </c>
      <c r="L26" s="29"/>
      <c r="M26" s="30"/>
      <c r="N26" s="27"/>
      <c r="O26" s="31"/>
    </row>
    <row r="27" spans="2:15" ht="58.5" hidden="1" customHeight="1" x14ac:dyDescent="0.25">
      <c r="B27" s="27"/>
      <c r="C27" s="27"/>
      <c r="D27" s="27"/>
      <c r="E27" s="28"/>
      <c r="F27" s="18" t="s">
        <v>18</v>
      </c>
      <c r="G27" s="19" t="s">
        <v>23</v>
      </c>
      <c r="H27" s="5" t="s">
        <v>20</v>
      </c>
      <c r="I27" s="20"/>
      <c r="J27" s="20"/>
      <c r="K27" s="22" t="e">
        <f t="shared" si="0"/>
        <v>#DIV/0!</v>
      </c>
      <c r="L27" s="29"/>
      <c r="M27" s="30"/>
      <c r="N27" s="27"/>
      <c r="O27" s="31"/>
    </row>
    <row r="28" spans="2:15" ht="31.5" hidden="1" customHeight="1" x14ac:dyDescent="0.25">
      <c r="B28" s="27"/>
      <c r="C28" s="32"/>
      <c r="D28" s="32"/>
      <c r="E28" s="33"/>
      <c r="F28" s="18" t="s">
        <v>24</v>
      </c>
      <c r="G28" s="34" t="s">
        <v>25</v>
      </c>
      <c r="H28" s="5" t="s">
        <v>26</v>
      </c>
      <c r="I28" s="37"/>
      <c r="J28" s="38"/>
      <c r="K28" s="22" t="e">
        <f t="shared" si="0"/>
        <v>#DIV/0!</v>
      </c>
      <c r="L28" s="36" t="e">
        <f>K28</f>
        <v>#DIV/0!</v>
      </c>
      <c r="M28" s="30"/>
      <c r="N28" s="27"/>
      <c r="O28" s="31"/>
    </row>
    <row r="29" spans="2:15" ht="58.5" customHeight="1" x14ac:dyDescent="0.25">
      <c r="B29" s="27"/>
      <c r="C29" s="16" t="s">
        <v>36</v>
      </c>
      <c r="D29" s="16" t="s">
        <v>37</v>
      </c>
      <c r="E29" s="39" t="s">
        <v>17</v>
      </c>
      <c r="F29" s="5" t="s">
        <v>18</v>
      </c>
      <c r="G29" s="19" t="s">
        <v>19</v>
      </c>
      <c r="H29" s="5" t="s">
        <v>20</v>
      </c>
      <c r="I29" s="20">
        <v>100</v>
      </c>
      <c r="J29" s="21">
        <v>100</v>
      </c>
      <c r="K29" s="22">
        <f t="shared" si="0"/>
        <v>100</v>
      </c>
      <c r="L29" s="23">
        <f>(K29+K30+K31)/3</f>
        <v>100</v>
      </c>
      <c r="M29" s="24">
        <f>(L29+L32)/2</f>
        <v>99.706896551724142</v>
      </c>
      <c r="N29" s="27"/>
      <c r="O29" s="31"/>
    </row>
    <row r="30" spans="2:15" ht="58.5" customHeight="1" x14ac:dyDescent="0.25">
      <c r="B30" s="27"/>
      <c r="C30" s="27"/>
      <c r="D30" s="27"/>
      <c r="E30" s="40"/>
      <c r="F30" s="5" t="s">
        <v>18</v>
      </c>
      <c r="G30" s="19" t="s">
        <v>22</v>
      </c>
      <c r="H30" s="5" t="s">
        <v>20</v>
      </c>
      <c r="I30" s="20">
        <v>80</v>
      </c>
      <c r="J30" s="21">
        <v>100</v>
      </c>
      <c r="K30" s="22">
        <f t="shared" si="0"/>
        <v>100</v>
      </c>
      <c r="L30" s="29"/>
      <c r="M30" s="30"/>
      <c r="N30" s="27"/>
      <c r="O30" s="31"/>
    </row>
    <row r="31" spans="2:15" ht="58.5" customHeight="1" x14ac:dyDescent="0.25">
      <c r="B31" s="27"/>
      <c r="C31" s="27"/>
      <c r="D31" s="27"/>
      <c r="E31" s="40"/>
      <c r="F31" s="5" t="s">
        <v>18</v>
      </c>
      <c r="G31" s="19" t="s">
        <v>23</v>
      </c>
      <c r="H31" s="5" t="s">
        <v>20</v>
      </c>
      <c r="I31" s="20">
        <v>100</v>
      </c>
      <c r="J31" s="20">
        <v>100</v>
      </c>
      <c r="K31" s="22">
        <f t="shared" si="0"/>
        <v>100</v>
      </c>
      <c r="L31" s="29"/>
      <c r="M31" s="30"/>
      <c r="N31" s="27"/>
      <c r="O31" s="31"/>
    </row>
    <row r="32" spans="2:15" ht="31.5" customHeight="1" x14ac:dyDescent="0.25">
      <c r="B32" s="27"/>
      <c r="C32" s="32"/>
      <c r="D32" s="32"/>
      <c r="E32" s="41"/>
      <c r="F32" s="5" t="s">
        <v>24</v>
      </c>
      <c r="G32" s="34" t="s">
        <v>25</v>
      </c>
      <c r="H32" s="5" t="s">
        <v>26</v>
      </c>
      <c r="I32" s="35">
        <v>290</v>
      </c>
      <c r="J32" s="35">
        <v>288.3</v>
      </c>
      <c r="K32" s="22">
        <f t="shared" si="0"/>
        <v>99.413793103448285</v>
      </c>
      <c r="L32" s="36">
        <f>K32</f>
        <v>99.413793103448285</v>
      </c>
      <c r="M32" s="30"/>
      <c r="N32" s="27"/>
      <c r="O32" s="31"/>
    </row>
    <row r="33" spans="2:15" ht="58.5" customHeight="1" x14ac:dyDescent="0.25">
      <c r="B33" s="27"/>
      <c r="C33" s="16" t="s">
        <v>38</v>
      </c>
      <c r="D33" s="16" t="s">
        <v>39</v>
      </c>
      <c r="E33" s="39" t="s">
        <v>17</v>
      </c>
      <c r="F33" s="5" t="s">
        <v>18</v>
      </c>
      <c r="G33" s="19" t="s">
        <v>19</v>
      </c>
      <c r="H33" s="5" t="s">
        <v>20</v>
      </c>
      <c r="I33" s="20">
        <v>100</v>
      </c>
      <c r="J33" s="20">
        <v>100</v>
      </c>
      <c r="K33" s="22">
        <f t="shared" si="0"/>
        <v>100</v>
      </c>
      <c r="L33" s="23">
        <f>(K33+K34+K35)/3</f>
        <v>100</v>
      </c>
      <c r="M33" s="24">
        <f>(L33+L36)/2</f>
        <v>100</v>
      </c>
      <c r="N33" s="42"/>
      <c r="O33" s="31"/>
    </row>
    <row r="34" spans="2:15" ht="58.5" customHeight="1" x14ac:dyDescent="0.25">
      <c r="B34" s="27"/>
      <c r="C34" s="27"/>
      <c r="D34" s="27"/>
      <c r="E34" s="40"/>
      <c r="F34" s="5" t="s">
        <v>18</v>
      </c>
      <c r="G34" s="19" t="s">
        <v>22</v>
      </c>
      <c r="H34" s="5" t="s">
        <v>20</v>
      </c>
      <c r="I34" s="20">
        <v>80</v>
      </c>
      <c r="J34" s="20">
        <v>81.599999999999994</v>
      </c>
      <c r="K34" s="22">
        <f t="shared" si="0"/>
        <v>100</v>
      </c>
      <c r="L34" s="29"/>
      <c r="M34" s="30"/>
      <c r="N34" s="42"/>
      <c r="O34" s="31"/>
    </row>
    <row r="35" spans="2:15" ht="58.5" customHeight="1" x14ac:dyDescent="0.25">
      <c r="B35" s="27"/>
      <c r="C35" s="27"/>
      <c r="D35" s="27"/>
      <c r="E35" s="40"/>
      <c r="F35" s="5" t="s">
        <v>18</v>
      </c>
      <c r="G35" s="19" t="s">
        <v>23</v>
      </c>
      <c r="H35" s="5" t="s">
        <v>20</v>
      </c>
      <c r="I35" s="20">
        <v>100</v>
      </c>
      <c r="J35" s="20">
        <v>100</v>
      </c>
      <c r="K35" s="22">
        <f t="shared" si="0"/>
        <v>100</v>
      </c>
      <c r="L35" s="29"/>
      <c r="M35" s="30"/>
      <c r="N35" s="42"/>
      <c r="O35" s="31"/>
    </row>
    <row r="36" spans="2:15" ht="33.75" customHeight="1" x14ac:dyDescent="0.25">
      <c r="B36" s="27"/>
      <c r="C36" s="32"/>
      <c r="D36" s="32"/>
      <c r="E36" s="41"/>
      <c r="F36" s="5" t="s">
        <v>24</v>
      </c>
      <c r="G36" s="34" t="s">
        <v>25</v>
      </c>
      <c r="H36" s="5" t="s">
        <v>26</v>
      </c>
      <c r="I36" s="37">
        <v>1</v>
      </c>
      <c r="J36" s="37">
        <v>1</v>
      </c>
      <c r="K36" s="22">
        <f t="shared" si="0"/>
        <v>100</v>
      </c>
      <c r="L36" s="36">
        <f>K36</f>
        <v>100</v>
      </c>
      <c r="M36" s="30"/>
      <c r="N36" s="42"/>
      <c r="O36" s="31"/>
    </row>
    <row r="37" spans="2:15" ht="33.75" hidden="1" customHeight="1" x14ac:dyDescent="0.25">
      <c r="B37" s="27"/>
      <c r="C37" s="44" t="s">
        <v>40</v>
      </c>
      <c r="D37" s="44"/>
      <c r="E37" s="45"/>
      <c r="F37" s="5"/>
      <c r="G37" s="34"/>
      <c r="H37" s="5"/>
      <c r="I37" s="43"/>
      <c r="J37" s="38"/>
      <c r="K37" s="22"/>
      <c r="L37" s="36"/>
      <c r="M37" s="46"/>
      <c r="N37" s="42"/>
      <c r="O37" s="31"/>
    </row>
    <row r="38" spans="2:15" ht="33.75" hidden="1" customHeight="1" x14ac:dyDescent="0.25">
      <c r="B38" s="27"/>
      <c r="C38" s="44"/>
      <c r="D38" s="44"/>
      <c r="E38" s="45"/>
      <c r="F38" s="5"/>
      <c r="G38" s="34"/>
      <c r="H38" s="5"/>
      <c r="I38" s="43"/>
      <c r="J38" s="38"/>
      <c r="K38" s="22"/>
      <c r="L38" s="36"/>
      <c r="M38" s="46"/>
      <c r="N38" s="42"/>
      <c r="O38" s="31"/>
    </row>
    <row r="39" spans="2:15" ht="33.75" hidden="1" customHeight="1" x14ac:dyDescent="0.25">
      <c r="B39" s="27"/>
      <c r="C39" s="44"/>
      <c r="D39" s="44"/>
      <c r="E39" s="45"/>
      <c r="F39" s="5"/>
      <c r="G39" s="34"/>
      <c r="H39" s="5"/>
      <c r="I39" s="43"/>
      <c r="J39" s="38"/>
      <c r="K39" s="22"/>
      <c r="L39" s="36"/>
      <c r="M39" s="46"/>
      <c r="N39" s="42"/>
      <c r="O39" s="31"/>
    </row>
    <row r="40" spans="2:15" ht="33.75" hidden="1" customHeight="1" x14ac:dyDescent="0.25">
      <c r="B40" s="27"/>
      <c r="C40" s="44"/>
      <c r="D40" s="44"/>
      <c r="E40" s="45"/>
      <c r="F40" s="5"/>
      <c r="G40" s="34"/>
      <c r="H40" s="5"/>
      <c r="I40" s="43"/>
      <c r="J40" s="38"/>
      <c r="K40" s="22"/>
      <c r="L40" s="36"/>
      <c r="M40" s="46"/>
      <c r="N40" s="42"/>
      <c r="O40" s="31"/>
    </row>
    <row r="41" spans="2:15" ht="58.5" customHeight="1" x14ac:dyDescent="0.25">
      <c r="B41" s="47"/>
      <c r="C41" s="16" t="s">
        <v>41</v>
      </c>
      <c r="D41" s="16" t="s">
        <v>42</v>
      </c>
      <c r="E41" s="39" t="s">
        <v>17</v>
      </c>
      <c r="F41" s="5" t="s">
        <v>18</v>
      </c>
      <c r="G41" s="19" t="s">
        <v>19</v>
      </c>
      <c r="H41" s="5" t="s">
        <v>20</v>
      </c>
      <c r="I41" s="20">
        <v>100</v>
      </c>
      <c r="J41" s="21">
        <v>97.4</v>
      </c>
      <c r="K41" s="22">
        <f t="shared" si="0"/>
        <v>97.4</v>
      </c>
      <c r="L41" s="23">
        <f>(K41+K42+K43)/3</f>
        <v>99.133333333333326</v>
      </c>
      <c r="M41" s="24">
        <f>(L41+L44)/2</f>
        <v>95.890196078431373</v>
      </c>
      <c r="N41" s="27"/>
      <c r="O41" s="31"/>
    </row>
    <row r="42" spans="2:15" ht="58.5" customHeight="1" x14ac:dyDescent="0.25">
      <c r="B42" s="47"/>
      <c r="C42" s="27"/>
      <c r="D42" s="27"/>
      <c r="E42" s="48"/>
      <c r="F42" s="5" t="s">
        <v>18</v>
      </c>
      <c r="G42" s="19" t="s">
        <v>22</v>
      </c>
      <c r="H42" s="5" t="s">
        <v>20</v>
      </c>
      <c r="I42" s="20">
        <v>85</v>
      </c>
      <c r="J42" s="21">
        <v>94.1</v>
      </c>
      <c r="K42" s="22">
        <f t="shared" si="0"/>
        <v>100</v>
      </c>
      <c r="L42" s="29"/>
      <c r="M42" s="30"/>
      <c r="N42" s="27"/>
      <c r="O42" s="31"/>
    </row>
    <row r="43" spans="2:15" ht="58.5" customHeight="1" x14ac:dyDescent="0.25">
      <c r="B43" s="47"/>
      <c r="C43" s="27"/>
      <c r="D43" s="27"/>
      <c r="E43" s="48"/>
      <c r="F43" s="5" t="s">
        <v>18</v>
      </c>
      <c r="G43" s="19" t="s">
        <v>23</v>
      </c>
      <c r="H43" s="5" t="s">
        <v>20</v>
      </c>
      <c r="I43" s="20">
        <v>98</v>
      </c>
      <c r="J43" s="20">
        <v>98</v>
      </c>
      <c r="K43" s="22">
        <f t="shared" si="0"/>
        <v>100</v>
      </c>
      <c r="L43" s="29"/>
      <c r="M43" s="30"/>
      <c r="N43" s="27"/>
      <c r="O43" s="31"/>
    </row>
    <row r="44" spans="2:15" ht="33" customHeight="1" x14ac:dyDescent="0.25">
      <c r="B44" s="47"/>
      <c r="C44" s="32"/>
      <c r="D44" s="32"/>
      <c r="E44" s="49"/>
      <c r="F44" s="5" t="s">
        <v>24</v>
      </c>
      <c r="G44" s="34" t="s">
        <v>25</v>
      </c>
      <c r="H44" s="5" t="s">
        <v>26</v>
      </c>
      <c r="I44" s="35">
        <f>(2*5+6*4)/9</f>
        <v>3.7777777777777777</v>
      </c>
      <c r="J44" s="35">
        <v>3.5</v>
      </c>
      <c r="K44" s="22">
        <f t="shared" si="0"/>
        <v>92.64705882352942</v>
      </c>
      <c r="L44" s="36">
        <f>K44</f>
        <v>92.64705882352942</v>
      </c>
      <c r="M44" s="30"/>
      <c r="N44" s="27"/>
      <c r="O44" s="31"/>
    </row>
    <row r="45" spans="2:15" ht="57" customHeight="1" x14ac:dyDescent="0.25">
      <c r="B45" s="47"/>
      <c r="C45" s="16" t="s">
        <v>43</v>
      </c>
      <c r="D45" s="16" t="s">
        <v>44</v>
      </c>
      <c r="E45" s="39" t="s">
        <v>17</v>
      </c>
      <c r="F45" s="5" t="s">
        <v>18</v>
      </c>
      <c r="G45" s="19" t="s">
        <v>19</v>
      </c>
      <c r="H45" s="5" t="s">
        <v>20</v>
      </c>
      <c r="I45" s="20">
        <v>100</v>
      </c>
      <c r="J45" s="21">
        <v>100</v>
      </c>
      <c r="K45" s="22">
        <f t="shared" si="0"/>
        <v>100</v>
      </c>
      <c r="L45" s="23">
        <f>(K45+K46+K47)/3</f>
        <v>100</v>
      </c>
      <c r="M45" s="24">
        <f>(L45+L48)/2</f>
        <v>100</v>
      </c>
      <c r="N45" s="27"/>
      <c r="O45" s="31"/>
    </row>
    <row r="46" spans="2:15" ht="57" customHeight="1" x14ac:dyDescent="0.25">
      <c r="B46" s="47"/>
      <c r="C46" s="27"/>
      <c r="D46" s="27"/>
      <c r="E46" s="48"/>
      <c r="F46" s="5" t="s">
        <v>18</v>
      </c>
      <c r="G46" s="19" t="s">
        <v>22</v>
      </c>
      <c r="H46" s="5" t="s">
        <v>20</v>
      </c>
      <c r="I46" s="20">
        <v>85</v>
      </c>
      <c r="J46" s="21">
        <v>93.3</v>
      </c>
      <c r="K46" s="22">
        <f t="shared" si="0"/>
        <v>100</v>
      </c>
      <c r="L46" s="29"/>
      <c r="M46" s="30"/>
      <c r="N46" s="27"/>
      <c r="O46" s="31"/>
    </row>
    <row r="47" spans="2:15" ht="57" customHeight="1" x14ac:dyDescent="0.25">
      <c r="B47" s="47"/>
      <c r="C47" s="27"/>
      <c r="D47" s="27"/>
      <c r="E47" s="48"/>
      <c r="F47" s="5" t="s">
        <v>18</v>
      </c>
      <c r="G47" s="19" t="s">
        <v>23</v>
      </c>
      <c r="H47" s="5" t="s">
        <v>20</v>
      </c>
      <c r="I47" s="20">
        <v>98</v>
      </c>
      <c r="J47" s="20">
        <v>100</v>
      </c>
      <c r="K47" s="22">
        <f t="shared" si="0"/>
        <v>100</v>
      </c>
      <c r="L47" s="29"/>
      <c r="M47" s="30"/>
      <c r="N47" s="27"/>
      <c r="O47" s="31"/>
    </row>
    <row r="48" spans="2:15" ht="57" customHeight="1" x14ac:dyDescent="0.25">
      <c r="B48" s="47"/>
      <c r="C48" s="32"/>
      <c r="D48" s="32"/>
      <c r="E48" s="49"/>
      <c r="F48" s="5" t="s">
        <v>24</v>
      </c>
      <c r="G48" s="34" t="s">
        <v>25</v>
      </c>
      <c r="H48" s="5" t="s">
        <v>26</v>
      </c>
      <c r="I48" s="43">
        <v>1</v>
      </c>
      <c r="J48" s="35">
        <v>1</v>
      </c>
      <c r="K48" s="22">
        <f t="shared" si="0"/>
        <v>100</v>
      </c>
      <c r="L48" s="36">
        <f>K48</f>
        <v>100</v>
      </c>
      <c r="M48" s="30"/>
      <c r="N48" s="27"/>
      <c r="O48" s="31"/>
    </row>
    <row r="49" spans="2:15" ht="33" hidden="1" customHeight="1" x14ac:dyDescent="0.25">
      <c r="B49" s="47"/>
      <c r="C49" s="16" t="s">
        <v>43</v>
      </c>
      <c r="D49" s="16" t="s">
        <v>45</v>
      </c>
      <c r="E49" s="39" t="s">
        <v>17</v>
      </c>
      <c r="F49" s="5" t="s">
        <v>18</v>
      </c>
      <c r="G49" s="19" t="s">
        <v>19</v>
      </c>
      <c r="H49" s="5" t="s">
        <v>20</v>
      </c>
      <c r="I49" s="20"/>
      <c r="J49" s="21"/>
      <c r="K49" s="22" t="e">
        <f t="shared" si="0"/>
        <v>#DIV/0!</v>
      </c>
      <c r="L49" s="23" t="e">
        <f>(K49+K50+K51)/3</f>
        <v>#DIV/0!</v>
      </c>
      <c r="M49" s="24" t="e">
        <f>(L49+L52)/2</f>
        <v>#DIV/0!</v>
      </c>
      <c r="N49" s="27"/>
      <c r="O49" s="31"/>
    </row>
    <row r="50" spans="2:15" ht="33" hidden="1" customHeight="1" x14ac:dyDescent="0.25">
      <c r="B50" s="47"/>
      <c r="C50" s="27"/>
      <c r="D50" s="27"/>
      <c r="E50" s="48"/>
      <c r="F50" s="5" t="s">
        <v>18</v>
      </c>
      <c r="G50" s="19" t="s">
        <v>22</v>
      </c>
      <c r="H50" s="5" t="s">
        <v>20</v>
      </c>
      <c r="I50" s="20"/>
      <c r="J50" s="21"/>
      <c r="K50" s="22" t="e">
        <f t="shared" si="0"/>
        <v>#DIV/0!</v>
      </c>
      <c r="L50" s="29"/>
      <c r="M50" s="30"/>
      <c r="N50" s="27"/>
      <c r="O50" s="31"/>
    </row>
    <row r="51" spans="2:15" ht="33" hidden="1" customHeight="1" x14ac:dyDescent="0.25">
      <c r="B51" s="47"/>
      <c r="C51" s="27"/>
      <c r="D51" s="27"/>
      <c r="E51" s="48"/>
      <c r="F51" s="5" t="s">
        <v>18</v>
      </c>
      <c r="G51" s="19" t="s">
        <v>23</v>
      </c>
      <c r="H51" s="5" t="s">
        <v>20</v>
      </c>
      <c r="I51" s="20"/>
      <c r="J51" s="20"/>
      <c r="K51" s="22" t="e">
        <f t="shared" si="0"/>
        <v>#DIV/0!</v>
      </c>
      <c r="L51" s="29"/>
      <c r="M51" s="30"/>
      <c r="N51" s="27"/>
      <c r="O51" s="31"/>
    </row>
    <row r="52" spans="2:15" ht="33" hidden="1" customHeight="1" x14ac:dyDescent="0.25">
      <c r="B52" s="47"/>
      <c r="C52" s="32"/>
      <c r="D52" s="32"/>
      <c r="E52" s="49"/>
      <c r="F52" s="5" t="s">
        <v>24</v>
      </c>
      <c r="G52" s="34" t="s">
        <v>25</v>
      </c>
      <c r="H52" s="5" t="s">
        <v>26</v>
      </c>
      <c r="I52" s="43"/>
      <c r="J52" s="38"/>
      <c r="K52" s="22" t="e">
        <f t="shared" si="0"/>
        <v>#DIV/0!</v>
      </c>
      <c r="L52" s="36" t="e">
        <f>K52</f>
        <v>#DIV/0!</v>
      </c>
      <c r="M52" s="30"/>
      <c r="N52" s="27"/>
      <c r="O52" s="31"/>
    </row>
    <row r="53" spans="2:15" ht="33" hidden="1" customHeight="1" x14ac:dyDescent="0.25">
      <c r="B53" s="47"/>
      <c r="C53" s="16" t="s">
        <v>46</v>
      </c>
      <c r="D53" s="16" t="s">
        <v>47</v>
      </c>
      <c r="E53" s="39" t="s">
        <v>17</v>
      </c>
      <c r="F53" s="5" t="s">
        <v>18</v>
      </c>
      <c r="G53" s="19" t="s">
        <v>19</v>
      </c>
      <c r="H53" s="5" t="s">
        <v>20</v>
      </c>
      <c r="I53" s="20"/>
      <c r="J53" s="21"/>
      <c r="K53" s="22" t="e">
        <f t="shared" si="0"/>
        <v>#DIV/0!</v>
      </c>
      <c r="L53" s="23" t="e">
        <f>(K53+K54+K55)/3</f>
        <v>#DIV/0!</v>
      </c>
      <c r="M53" s="24" t="e">
        <f>(L53+L56)/2</f>
        <v>#DIV/0!</v>
      </c>
      <c r="N53" s="27"/>
      <c r="O53" s="31"/>
    </row>
    <row r="54" spans="2:15" ht="33" hidden="1" customHeight="1" x14ac:dyDescent="0.25">
      <c r="B54" s="47"/>
      <c r="C54" s="27"/>
      <c r="D54" s="27"/>
      <c r="E54" s="48"/>
      <c r="F54" s="5" t="s">
        <v>18</v>
      </c>
      <c r="G54" s="19" t="s">
        <v>22</v>
      </c>
      <c r="H54" s="5" t="s">
        <v>20</v>
      </c>
      <c r="I54" s="20"/>
      <c r="J54" s="21"/>
      <c r="K54" s="22" t="e">
        <f t="shared" si="0"/>
        <v>#DIV/0!</v>
      </c>
      <c r="L54" s="29"/>
      <c r="M54" s="30"/>
      <c r="N54" s="27"/>
      <c r="O54" s="31"/>
    </row>
    <row r="55" spans="2:15" ht="33" hidden="1" customHeight="1" x14ac:dyDescent="0.25">
      <c r="B55" s="47"/>
      <c r="C55" s="27"/>
      <c r="D55" s="27"/>
      <c r="E55" s="48"/>
      <c r="F55" s="5" t="s">
        <v>18</v>
      </c>
      <c r="G55" s="19" t="s">
        <v>23</v>
      </c>
      <c r="H55" s="5" t="s">
        <v>20</v>
      </c>
      <c r="I55" s="20"/>
      <c r="J55" s="20"/>
      <c r="K55" s="22" t="e">
        <f t="shared" si="0"/>
        <v>#DIV/0!</v>
      </c>
      <c r="L55" s="29"/>
      <c r="M55" s="30"/>
      <c r="N55" s="27"/>
      <c r="O55" s="31"/>
    </row>
    <row r="56" spans="2:15" ht="69" hidden="1" customHeight="1" x14ac:dyDescent="0.25">
      <c r="B56" s="47"/>
      <c r="C56" s="32"/>
      <c r="D56" s="32"/>
      <c r="E56" s="49"/>
      <c r="F56" s="5" t="s">
        <v>24</v>
      </c>
      <c r="G56" s="34" t="s">
        <v>25</v>
      </c>
      <c r="H56" s="5" t="s">
        <v>26</v>
      </c>
      <c r="I56" s="43"/>
      <c r="J56" s="38"/>
      <c r="K56" s="22" t="e">
        <f t="shared" si="0"/>
        <v>#DIV/0!</v>
      </c>
      <c r="L56" s="36" t="e">
        <f>K56</f>
        <v>#DIV/0!</v>
      </c>
      <c r="M56" s="30"/>
      <c r="N56" s="27"/>
      <c r="O56" s="31"/>
    </row>
    <row r="57" spans="2:15" ht="58.5" hidden="1" customHeight="1" x14ac:dyDescent="0.25">
      <c r="B57" s="47"/>
      <c r="C57" s="16" t="s">
        <v>48</v>
      </c>
      <c r="D57" s="16" t="s">
        <v>49</v>
      </c>
      <c r="E57" s="39" t="s">
        <v>17</v>
      </c>
      <c r="F57" s="5" t="s">
        <v>18</v>
      </c>
      <c r="G57" s="19" t="s">
        <v>19</v>
      </c>
      <c r="H57" s="5" t="s">
        <v>20</v>
      </c>
      <c r="I57" s="20"/>
      <c r="J57" s="21"/>
      <c r="K57" s="22" t="e">
        <f t="shared" si="0"/>
        <v>#DIV/0!</v>
      </c>
      <c r="L57" s="23" t="e">
        <f>(K57+K58+K59)/3</f>
        <v>#DIV/0!</v>
      </c>
      <c r="M57" s="24" t="e">
        <f>(L57+L60)/2</f>
        <v>#DIV/0!</v>
      </c>
      <c r="N57" s="27"/>
      <c r="O57" s="31"/>
    </row>
    <row r="58" spans="2:15" ht="58.5" hidden="1" customHeight="1" x14ac:dyDescent="0.25">
      <c r="B58" s="47"/>
      <c r="C58" s="27"/>
      <c r="D58" s="27"/>
      <c r="E58" s="48"/>
      <c r="F58" s="5" t="s">
        <v>18</v>
      </c>
      <c r="G58" s="19" t="s">
        <v>50</v>
      </c>
      <c r="H58" s="5" t="s">
        <v>20</v>
      </c>
      <c r="I58" s="20"/>
      <c r="J58" s="21"/>
      <c r="K58" s="22" t="e">
        <f t="shared" si="0"/>
        <v>#DIV/0!</v>
      </c>
      <c r="L58" s="29"/>
      <c r="M58" s="30"/>
      <c r="N58" s="27"/>
      <c r="O58" s="31"/>
    </row>
    <row r="59" spans="2:15" ht="58.5" hidden="1" customHeight="1" x14ac:dyDescent="0.25">
      <c r="B59" s="47"/>
      <c r="C59" s="27"/>
      <c r="D59" s="27"/>
      <c r="E59" s="48"/>
      <c r="F59" s="5" t="s">
        <v>18</v>
      </c>
      <c r="G59" s="19" t="s">
        <v>51</v>
      </c>
      <c r="H59" s="5" t="s">
        <v>20</v>
      </c>
      <c r="I59" s="20"/>
      <c r="J59" s="20"/>
      <c r="K59" s="22" t="e">
        <f t="shared" si="0"/>
        <v>#DIV/0!</v>
      </c>
      <c r="L59" s="29"/>
      <c r="M59" s="30"/>
      <c r="N59" s="27"/>
      <c r="O59" s="31"/>
    </row>
    <row r="60" spans="2:15" ht="57.75" hidden="1" customHeight="1" x14ac:dyDescent="0.25">
      <c r="B60" s="47"/>
      <c r="C60" s="32"/>
      <c r="D60" s="32"/>
      <c r="E60" s="49"/>
      <c r="F60" s="5" t="s">
        <v>24</v>
      </c>
      <c r="G60" s="34" t="s">
        <v>25</v>
      </c>
      <c r="H60" s="5" t="s">
        <v>26</v>
      </c>
      <c r="I60" s="38"/>
      <c r="J60" s="43"/>
      <c r="K60" s="22" t="e">
        <f t="shared" si="0"/>
        <v>#DIV/0!</v>
      </c>
      <c r="L60" s="36" t="e">
        <f>K60</f>
        <v>#DIV/0!</v>
      </c>
      <c r="M60" s="30"/>
      <c r="N60" s="27"/>
      <c r="O60" s="31"/>
    </row>
    <row r="61" spans="2:15" ht="58.5" hidden="1" customHeight="1" x14ac:dyDescent="0.25">
      <c r="B61" s="47"/>
      <c r="C61" s="16" t="s">
        <v>52</v>
      </c>
      <c r="D61" s="16" t="s">
        <v>53</v>
      </c>
      <c r="E61" s="39" t="s">
        <v>17</v>
      </c>
      <c r="F61" s="5" t="s">
        <v>18</v>
      </c>
      <c r="G61" s="19" t="s">
        <v>19</v>
      </c>
      <c r="H61" s="5" t="s">
        <v>20</v>
      </c>
      <c r="I61" s="50"/>
      <c r="J61" s="21"/>
      <c r="K61" s="22" t="e">
        <f t="shared" si="0"/>
        <v>#DIV/0!</v>
      </c>
      <c r="L61" s="23" t="e">
        <f>(K61+K62+K63)/3</f>
        <v>#DIV/0!</v>
      </c>
      <c r="M61" s="24" t="e">
        <f>(L61+L64)/2</f>
        <v>#DIV/0!</v>
      </c>
      <c r="N61" s="27"/>
      <c r="O61" s="31"/>
    </row>
    <row r="62" spans="2:15" ht="58.5" hidden="1" customHeight="1" x14ac:dyDescent="0.25">
      <c r="B62" s="47"/>
      <c r="C62" s="27"/>
      <c r="D62" s="27"/>
      <c r="E62" s="48"/>
      <c r="F62" s="5" t="s">
        <v>18</v>
      </c>
      <c r="G62" s="19" t="s">
        <v>50</v>
      </c>
      <c r="H62" s="5" t="s">
        <v>20</v>
      </c>
      <c r="I62" s="50"/>
      <c r="J62" s="21"/>
      <c r="K62" s="22" t="e">
        <f t="shared" si="0"/>
        <v>#DIV/0!</v>
      </c>
      <c r="L62" s="29"/>
      <c r="M62" s="30"/>
      <c r="N62" s="27"/>
      <c r="O62" s="31"/>
    </row>
    <row r="63" spans="2:15" ht="58.5" hidden="1" customHeight="1" x14ac:dyDescent="0.25">
      <c r="B63" s="47"/>
      <c r="C63" s="27"/>
      <c r="D63" s="27"/>
      <c r="E63" s="48"/>
      <c r="F63" s="5" t="s">
        <v>18</v>
      </c>
      <c r="G63" s="19" t="s">
        <v>51</v>
      </c>
      <c r="H63" s="5" t="s">
        <v>20</v>
      </c>
      <c r="I63" s="50"/>
      <c r="J63" s="20"/>
      <c r="K63" s="22" t="e">
        <f t="shared" si="0"/>
        <v>#DIV/0!</v>
      </c>
      <c r="L63" s="29"/>
      <c r="M63" s="30"/>
      <c r="N63" s="27"/>
      <c r="O63" s="31"/>
    </row>
    <row r="64" spans="2:15" ht="41.25" hidden="1" customHeight="1" x14ac:dyDescent="0.25">
      <c r="B64" s="47"/>
      <c r="C64" s="32"/>
      <c r="D64" s="32"/>
      <c r="E64" s="49"/>
      <c r="F64" s="5" t="s">
        <v>24</v>
      </c>
      <c r="G64" s="34" t="s">
        <v>25</v>
      </c>
      <c r="H64" s="5" t="s">
        <v>26</v>
      </c>
      <c r="I64" s="43"/>
      <c r="J64" s="38"/>
      <c r="K64" s="22" t="e">
        <f t="shared" si="0"/>
        <v>#DIV/0!</v>
      </c>
      <c r="L64" s="36" t="e">
        <f>K64</f>
        <v>#DIV/0!</v>
      </c>
      <c r="M64" s="30"/>
      <c r="N64" s="27"/>
      <c r="O64" s="31"/>
    </row>
    <row r="65" spans="2:15" ht="58.5" hidden="1" customHeight="1" x14ac:dyDescent="0.25">
      <c r="B65" s="47"/>
      <c r="C65" s="16" t="s">
        <v>54</v>
      </c>
      <c r="D65" s="16" t="s">
        <v>55</v>
      </c>
      <c r="E65" s="39" t="s">
        <v>17</v>
      </c>
      <c r="F65" s="5" t="s">
        <v>18</v>
      </c>
      <c r="G65" s="19" t="s">
        <v>19</v>
      </c>
      <c r="H65" s="5" t="s">
        <v>20</v>
      </c>
      <c r="I65" s="50"/>
      <c r="J65" s="21"/>
      <c r="K65" s="22" t="e">
        <f t="shared" si="0"/>
        <v>#DIV/0!</v>
      </c>
      <c r="L65" s="23" t="e">
        <f>(K65+K66+K67)/3</f>
        <v>#DIV/0!</v>
      </c>
      <c r="M65" s="24" t="e">
        <f>(L65+L68)/2</f>
        <v>#DIV/0!</v>
      </c>
      <c r="N65" s="27"/>
      <c r="O65" s="31"/>
    </row>
    <row r="66" spans="2:15" ht="58.5" hidden="1" customHeight="1" x14ac:dyDescent="0.25">
      <c r="B66" s="47"/>
      <c r="C66" s="27"/>
      <c r="D66" s="27"/>
      <c r="E66" s="48"/>
      <c r="F66" s="5" t="s">
        <v>18</v>
      </c>
      <c r="G66" s="19" t="s">
        <v>50</v>
      </c>
      <c r="H66" s="5" t="s">
        <v>20</v>
      </c>
      <c r="I66" s="50"/>
      <c r="J66" s="21"/>
      <c r="K66" s="22" t="e">
        <f t="shared" si="0"/>
        <v>#DIV/0!</v>
      </c>
      <c r="L66" s="29"/>
      <c r="M66" s="30"/>
      <c r="N66" s="27"/>
      <c r="O66" s="31"/>
    </row>
    <row r="67" spans="2:15" ht="58.5" hidden="1" customHeight="1" x14ac:dyDescent="0.25">
      <c r="B67" s="47"/>
      <c r="C67" s="27"/>
      <c r="D67" s="27"/>
      <c r="E67" s="48"/>
      <c r="F67" s="5" t="s">
        <v>18</v>
      </c>
      <c r="G67" s="19" t="s">
        <v>51</v>
      </c>
      <c r="H67" s="5" t="s">
        <v>20</v>
      </c>
      <c r="I67" s="50"/>
      <c r="J67" s="20"/>
      <c r="K67" s="22" t="e">
        <f t="shared" si="0"/>
        <v>#DIV/0!</v>
      </c>
      <c r="L67" s="29"/>
      <c r="M67" s="30"/>
      <c r="N67" s="27"/>
      <c r="O67" s="31"/>
    </row>
    <row r="68" spans="2:15" ht="41.25" hidden="1" customHeight="1" x14ac:dyDescent="0.25">
      <c r="B68" s="47"/>
      <c r="C68" s="32"/>
      <c r="D68" s="32"/>
      <c r="E68" s="49"/>
      <c r="F68" s="5" t="s">
        <v>24</v>
      </c>
      <c r="G68" s="34" t="s">
        <v>25</v>
      </c>
      <c r="H68" s="5" t="s">
        <v>26</v>
      </c>
      <c r="I68" s="43"/>
      <c r="J68" s="38"/>
      <c r="K68" s="22" t="e">
        <f t="shared" si="0"/>
        <v>#DIV/0!</v>
      </c>
      <c r="L68" s="36" t="e">
        <f>K68</f>
        <v>#DIV/0!</v>
      </c>
      <c r="M68" s="30"/>
      <c r="N68" s="27"/>
      <c r="O68" s="31"/>
    </row>
    <row r="69" spans="2:15" ht="58.5" customHeight="1" x14ac:dyDescent="0.25">
      <c r="B69" s="47"/>
      <c r="C69" s="16" t="s">
        <v>56</v>
      </c>
      <c r="D69" s="16" t="s">
        <v>57</v>
      </c>
      <c r="E69" s="39" t="s">
        <v>17</v>
      </c>
      <c r="F69" s="5" t="s">
        <v>18</v>
      </c>
      <c r="G69" s="19" t="s">
        <v>19</v>
      </c>
      <c r="H69" s="5" t="s">
        <v>20</v>
      </c>
      <c r="I69" s="20">
        <v>100</v>
      </c>
      <c r="J69" s="21">
        <v>100</v>
      </c>
      <c r="K69" s="22">
        <f t="shared" si="0"/>
        <v>100</v>
      </c>
      <c r="L69" s="23">
        <f>(K69+K70+K71)/3</f>
        <v>100</v>
      </c>
      <c r="M69" s="24">
        <f>(L69+L72)/2</f>
        <v>100</v>
      </c>
      <c r="N69" s="27"/>
      <c r="O69" s="31"/>
    </row>
    <row r="70" spans="2:15" ht="58.5" customHeight="1" x14ac:dyDescent="0.25">
      <c r="B70" s="47"/>
      <c r="C70" s="27"/>
      <c r="D70" s="27"/>
      <c r="E70" s="48"/>
      <c r="F70" s="5" t="s">
        <v>18</v>
      </c>
      <c r="G70" s="19" t="s">
        <v>50</v>
      </c>
      <c r="H70" s="5" t="s">
        <v>20</v>
      </c>
      <c r="I70" s="20">
        <v>85</v>
      </c>
      <c r="J70" s="21">
        <v>100</v>
      </c>
      <c r="K70" s="22">
        <f t="shared" si="0"/>
        <v>100</v>
      </c>
      <c r="L70" s="29"/>
      <c r="M70" s="30"/>
      <c r="N70" s="27"/>
      <c r="O70" s="31"/>
    </row>
    <row r="71" spans="2:15" ht="58.5" customHeight="1" x14ac:dyDescent="0.25">
      <c r="B71" s="47"/>
      <c r="C71" s="27"/>
      <c r="D71" s="27"/>
      <c r="E71" s="48"/>
      <c r="F71" s="5" t="s">
        <v>18</v>
      </c>
      <c r="G71" s="19" t="s">
        <v>51</v>
      </c>
      <c r="H71" s="5" t="s">
        <v>20</v>
      </c>
      <c r="I71" s="20">
        <v>98</v>
      </c>
      <c r="J71" s="20">
        <v>99.7</v>
      </c>
      <c r="K71" s="22">
        <f t="shared" si="0"/>
        <v>100</v>
      </c>
      <c r="L71" s="29"/>
      <c r="M71" s="30"/>
      <c r="N71" s="27"/>
      <c r="O71" s="31"/>
    </row>
    <row r="72" spans="2:15" ht="31.5" customHeight="1" x14ac:dyDescent="0.25">
      <c r="B72" s="47"/>
      <c r="C72" s="32"/>
      <c r="D72" s="32"/>
      <c r="E72" s="49"/>
      <c r="F72" s="5" t="s">
        <v>24</v>
      </c>
      <c r="G72" s="34" t="s">
        <v>25</v>
      </c>
      <c r="H72" s="5" t="s">
        <v>26</v>
      </c>
      <c r="I72" s="35">
        <f>(321*5+322*4)/9</f>
        <v>321.44444444444446</v>
      </c>
      <c r="J72" s="35">
        <v>324</v>
      </c>
      <c r="K72" s="22">
        <f t="shared" si="0"/>
        <v>100</v>
      </c>
      <c r="L72" s="36">
        <f>K72</f>
        <v>100</v>
      </c>
      <c r="M72" s="30"/>
      <c r="N72" s="27"/>
      <c r="O72" s="31"/>
    </row>
    <row r="73" spans="2:15" ht="58.5" hidden="1" customHeight="1" x14ac:dyDescent="0.25">
      <c r="B73" s="47"/>
      <c r="C73" s="16" t="s">
        <v>58</v>
      </c>
      <c r="D73" s="16" t="s">
        <v>59</v>
      </c>
      <c r="E73" s="39" t="s">
        <v>17</v>
      </c>
      <c r="F73" s="5" t="s">
        <v>18</v>
      </c>
      <c r="G73" s="19" t="s">
        <v>19</v>
      </c>
      <c r="H73" s="5" t="s">
        <v>20</v>
      </c>
      <c r="I73" s="50"/>
      <c r="J73" s="21"/>
      <c r="K73" s="22" t="e">
        <f t="shared" si="0"/>
        <v>#DIV/0!</v>
      </c>
      <c r="L73" s="23" t="e">
        <f>(K73+K74+K75)/2</f>
        <v>#DIV/0!</v>
      </c>
      <c r="M73" s="24" t="e">
        <f>(L73+L76)/2</f>
        <v>#DIV/0!</v>
      </c>
      <c r="N73" s="27"/>
      <c r="O73" s="31"/>
    </row>
    <row r="74" spans="2:15" ht="58.5" hidden="1" customHeight="1" x14ac:dyDescent="0.25">
      <c r="B74" s="47"/>
      <c r="C74" s="27"/>
      <c r="D74" s="27"/>
      <c r="E74" s="48"/>
      <c r="F74" s="5" t="s">
        <v>18</v>
      </c>
      <c r="G74" s="19" t="s">
        <v>50</v>
      </c>
      <c r="H74" s="5" t="s">
        <v>20</v>
      </c>
      <c r="I74" s="50"/>
      <c r="J74" s="21"/>
      <c r="K74" s="22" t="e">
        <f t="shared" si="0"/>
        <v>#DIV/0!</v>
      </c>
      <c r="L74" s="29"/>
      <c r="M74" s="30"/>
      <c r="N74" s="27"/>
      <c r="O74" s="31"/>
    </row>
    <row r="75" spans="2:15" ht="58.5" hidden="1" customHeight="1" x14ac:dyDescent="0.25">
      <c r="B75" s="47"/>
      <c r="C75" s="27"/>
      <c r="D75" s="27"/>
      <c r="E75" s="48"/>
      <c r="F75" s="5" t="s">
        <v>18</v>
      </c>
      <c r="G75" s="19" t="s">
        <v>51</v>
      </c>
      <c r="H75" s="5" t="s">
        <v>20</v>
      </c>
      <c r="I75" s="50"/>
      <c r="J75" s="20"/>
      <c r="K75" s="22"/>
      <c r="L75" s="29"/>
      <c r="M75" s="30"/>
      <c r="N75" s="27"/>
      <c r="O75" s="31"/>
    </row>
    <row r="76" spans="2:15" ht="31.5" hidden="1" customHeight="1" x14ac:dyDescent="0.25">
      <c r="B76" s="47"/>
      <c r="C76" s="32"/>
      <c r="D76" s="32"/>
      <c r="E76" s="49"/>
      <c r="F76" s="5" t="s">
        <v>24</v>
      </c>
      <c r="G76" s="34" t="s">
        <v>25</v>
      </c>
      <c r="H76" s="5" t="s">
        <v>26</v>
      </c>
      <c r="I76" s="38"/>
      <c r="J76" s="43"/>
      <c r="K76" s="22" t="e">
        <f t="shared" si="0"/>
        <v>#DIV/0!</v>
      </c>
      <c r="L76" s="36" t="e">
        <f>K76</f>
        <v>#DIV/0!</v>
      </c>
      <c r="M76" s="30"/>
      <c r="N76" s="27"/>
      <c r="O76" s="31"/>
    </row>
    <row r="77" spans="2:15" ht="58.5" customHeight="1" x14ac:dyDescent="0.25">
      <c r="B77" s="47"/>
      <c r="C77" s="16" t="s">
        <v>60</v>
      </c>
      <c r="D77" s="16" t="s">
        <v>61</v>
      </c>
      <c r="E77" s="39" t="s">
        <v>17</v>
      </c>
      <c r="F77" s="5" t="s">
        <v>18</v>
      </c>
      <c r="G77" s="19" t="s">
        <v>19</v>
      </c>
      <c r="H77" s="5" t="s">
        <v>20</v>
      </c>
      <c r="I77" s="20">
        <v>100</v>
      </c>
      <c r="J77" s="21">
        <v>100</v>
      </c>
      <c r="K77" s="22">
        <f t="shared" si="0"/>
        <v>100</v>
      </c>
      <c r="L77" s="23">
        <f>(K77+K78+K79)/3</f>
        <v>98.571428571428569</v>
      </c>
      <c r="M77" s="24">
        <f>(L77+L80)/2</f>
        <v>99.285714285714278</v>
      </c>
      <c r="N77" s="42"/>
      <c r="O77" s="31"/>
    </row>
    <row r="78" spans="2:15" ht="58.5" customHeight="1" x14ac:dyDescent="0.25">
      <c r="B78" s="47"/>
      <c r="C78" s="27"/>
      <c r="D78" s="27"/>
      <c r="E78" s="48"/>
      <c r="F78" s="5" t="s">
        <v>18</v>
      </c>
      <c r="G78" s="19" t="s">
        <v>22</v>
      </c>
      <c r="H78" s="5" t="s">
        <v>20</v>
      </c>
      <c r="I78" s="20">
        <v>98</v>
      </c>
      <c r="J78" s="21">
        <v>93.8</v>
      </c>
      <c r="K78" s="22">
        <f t="shared" si="0"/>
        <v>95.714285714285708</v>
      </c>
      <c r="L78" s="29"/>
      <c r="M78" s="30"/>
      <c r="N78" s="42"/>
      <c r="O78" s="31"/>
    </row>
    <row r="79" spans="2:15" ht="58.5" customHeight="1" x14ac:dyDescent="0.25">
      <c r="B79" s="47"/>
      <c r="C79" s="27"/>
      <c r="D79" s="27"/>
      <c r="E79" s="48"/>
      <c r="F79" s="5" t="s">
        <v>18</v>
      </c>
      <c r="G79" s="19" t="s">
        <v>62</v>
      </c>
      <c r="H79" s="5" t="s">
        <v>20</v>
      </c>
      <c r="I79" s="20">
        <v>98</v>
      </c>
      <c r="J79" s="20">
        <v>100</v>
      </c>
      <c r="K79" s="22">
        <f t="shared" si="0"/>
        <v>100</v>
      </c>
      <c r="L79" s="29"/>
      <c r="M79" s="30"/>
      <c r="N79" s="42"/>
      <c r="O79" s="31"/>
    </row>
    <row r="80" spans="2:15" ht="40.5" customHeight="1" x14ac:dyDescent="0.25">
      <c r="B80" s="47"/>
      <c r="C80" s="32"/>
      <c r="D80" s="32"/>
      <c r="E80" s="49"/>
      <c r="F80" s="5" t="s">
        <v>24</v>
      </c>
      <c r="G80" s="34" t="s">
        <v>25</v>
      </c>
      <c r="H80" s="5" t="s">
        <v>26</v>
      </c>
      <c r="I80" s="35">
        <f>(1*5+2*4)/9</f>
        <v>1.4444444444444444</v>
      </c>
      <c r="J80" s="35">
        <v>1.5</v>
      </c>
      <c r="K80" s="22">
        <f t="shared" si="0"/>
        <v>100</v>
      </c>
      <c r="L80" s="36">
        <f>K80</f>
        <v>100</v>
      </c>
      <c r="M80" s="30"/>
      <c r="N80" s="42"/>
      <c r="O80" s="31"/>
    </row>
    <row r="81" spans="2:15" ht="58.5" customHeight="1" x14ac:dyDescent="0.25">
      <c r="B81" s="47"/>
      <c r="C81" s="16" t="s">
        <v>63</v>
      </c>
      <c r="D81" s="16" t="s">
        <v>64</v>
      </c>
      <c r="E81" s="39" t="s">
        <v>17</v>
      </c>
      <c r="F81" s="5" t="s">
        <v>18</v>
      </c>
      <c r="G81" s="19" t="s">
        <v>19</v>
      </c>
      <c r="H81" s="5" t="s">
        <v>20</v>
      </c>
      <c r="I81" s="20">
        <v>100</v>
      </c>
      <c r="J81" s="21">
        <v>100</v>
      </c>
      <c r="K81" s="22">
        <f t="shared" si="0"/>
        <v>100</v>
      </c>
      <c r="L81" s="23">
        <f>(K81+K82+K83)/2</f>
        <v>97.857142857142861</v>
      </c>
      <c r="M81" s="24">
        <f>(L81+L84)/2</f>
        <v>98.928571428571431</v>
      </c>
      <c r="N81" s="42"/>
      <c r="O81" s="31"/>
    </row>
    <row r="82" spans="2:15" ht="58.5" customHeight="1" x14ac:dyDescent="0.25">
      <c r="B82" s="47"/>
      <c r="C82" s="27"/>
      <c r="D82" s="27"/>
      <c r="E82" s="48"/>
      <c r="F82" s="5" t="s">
        <v>18</v>
      </c>
      <c r="G82" s="19" t="s">
        <v>22</v>
      </c>
      <c r="H82" s="5" t="s">
        <v>20</v>
      </c>
      <c r="I82" s="20">
        <v>98</v>
      </c>
      <c r="J82" s="21">
        <v>93.8</v>
      </c>
      <c r="K82" s="22">
        <f t="shared" si="0"/>
        <v>95.714285714285708</v>
      </c>
      <c r="L82" s="29"/>
      <c r="M82" s="30"/>
      <c r="N82" s="42"/>
      <c r="O82" s="31"/>
    </row>
    <row r="83" spans="2:15" ht="58.5" customHeight="1" x14ac:dyDescent="0.25">
      <c r="B83" s="47"/>
      <c r="C83" s="27"/>
      <c r="D83" s="27"/>
      <c r="E83" s="48"/>
      <c r="F83" s="5" t="s">
        <v>18</v>
      </c>
      <c r="G83" s="19" t="s">
        <v>62</v>
      </c>
      <c r="H83" s="5" t="s">
        <v>20</v>
      </c>
      <c r="I83" s="20"/>
      <c r="J83" s="20"/>
      <c r="K83" s="22"/>
      <c r="L83" s="29"/>
      <c r="M83" s="30"/>
      <c r="N83" s="42"/>
      <c r="O83" s="31"/>
    </row>
    <row r="84" spans="2:15" ht="40.5" customHeight="1" x14ac:dyDescent="0.25">
      <c r="B84" s="47"/>
      <c r="C84" s="32"/>
      <c r="D84" s="32"/>
      <c r="E84" s="49"/>
      <c r="F84" s="5" t="s">
        <v>24</v>
      </c>
      <c r="G84" s="34" t="s">
        <v>25</v>
      </c>
      <c r="H84" s="5" t="s">
        <v>26</v>
      </c>
      <c r="I84" s="35">
        <f>(1*5+1*4)/9</f>
        <v>1</v>
      </c>
      <c r="J84" s="35">
        <v>1</v>
      </c>
      <c r="K84" s="22">
        <f t="shared" si="0"/>
        <v>100</v>
      </c>
      <c r="L84" s="36">
        <f>K84</f>
        <v>100</v>
      </c>
      <c r="M84" s="30"/>
      <c r="N84" s="42"/>
      <c r="O84" s="31"/>
    </row>
    <row r="85" spans="2:15" ht="58.5" hidden="1" customHeight="1" x14ac:dyDescent="0.25">
      <c r="B85" s="47"/>
      <c r="C85" s="16" t="s">
        <v>65</v>
      </c>
      <c r="D85" s="16" t="s">
        <v>66</v>
      </c>
      <c r="E85" s="39" t="s">
        <v>17</v>
      </c>
      <c r="F85" s="5" t="s">
        <v>18</v>
      </c>
      <c r="G85" s="19" t="s">
        <v>19</v>
      </c>
      <c r="H85" s="5" t="s">
        <v>20</v>
      </c>
      <c r="I85" s="20"/>
      <c r="J85" s="21"/>
      <c r="K85" s="22" t="e">
        <f t="shared" si="0"/>
        <v>#DIV/0!</v>
      </c>
      <c r="L85" s="23" t="e">
        <f>(K85+K86+K87)/3</f>
        <v>#DIV/0!</v>
      </c>
      <c r="M85" s="24" t="e">
        <f>(L85+L88)/2</f>
        <v>#DIV/0!</v>
      </c>
      <c r="N85" s="42"/>
      <c r="O85" s="31"/>
    </row>
    <row r="86" spans="2:15" ht="58.5" hidden="1" customHeight="1" x14ac:dyDescent="0.25">
      <c r="B86" s="47"/>
      <c r="C86" s="27"/>
      <c r="D86" s="27"/>
      <c r="E86" s="48"/>
      <c r="F86" s="5" t="s">
        <v>18</v>
      </c>
      <c r="G86" s="19" t="s">
        <v>22</v>
      </c>
      <c r="H86" s="5" t="s">
        <v>20</v>
      </c>
      <c r="I86" s="20"/>
      <c r="J86" s="21"/>
      <c r="K86" s="22" t="e">
        <f t="shared" si="0"/>
        <v>#DIV/0!</v>
      </c>
      <c r="L86" s="29"/>
      <c r="M86" s="30"/>
      <c r="N86" s="42"/>
      <c r="O86" s="31"/>
    </row>
    <row r="87" spans="2:15" ht="58.5" hidden="1" customHeight="1" x14ac:dyDescent="0.25">
      <c r="B87" s="47"/>
      <c r="C87" s="27"/>
      <c r="D87" s="27"/>
      <c r="E87" s="48"/>
      <c r="F87" s="5" t="s">
        <v>18</v>
      </c>
      <c r="G87" s="19" t="s">
        <v>62</v>
      </c>
      <c r="H87" s="5" t="s">
        <v>20</v>
      </c>
      <c r="I87" s="20"/>
      <c r="J87" s="20"/>
      <c r="K87" s="22" t="e">
        <f t="shared" si="0"/>
        <v>#DIV/0!</v>
      </c>
      <c r="L87" s="29"/>
      <c r="M87" s="30"/>
      <c r="N87" s="42"/>
      <c r="O87" s="31"/>
    </row>
    <row r="88" spans="2:15" ht="40.5" hidden="1" customHeight="1" x14ac:dyDescent="0.25">
      <c r="B88" s="47"/>
      <c r="C88" s="32"/>
      <c r="D88" s="32"/>
      <c r="E88" s="49"/>
      <c r="F88" s="5" t="s">
        <v>24</v>
      </c>
      <c r="G88" s="34" t="s">
        <v>25</v>
      </c>
      <c r="H88" s="5" t="s">
        <v>26</v>
      </c>
      <c r="I88" s="43"/>
      <c r="J88" s="38"/>
      <c r="K88" s="22" t="e">
        <f t="shared" si="0"/>
        <v>#DIV/0!</v>
      </c>
      <c r="L88" s="36" t="e">
        <f>K88</f>
        <v>#DIV/0!</v>
      </c>
      <c r="M88" s="30"/>
      <c r="N88" s="42"/>
      <c r="O88" s="31"/>
    </row>
    <row r="89" spans="2:15" ht="40.5" hidden="1" customHeight="1" x14ac:dyDescent="0.25">
      <c r="B89" s="47"/>
      <c r="C89" s="16" t="s">
        <v>67</v>
      </c>
      <c r="D89" s="16" t="s">
        <v>68</v>
      </c>
      <c r="E89" s="39" t="s">
        <v>17</v>
      </c>
      <c r="F89" s="5" t="s">
        <v>18</v>
      </c>
      <c r="G89" s="19" t="s">
        <v>19</v>
      </c>
      <c r="H89" s="5" t="s">
        <v>20</v>
      </c>
      <c r="I89" s="20"/>
      <c r="J89" s="21"/>
      <c r="K89" s="22" t="e">
        <f t="shared" si="0"/>
        <v>#DIV/0!</v>
      </c>
      <c r="L89" s="23" t="e">
        <f>(K89+K90+K91)/2</f>
        <v>#DIV/0!</v>
      </c>
      <c r="M89" s="24" t="e">
        <f>(L89+L92)/2</f>
        <v>#DIV/0!</v>
      </c>
      <c r="N89" s="42"/>
      <c r="O89" s="31"/>
    </row>
    <row r="90" spans="2:15" ht="40.5" hidden="1" customHeight="1" x14ac:dyDescent="0.25">
      <c r="B90" s="47"/>
      <c r="C90" s="27"/>
      <c r="D90" s="27"/>
      <c r="E90" s="48"/>
      <c r="F90" s="5" t="s">
        <v>18</v>
      </c>
      <c r="G90" s="19" t="s">
        <v>22</v>
      </c>
      <c r="H90" s="5" t="s">
        <v>20</v>
      </c>
      <c r="I90" s="20"/>
      <c r="J90" s="21"/>
      <c r="K90" s="22" t="e">
        <f t="shared" si="0"/>
        <v>#DIV/0!</v>
      </c>
      <c r="L90" s="29"/>
      <c r="M90" s="30"/>
      <c r="N90" s="42"/>
      <c r="O90" s="31"/>
    </row>
    <row r="91" spans="2:15" ht="40.5" hidden="1" customHeight="1" x14ac:dyDescent="0.25">
      <c r="B91" s="47"/>
      <c r="C91" s="27"/>
      <c r="D91" s="27"/>
      <c r="E91" s="48"/>
      <c r="F91" s="5" t="s">
        <v>18</v>
      </c>
      <c r="G91" s="19" t="s">
        <v>62</v>
      </c>
      <c r="H91" s="5" t="s">
        <v>20</v>
      </c>
      <c r="I91" s="20"/>
      <c r="J91" s="20"/>
      <c r="K91" s="22"/>
      <c r="L91" s="29"/>
      <c r="M91" s="30"/>
      <c r="N91" s="42"/>
      <c r="O91" s="31"/>
    </row>
    <row r="92" spans="2:15" ht="60.75" hidden="1" customHeight="1" x14ac:dyDescent="0.25">
      <c r="B92" s="47"/>
      <c r="C92" s="32"/>
      <c r="D92" s="32"/>
      <c r="E92" s="49"/>
      <c r="F92" s="5" t="s">
        <v>24</v>
      </c>
      <c r="G92" s="34" t="s">
        <v>25</v>
      </c>
      <c r="H92" s="5" t="s">
        <v>26</v>
      </c>
      <c r="I92" s="38"/>
      <c r="J92" s="38"/>
      <c r="K92" s="22" t="e">
        <f>IF(J92/I92*100&gt;100,100,J92/I92*100)</f>
        <v>#DIV/0!</v>
      </c>
      <c r="L92" s="36" t="e">
        <f>K92</f>
        <v>#DIV/0!</v>
      </c>
      <c r="M92" s="30"/>
      <c r="N92" s="42"/>
      <c r="O92" s="31"/>
    </row>
    <row r="93" spans="2:15" ht="58.5" hidden="1" customHeight="1" x14ac:dyDescent="0.25">
      <c r="B93" s="47"/>
      <c r="C93" s="16" t="s">
        <v>69</v>
      </c>
      <c r="D93" s="16" t="s">
        <v>70</v>
      </c>
      <c r="E93" s="39" t="s">
        <v>17</v>
      </c>
      <c r="F93" s="5" t="s">
        <v>18</v>
      </c>
      <c r="G93" s="19" t="s">
        <v>19</v>
      </c>
      <c r="H93" s="5" t="s">
        <v>20</v>
      </c>
      <c r="I93" s="20"/>
      <c r="J93" s="21"/>
      <c r="K93" s="22" t="e">
        <f t="shared" si="0"/>
        <v>#DIV/0!</v>
      </c>
      <c r="L93" s="23" t="e">
        <f>(K93+K94+K95)/2</f>
        <v>#DIV/0!</v>
      </c>
      <c r="M93" s="24" t="e">
        <f>(L93+L96)/2</f>
        <v>#DIV/0!</v>
      </c>
      <c r="N93" s="27"/>
      <c r="O93" s="31"/>
    </row>
    <row r="94" spans="2:15" ht="58.5" hidden="1" customHeight="1" x14ac:dyDescent="0.25">
      <c r="B94" s="47"/>
      <c r="C94" s="27"/>
      <c r="D94" s="27"/>
      <c r="E94" s="48"/>
      <c r="F94" s="5" t="s">
        <v>18</v>
      </c>
      <c r="G94" s="19" t="s">
        <v>22</v>
      </c>
      <c r="H94" s="5" t="s">
        <v>20</v>
      </c>
      <c r="I94" s="20"/>
      <c r="J94" s="21"/>
      <c r="K94" s="22" t="e">
        <f t="shared" si="0"/>
        <v>#DIV/0!</v>
      </c>
      <c r="L94" s="29"/>
      <c r="M94" s="30"/>
      <c r="N94" s="27"/>
      <c r="O94" s="31"/>
    </row>
    <row r="95" spans="2:15" ht="58.5" hidden="1" customHeight="1" x14ac:dyDescent="0.25">
      <c r="B95" s="47"/>
      <c r="C95" s="27"/>
      <c r="D95" s="27"/>
      <c r="E95" s="48"/>
      <c r="F95" s="5" t="s">
        <v>18</v>
      </c>
      <c r="G95" s="19" t="s">
        <v>62</v>
      </c>
      <c r="H95" s="5" t="s">
        <v>20</v>
      </c>
      <c r="I95" s="20"/>
      <c r="J95" s="20"/>
      <c r="K95" s="22"/>
      <c r="L95" s="29"/>
      <c r="M95" s="30"/>
      <c r="N95" s="27"/>
      <c r="O95" s="31"/>
    </row>
    <row r="96" spans="2:15" ht="64.5" hidden="1" customHeight="1" x14ac:dyDescent="0.25">
      <c r="B96" s="47"/>
      <c r="C96" s="32"/>
      <c r="D96" s="32"/>
      <c r="E96" s="49"/>
      <c r="F96" s="5" t="s">
        <v>24</v>
      </c>
      <c r="G96" s="34" t="s">
        <v>25</v>
      </c>
      <c r="H96" s="5" t="s">
        <v>26</v>
      </c>
      <c r="I96" s="38"/>
      <c r="J96" s="38"/>
      <c r="K96" s="22" t="e">
        <f t="shared" si="0"/>
        <v>#DIV/0!</v>
      </c>
      <c r="L96" s="36" t="e">
        <f>K96</f>
        <v>#DIV/0!</v>
      </c>
      <c r="M96" s="30"/>
      <c r="N96" s="27"/>
      <c r="O96" s="31"/>
    </row>
    <row r="97" spans="2:15" ht="58.5" hidden="1" customHeight="1" x14ac:dyDescent="0.25">
      <c r="B97" s="47"/>
      <c r="C97" s="16" t="s">
        <v>71</v>
      </c>
      <c r="D97" s="16" t="s">
        <v>72</v>
      </c>
      <c r="E97" s="39" t="s">
        <v>17</v>
      </c>
      <c r="F97" s="5" t="s">
        <v>18</v>
      </c>
      <c r="G97" s="19" t="s">
        <v>19</v>
      </c>
      <c r="H97" s="5" t="s">
        <v>20</v>
      </c>
      <c r="I97" s="20"/>
      <c r="J97" s="21"/>
      <c r="K97" s="22" t="e">
        <f t="shared" si="0"/>
        <v>#DIV/0!</v>
      </c>
      <c r="L97" s="23" t="e">
        <f>(K97+K98+K99)/3</f>
        <v>#DIV/0!</v>
      </c>
      <c r="M97" s="24" t="e">
        <f>(L97+L100)/2</f>
        <v>#DIV/0!</v>
      </c>
      <c r="N97" s="42"/>
      <c r="O97" s="31"/>
    </row>
    <row r="98" spans="2:15" ht="58.5" hidden="1" customHeight="1" x14ac:dyDescent="0.25">
      <c r="B98" s="47"/>
      <c r="C98" s="27"/>
      <c r="D98" s="27"/>
      <c r="E98" s="40"/>
      <c r="F98" s="5" t="s">
        <v>18</v>
      </c>
      <c r="G98" s="19" t="s">
        <v>22</v>
      </c>
      <c r="H98" s="5" t="s">
        <v>20</v>
      </c>
      <c r="I98" s="20"/>
      <c r="J98" s="21"/>
      <c r="K98" s="22" t="e">
        <f t="shared" si="0"/>
        <v>#DIV/0!</v>
      </c>
      <c r="L98" s="29"/>
      <c r="M98" s="30"/>
      <c r="N98" s="42"/>
      <c r="O98" s="31"/>
    </row>
    <row r="99" spans="2:15" ht="58.5" hidden="1" customHeight="1" x14ac:dyDescent="0.25">
      <c r="B99" s="47"/>
      <c r="C99" s="27"/>
      <c r="D99" s="27"/>
      <c r="E99" s="40"/>
      <c r="F99" s="5" t="s">
        <v>18</v>
      </c>
      <c r="G99" s="19" t="s">
        <v>62</v>
      </c>
      <c r="H99" s="5" t="s">
        <v>20</v>
      </c>
      <c r="I99" s="20"/>
      <c r="J99" s="20"/>
      <c r="K99" s="22" t="e">
        <f t="shared" si="0"/>
        <v>#DIV/0!</v>
      </c>
      <c r="L99" s="29"/>
      <c r="M99" s="30"/>
      <c r="N99" s="42"/>
      <c r="O99" s="31"/>
    </row>
    <row r="100" spans="2:15" ht="43.5" hidden="1" customHeight="1" x14ac:dyDescent="0.25">
      <c r="B100" s="47"/>
      <c r="C100" s="32"/>
      <c r="D100" s="32"/>
      <c r="E100" s="41"/>
      <c r="F100" s="5" t="s">
        <v>24</v>
      </c>
      <c r="G100" s="34" t="s">
        <v>25</v>
      </c>
      <c r="H100" s="5" t="s">
        <v>26</v>
      </c>
      <c r="I100" s="43"/>
      <c r="J100" s="38"/>
      <c r="K100" s="22" t="e">
        <f t="shared" si="0"/>
        <v>#DIV/0!</v>
      </c>
      <c r="L100" s="36" t="e">
        <f>K100</f>
        <v>#DIV/0!</v>
      </c>
      <c r="M100" s="30"/>
      <c r="N100" s="42"/>
      <c r="O100" s="31"/>
    </row>
    <row r="101" spans="2:15" ht="58.5" customHeight="1" x14ac:dyDescent="0.25">
      <c r="B101" s="47"/>
      <c r="C101" s="16" t="s">
        <v>73</v>
      </c>
      <c r="D101" s="16" t="s">
        <v>74</v>
      </c>
      <c r="E101" s="39" t="s">
        <v>17</v>
      </c>
      <c r="F101" s="5" t="s">
        <v>18</v>
      </c>
      <c r="G101" s="19" t="s">
        <v>19</v>
      </c>
      <c r="H101" s="5" t="s">
        <v>20</v>
      </c>
      <c r="I101" s="20">
        <v>100</v>
      </c>
      <c r="J101" s="21">
        <v>100</v>
      </c>
      <c r="K101" s="22">
        <f t="shared" si="0"/>
        <v>100</v>
      </c>
      <c r="L101" s="23">
        <f>(K101+K102+K103)/3</f>
        <v>98.367346938775526</v>
      </c>
      <c r="M101" s="24">
        <f>(L101+L104)/2</f>
        <v>98.657357679914071</v>
      </c>
      <c r="N101" s="27"/>
      <c r="O101" s="31"/>
    </row>
    <row r="102" spans="2:15" ht="58.5" customHeight="1" x14ac:dyDescent="0.25">
      <c r="B102" s="47"/>
      <c r="C102" s="27"/>
      <c r="D102" s="27"/>
      <c r="E102" s="40"/>
      <c r="F102" s="5" t="s">
        <v>18</v>
      </c>
      <c r="G102" s="19" t="s">
        <v>22</v>
      </c>
      <c r="H102" s="5" t="s">
        <v>20</v>
      </c>
      <c r="I102" s="20">
        <v>98</v>
      </c>
      <c r="J102" s="52">
        <v>95.7</v>
      </c>
      <c r="K102" s="22">
        <f t="shared" si="0"/>
        <v>97.653061224489804</v>
      </c>
      <c r="L102" s="29"/>
      <c r="M102" s="30"/>
      <c r="N102" s="27"/>
      <c r="O102" s="31"/>
    </row>
    <row r="103" spans="2:15" ht="58.5" customHeight="1" x14ac:dyDescent="0.25">
      <c r="B103" s="47"/>
      <c r="C103" s="27"/>
      <c r="D103" s="27"/>
      <c r="E103" s="40"/>
      <c r="F103" s="5" t="s">
        <v>18</v>
      </c>
      <c r="G103" s="19" t="s">
        <v>62</v>
      </c>
      <c r="H103" s="5" t="s">
        <v>20</v>
      </c>
      <c r="I103" s="20">
        <v>98</v>
      </c>
      <c r="J103" s="52">
        <v>95.5</v>
      </c>
      <c r="K103" s="22">
        <f t="shared" si="0"/>
        <v>97.448979591836732</v>
      </c>
      <c r="L103" s="29"/>
      <c r="M103" s="30"/>
      <c r="N103" s="27"/>
      <c r="O103" s="31"/>
    </row>
    <row r="104" spans="2:15" ht="22.5" customHeight="1" x14ac:dyDescent="0.25">
      <c r="B104" s="47"/>
      <c r="C104" s="32"/>
      <c r="D104" s="32"/>
      <c r="E104" s="41"/>
      <c r="F104" s="5" t="s">
        <v>24</v>
      </c>
      <c r="G104" s="34" t="s">
        <v>25</v>
      </c>
      <c r="H104" s="5" t="s">
        <v>26</v>
      </c>
      <c r="I104" s="35">
        <f>(45*5+51)/6+1.5</f>
        <v>47.5</v>
      </c>
      <c r="J104" s="35">
        <v>47</v>
      </c>
      <c r="K104" s="22">
        <f t="shared" si="0"/>
        <v>98.94736842105263</v>
      </c>
      <c r="L104" s="36">
        <f>K104</f>
        <v>98.94736842105263</v>
      </c>
      <c r="M104" s="30"/>
      <c r="N104" s="27"/>
      <c r="O104" s="31"/>
    </row>
    <row r="105" spans="2:15" ht="58.5" hidden="1" customHeight="1" x14ac:dyDescent="0.25">
      <c r="B105" s="47"/>
      <c r="C105" s="16" t="s">
        <v>75</v>
      </c>
      <c r="D105" s="16" t="s">
        <v>76</v>
      </c>
      <c r="E105" s="39" t="s">
        <v>17</v>
      </c>
      <c r="F105" s="5" t="s">
        <v>18</v>
      </c>
      <c r="G105" s="19" t="s">
        <v>19</v>
      </c>
      <c r="H105" s="5" t="s">
        <v>20</v>
      </c>
      <c r="I105" s="20"/>
      <c r="J105" s="21"/>
      <c r="K105" s="22" t="e">
        <f t="shared" si="0"/>
        <v>#DIV/0!</v>
      </c>
      <c r="L105" s="23" t="e">
        <f>(K105+K106+K107)/3</f>
        <v>#DIV/0!</v>
      </c>
      <c r="M105" s="24" t="e">
        <f>(L105+L108)/2</f>
        <v>#DIV/0!</v>
      </c>
      <c r="N105" s="42"/>
      <c r="O105" s="31"/>
    </row>
    <row r="106" spans="2:15" ht="58.5" hidden="1" customHeight="1" x14ac:dyDescent="0.25">
      <c r="B106" s="47"/>
      <c r="C106" s="27"/>
      <c r="D106" s="27"/>
      <c r="E106" s="40"/>
      <c r="F106" s="5" t="s">
        <v>18</v>
      </c>
      <c r="G106" s="19" t="s">
        <v>22</v>
      </c>
      <c r="H106" s="5" t="s">
        <v>20</v>
      </c>
      <c r="I106" s="8"/>
      <c r="J106" s="21"/>
      <c r="K106" s="22" t="e">
        <f t="shared" si="0"/>
        <v>#DIV/0!</v>
      </c>
      <c r="L106" s="29"/>
      <c r="M106" s="30"/>
      <c r="N106" s="42"/>
      <c r="O106" s="31"/>
    </row>
    <row r="107" spans="2:15" ht="58.5" hidden="1" customHeight="1" x14ac:dyDescent="0.25">
      <c r="B107" s="47"/>
      <c r="C107" s="27"/>
      <c r="D107" s="27"/>
      <c r="E107" s="40"/>
      <c r="F107" s="5" t="s">
        <v>18</v>
      </c>
      <c r="G107" s="19" t="s">
        <v>62</v>
      </c>
      <c r="H107" s="5" t="s">
        <v>20</v>
      </c>
      <c r="I107" s="52"/>
      <c r="J107" s="20"/>
      <c r="K107" s="22" t="e">
        <f t="shared" si="0"/>
        <v>#DIV/0!</v>
      </c>
      <c r="L107" s="29"/>
      <c r="M107" s="30"/>
      <c r="N107" s="42"/>
      <c r="O107" s="31"/>
    </row>
    <row r="108" spans="2:15" ht="48.75" hidden="1" customHeight="1" x14ac:dyDescent="0.25">
      <c r="B108" s="47"/>
      <c r="C108" s="32"/>
      <c r="D108" s="32"/>
      <c r="E108" s="41"/>
      <c r="F108" s="5" t="s">
        <v>24</v>
      </c>
      <c r="G108" s="34" t="s">
        <v>25</v>
      </c>
      <c r="H108" s="5" t="s">
        <v>26</v>
      </c>
      <c r="I108" s="43"/>
      <c r="J108" s="38"/>
      <c r="K108" s="22" t="e">
        <f t="shared" si="0"/>
        <v>#DIV/0!</v>
      </c>
      <c r="L108" s="36" t="e">
        <f>K108</f>
        <v>#DIV/0!</v>
      </c>
      <c r="M108" s="30"/>
      <c r="N108" s="42"/>
      <c r="O108" s="31"/>
    </row>
    <row r="109" spans="2:15" ht="58.5" hidden="1" customHeight="1" x14ac:dyDescent="0.25">
      <c r="B109" s="47"/>
      <c r="C109" s="16" t="s">
        <v>77</v>
      </c>
      <c r="D109" s="16" t="s">
        <v>78</v>
      </c>
      <c r="E109" s="39" t="s">
        <v>17</v>
      </c>
      <c r="F109" s="5" t="s">
        <v>18</v>
      </c>
      <c r="G109" s="19" t="s">
        <v>19</v>
      </c>
      <c r="H109" s="5" t="s">
        <v>20</v>
      </c>
      <c r="I109" s="20"/>
      <c r="J109" s="21"/>
      <c r="K109" s="22" t="e">
        <f t="shared" si="0"/>
        <v>#DIV/0!</v>
      </c>
      <c r="L109" s="23" t="e">
        <f>(K109+K110+K111)/3</f>
        <v>#DIV/0!</v>
      </c>
      <c r="M109" s="24" t="e">
        <f>(L109+L112)/2</f>
        <v>#DIV/0!</v>
      </c>
      <c r="N109" s="42"/>
      <c r="O109" s="31"/>
    </row>
    <row r="110" spans="2:15" ht="58.5" hidden="1" customHeight="1" x14ac:dyDescent="0.25">
      <c r="B110" s="47"/>
      <c r="C110" s="27"/>
      <c r="D110" s="27"/>
      <c r="E110" s="40"/>
      <c r="F110" s="5" t="s">
        <v>18</v>
      </c>
      <c r="G110" s="19" t="s">
        <v>22</v>
      </c>
      <c r="H110" s="5" t="s">
        <v>20</v>
      </c>
      <c r="I110" s="20"/>
      <c r="J110" s="21"/>
      <c r="K110" s="22" t="e">
        <f t="shared" si="0"/>
        <v>#DIV/0!</v>
      </c>
      <c r="L110" s="29"/>
      <c r="M110" s="30"/>
      <c r="N110" s="42"/>
      <c r="O110" s="31"/>
    </row>
    <row r="111" spans="2:15" ht="58.5" hidden="1" customHeight="1" x14ac:dyDescent="0.25">
      <c r="B111" s="47"/>
      <c r="C111" s="27"/>
      <c r="D111" s="27"/>
      <c r="E111" s="40"/>
      <c r="F111" s="5" t="s">
        <v>18</v>
      </c>
      <c r="G111" s="19" t="s">
        <v>62</v>
      </c>
      <c r="H111" s="5" t="s">
        <v>20</v>
      </c>
      <c r="I111" s="20"/>
      <c r="J111" s="20"/>
      <c r="K111" s="22" t="e">
        <f t="shared" si="0"/>
        <v>#DIV/0!</v>
      </c>
      <c r="L111" s="29"/>
      <c r="M111" s="30"/>
      <c r="N111" s="42"/>
      <c r="O111" s="31"/>
    </row>
    <row r="112" spans="2:15" ht="44.25" hidden="1" customHeight="1" x14ac:dyDescent="0.25">
      <c r="B112" s="47"/>
      <c r="C112" s="32"/>
      <c r="D112" s="32"/>
      <c r="E112" s="41"/>
      <c r="F112" s="5" t="s">
        <v>24</v>
      </c>
      <c r="G112" s="34" t="s">
        <v>25</v>
      </c>
      <c r="H112" s="5" t="s">
        <v>26</v>
      </c>
      <c r="I112" s="43"/>
      <c r="J112" s="38"/>
      <c r="K112" s="22" t="e">
        <f t="shared" si="0"/>
        <v>#DIV/0!</v>
      </c>
      <c r="L112" s="36" t="e">
        <f>K112</f>
        <v>#DIV/0!</v>
      </c>
      <c r="M112" s="30"/>
      <c r="N112" s="42"/>
      <c r="O112" s="31"/>
    </row>
    <row r="113" spans="2:15" ht="58.5" hidden="1" customHeight="1" x14ac:dyDescent="0.25">
      <c r="B113" s="47"/>
      <c r="C113" s="16" t="s">
        <v>79</v>
      </c>
      <c r="D113" s="16" t="s">
        <v>80</v>
      </c>
      <c r="E113" s="39" t="s">
        <v>17</v>
      </c>
      <c r="F113" s="5" t="s">
        <v>18</v>
      </c>
      <c r="G113" s="19" t="s">
        <v>81</v>
      </c>
      <c r="H113" s="5" t="s">
        <v>20</v>
      </c>
      <c r="I113" s="20"/>
      <c r="J113" s="21"/>
      <c r="K113" s="22" t="e">
        <f t="shared" si="0"/>
        <v>#DIV/0!</v>
      </c>
      <c r="L113" s="23" t="e">
        <f>(K113+K114+K115)/3</f>
        <v>#DIV/0!</v>
      </c>
      <c r="M113" s="24" t="e">
        <f>(L113+L116)/2</f>
        <v>#DIV/0!</v>
      </c>
      <c r="N113" s="42"/>
      <c r="O113" s="31"/>
    </row>
    <row r="114" spans="2:15" ht="58.5" hidden="1" customHeight="1" x14ac:dyDescent="0.25">
      <c r="B114" s="47"/>
      <c r="C114" s="27"/>
      <c r="D114" s="27"/>
      <c r="E114" s="40"/>
      <c r="F114" s="5" t="s">
        <v>18</v>
      </c>
      <c r="G114" s="19" t="s">
        <v>82</v>
      </c>
      <c r="H114" s="5" t="s">
        <v>20</v>
      </c>
      <c r="I114" s="20"/>
      <c r="J114" s="21"/>
      <c r="K114" s="22" t="e">
        <f t="shared" si="0"/>
        <v>#DIV/0!</v>
      </c>
      <c r="L114" s="29"/>
      <c r="M114" s="30"/>
      <c r="N114" s="42"/>
      <c r="O114" s="31"/>
    </row>
    <row r="115" spans="2:15" ht="58.5" hidden="1" customHeight="1" x14ac:dyDescent="0.25">
      <c r="B115" s="47"/>
      <c r="C115" s="27"/>
      <c r="D115" s="27"/>
      <c r="E115" s="40"/>
      <c r="F115" s="5" t="s">
        <v>18</v>
      </c>
      <c r="G115" s="19" t="s">
        <v>50</v>
      </c>
      <c r="H115" s="5" t="s">
        <v>20</v>
      </c>
      <c r="I115" s="20"/>
      <c r="J115" s="20"/>
      <c r="K115" s="22" t="e">
        <f t="shared" si="0"/>
        <v>#DIV/0!</v>
      </c>
      <c r="L115" s="29"/>
      <c r="M115" s="30"/>
      <c r="N115" s="42"/>
      <c r="O115" s="31"/>
    </row>
    <row r="116" spans="2:15" ht="42.75" hidden="1" customHeight="1" x14ac:dyDescent="0.25">
      <c r="B116" s="47"/>
      <c r="C116" s="32"/>
      <c r="D116" s="32"/>
      <c r="E116" s="41"/>
      <c r="F116" s="5" t="s">
        <v>24</v>
      </c>
      <c r="G116" s="34" t="s">
        <v>25</v>
      </c>
      <c r="H116" s="5" t="s">
        <v>83</v>
      </c>
      <c r="I116" s="35"/>
      <c r="J116" s="35"/>
      <c r="K116" s="22" t="e">
        <f t="shared" si="0"/>
        <v>#DIV/0!</v>
      </c>
      <c r="L116" s="36" t="e">
        <f>K116</f>
        <v>#DIV/0!</v>
      </c>
      <c r="M116" s="30"/>
      <c r="N116" s="42"/>
      <c r="O116" s="31"/>
    </row>
    <row r="117" spans="2:15" ht="58.5" hidden="1" customHeight="1" x14ac:dyDescent="0.25">
      <c r="B117" s="47"/>
      <c r="C117" s="16" t="s">
        <v>84</v>
      </c>
      <c r="D117" s="16" t="s">
        <v>85</v>
      </c>
      <c r="E117" s="39" t="s">
        <v>17</v>
      </c>
      <c r="F117" s="5" t="s">
        <v>18</v>
      </c>
      <c r="G117" s="19" t="s">
        <v>81</v>
      </c>
      <c r="H117" s="5" t="s">
        <v>20</v>
      </c>
      <c r="I117" s="20"/>
      <c r="J117" s="21"/>
      <c r="K117" s="22" t="e">
        <f t="shared" si="0"/>
        <v>#DIV/0!</v>
      </c>
      <c r="L117" s="23" t="e">
        <f>(K117+K118+K119)/3</f>
        <v>#DIV/0!</v>
      </c>
      <c r="M117" s="24" t="e">
        <f>(L117+L120)/2</f>
        <v>#DIV/0!</v>
      </c>
      <c r="N117" s="42"/>
      <c r="O117" s="31"/>
    </row>
    <row r="118" spans="2:15" ht="58.5" hidden="1" customHeight="1" x14ac:dyDescent="0.25">
      <c r="B118" s="47"/>
      <c r="C118" s="27"/>
      <c r="D118" s="27"/>
      <c r="E118" s="40"/>
      <c r="F118" s="5" t="s">
        <v>18</v>
      </c>
      <c r="G118" s="19" t="s">
        <v>82</v>
      </c>
      <c r="H118" s="5" t="s">
        <v>20</v>
      </c>
      <c r="I118" s="20"/>
      <c r="J118" s="21"/>
      <c r="K118" s="22" t="e">
        <f t="shared" si="0"/>
        <v>#DIV/0!</v>
      </c>
      <c r="L118" s="29"/>
      <c r="M118" s="30"/>
      <c r="N118" s="42"/>
      <c r="O118" s="31"/>
    </row>
    <row r="119" spans="2:15" ht="58.5" hidden="1" customHeight="1" x14ac:dyDescent="0.25">
      <c r="B119" s="47"/>
      <c r="C119" s="27"/>
      <c r="D119" s="27"/>
      <c r="E119" s="40"/>
      <c r="F119" s="5" t="s">
        <v>18</v>
      </c>
      <c r="G119" s="19" t="s">
        <v>50</v>
      </c>
      <c r="H119" s="5" t="s">
        <v>20</v>
      </c>
      <c r="I119" s="20"/>
      <c r="J119" s="20"/>
      <c r="K119" s="22" t="e">
        <f t="shared" si="0"/>
        <v>#DIV/0!</v>
      </c>
      <c r="L119" s="29"/>
      <c r="M119" s="30"/>
      <c r="N119" s="42"/>
      <c r="O119" s="31"/>
    </row>
    <row r="120" spans="2:15" ht="42.75" hidden="1" customHeight="1" x14ac:dyDescent="0.25">
      <c r="B120" s="47"/>
      <c r="C120" s="32"/>
      <c r="D120" s="32"/>
      <c r="E120" s="41"/>
      <c r="F120" s="5" t="s">
        <v>24</v>
      </c>
      <c r="G120" s="34" t="s">
        <v>25</v>
      </c>
      <c r="H120" s="5" t="s">
        <v>83</v>
      </c>
      <c r="I120" s="43"/>
      <c r="J120" s="38"/>
      <c r="K120" s="22" t="e">
        <f t="shared" si="0"/>
        <v>#DIV/0!</v>
      </c>
      <c r="L120" s="36" t="e">
        <f>K120</f>
        <v>#DIV/0!</v>
      </c>
      <c r="M120" s="30"/>
      <c r="N120" s="42"/>
      <c r="O120" s="31"/>
    </row>
    <row r="121" spans="2:15" ht="58.5" hidden="1" customHeight="1" x14ac:dyDescent="0.25">
      <c r="B121" s="47"/>
      <c r="C121" s="16" t="s">
        <v>86</v>
      </c>
      <c r="D121" s="16" t="s">
        <v>87</v>
      </c>
      <c r="E121" s="39" t="s">
        <v>17</v>
      </c>
      <c r="F121" s="5" t="s">
        <v>18</v>
      </c>
      <c r="G121" s="19" t="s">
        <v>81</v>
      </c>
      <c r="H121" s="5" t="s">
        <v>20</v>
      </c>
      <c r="I121" s="20"/>
      <c r="J121" s="21"/>
      <c r="K121" s="22" t="e">
        <f t="shared" si="0"/>
        <v>#DIV/0!</v>
      </c>
      <c r="L121" s="23" t="e">
        <f>(K121+K122+K123)/3</f>
        <v>#DIV/0!</v>
      </c>
      <c r="M121" s="24" t="e">
        <f>(L121+L124)/2</f>
        <v>#DIV/0!</v>
      </c>
      <c r="N121" s="42"/>
      <c r="O121" s="31"/>
    </row>
    <row r="122" spans="2:15" ht="58.5" hidden="1" customHeight="1" x14ac:dyDescent="0.25">
      <c r="B122" s="47"/>
      <c r="C122" s="27"/>
      <c r="D122" s="27"/>
      <c r="E122" s="40"/>
      <c r="F122" s="5" t="s">
        <v>18</v>
      </c>
      <c r="G122" s="19" t="s">
        <v>82</v>
      </c>
      <c r="H122" s="5" t="s">
        <v>20</v>
      </c>
      <c r="I122" s="20"/>
      <c r="J122" s="21"/>
      <c r="K122" s="22" t="e">
        <f t="shared" ref="K122:K180" si="1">IF(J122/I122*100&gt;100,100,J122/I122*100)</f>
        <v>#DIV/0!</v>
      </c>
      <c r="L122" s="29"/>
      <c r="M122" s="30"/>
      <c r="N122" s="42"/>
      <c r="O122" s="31"/>
    </row>
    <row r="123" spans="2:15" ht="58.5" hidden="1" customHeight="1" x14ac:dyDescent="0.25">
      <c r="B123" s="47"/>
      <c r="C123" s="27"/>
      <c r="D123" s="27"/>
      <c r="E123" s="40"/>
      <c r="F123" s="5" t="s">
        <v>18</v>
      </c>
      <c r="G123" s="19" t="s">
        <v>50</v>
      </c>
      <c r="H123" s="5" t="s">
        <v>20</v>
      </c>
      <c r="I123" s="20"/>
      <c r="J123" s="20"/>
      <c r="K123" s="22" t="e">
        <f t="shared" si="1"/>
        <v>#DIV/0!</v>
      </c>
      <c r="L123" s="29"/>
      <c r="M123" s="30"/>
      <c r="N123" s="42"/>
      <c r="O123" s="31"/>
    </row>
    <row r="124" spans="2:15" ht="40.5" hidden="1" customHeight="1" x14ac:dyDescent="0.25">
      <c r="B124" s="47"/>
      <c r="C124" s="32"/>
      <c r="D124" s="32"/>
      <c r="E124" s="41"/>
      <c r="F124" s="5" t="s">
        <v>24</v>
      </c>
      <c r="G124" s="34" t="s">
        <v>25</v>
      </c>
      <c r="H124" s="5" t="s">
        <v>83</v>
      </c>
      <c r="I124" s="43"/>
      <c r="J124" s="38"/>
      <c r="K124" s="22" t="e">
        <f t="shared" si="1"/>
        <v>#DIV/0!</v>
      </c>
      <c r="L124" s="36" t="e">
        <f>K124</f>
        <v>#DIV/0!</v>
      </c>
      <c r="M124" s="30"/>
      <c r="N124" s="42"/>
      <c r="O124" s="31"/>
    </row>
    <row r="125" spans="2:15" ht="58.5" hidden="1" customHeight="1" x14ac:dyDescent="0.25">
      <c r="B125" s="47"/>
      <c r="C125" s="16" t="s">
        <v>88</v>
      </c>
      <c r="D125" s="16" t="s">
        <v>89</v>
      </c>
      <c r="E125" s="39" t="s">
        <v>17</v>
      </c>
      <c r="F125" s="5" t="s">
        <v>18</v>
      </c>
      <c r="G125" s="19" t="s">
        <v>81</v>
      </c>
      <c r="H125" s="5" t="s">
        <v>20</v>
      </c>
      <c r="I125" s="20"/>
      <c r="J125" s="21"/>
      <c r="K125" s="22" t="e">
        <f t="shared" si="1"/>
        <v>#DIV/0!</v>
      </c>
      <c r="L125" s="23" t="e">
        <f>(K125+K126+K127)/3</f>
        <v>#DIV/0!</v>
      </c>
      <c r="M125" s="24" t="e">
        <f>(L125+L128)/2</f>
        <v>#DIV/0!</v>
      </c>
      <c r="N125" s="42"/>
      <c r="O125" s="31"/>
    </row>
    <row r="126" spans="2:15" ht="58.5" hidden="1" customHeight="1" x14ac:dyDescent="0.25">
      <c r="B126" s="47"/>
      <c r="C126" s="27"/>
      <c r="D126" s="27"/>
      <c r="E126" s="40"/>
      <c r="F126" s="5" t="s">
        <v>18</v>
      </c>
      <c r="G126" s="19" t="s">
        <v>82</v>
      </c>
      <c r="H126" s="5" t="s">
        <v>20</v>
      </c>
      <c r="I126" s="20"/>
      <c r="J126" s="21"/>
      <c r="K126" s="22" t="e">
        <f t="shared" si="1"/>
        <v>#DIV/0!</v>
      </c>
      <c r="L126" s="29"/>
      <c r="M126" s="30"/>
      <c r="N126" s="42"/>
      <c r="O126" s="31"/>
    </row>
    <row r="127" spans="2:15" ht="58.5" hidden="1" customHeight="1" x14ac:dyDescent="0.25">
      <c r="B127" s="47"/>
      <c r="C127" s="27"/>
      <c r="D127" s="27"/>
      <c r="E127" s="40"/>
      <c r="F127" s="5" t="s">
        <v>18</v>
      </c>
      <c r="G127" s="19" t="s">
        <v>50</v>
      </c>
      <c r="H127" s="5" t="s">
        <v>20</v>
      </c>
      <c r="I127" s="20"/>
      <c r="J127" s="20"/>
      <c r="K127" s="22" t="e">
        <f t="shared" si="1"/>
        <v>#DIV/0!</v>
      </c>
      <c r="L127" s="29"/>
      <c r="M127" s="30"/>
      <c r="N127" s="42"/>
      <c r="O127" s="31"/>
    </row>
    <row r="128" spans="2:15" ht="38.25" hidden="1" customHeight="1" x14ac:dyDescent="0.25">
      <c r="B128" s="47"/>
      <c r="C128" s="32"/>
      <c r="D128" s="32"/>
      <c r="E128" s="41"/>
      <c r="F128" s="5" t="s">
        <v>24</v>
      </c>
      <c r="G128" s="34" t="s">
        <v>25</v>
      </c>
      <c r="H128" s="5" t="s">
        <v>83</v>
      </c>
      <c r="I128" s="43"/>
      <c r="J128" s="38"/>
      <c r="K128" s="22" t="e">
        <f t="shared" si="1"/>
        <v>#DIV/0!</v>
      </c>
      <c r="L128" s="36" t="e">
        <f>K128</f>
        <v>#DIV/0!</v>
      </c>
      <c r="M128" s="30"/>
      <c r="N128" s="42"/>
      <c r="O128" s="31"/>
    </row>
    <row r="129" spans="2:15" ht="58.5" hidden="1" customHeight="1" x14ac:dyDescent="0.25">
      <c r="B129" s="47"/>
      <c r="C129" s="16" t="s">
        <v>90</v>
      </c>
      <c r="D129" s="16" t="s">
        <v>91</v>
      </c>
      <c r="E129" s="39" t="s">
        <v>17</v>
      </c>
      <c r="F129" s="5" t="s">
        <v>18</v>
      </c>
      <c r="G129" s="19" t="s">
        <v>81</v>
      </c>
      <c r="H129" s="5" t="s">
        <v>20</v>
      </c>
      <c r="I129" s="20"/>
      <c r="J129" s="21"/>
      <c r="K129" s="22" t="e">
        <f t="shared" si="1"/>
        <v>#DIV/0!</v>
      </c>
      <c r="L129" s="23" t="e">
        <f>(K129+K130+K131)/3</f>
        <v>#DIV/0!</v>
      </c>
      <c r="M129" s="24" t="e">
        <f>(L129+L132)/2</f>
        <v>#DIV/0!</v>
      </c>
      <c r="N129" s="42"/>
      <c r="O129" s="31"/>
    </row>
    <row r="130" spans="2:15" ht="58.5" hidden="1" customHeight="1" x14ac:dyDescent="0.25">
      <c r="B130" s="47"/>
      <c r="C130" s="27"/>
      <c r="D130" s="27"/>
      <c r="E130" s="40"/>
      <c r="F130" s="5" t="s">
        <v>18</v>
      </c>
      <c r="G130" s="19" t="s">
        <v>82</v>
      </c>
      <c r="H130" s="5" t="s">
        <v>20</v>
      </c>
      <c r="I130" s="20"/>
      <c r="J130" s="21"/>
      <c r="K130" s="22" t="e">
        <f t="shared" si="1"/>
        <v>#DIV/0!</v>
      </c>
      <c r="L130" s="29"/>
      <c r="M130" s="30"/>
      <c r="N130" s="42"/>
      <c r="O130" s="31"/>
    </row>
    <row r="131" spans="2:15" ht="58.5" hidden="1" customHeight="1" x14ac:dyDescent="0.25">
      <c r="B131" s="47"/>
      <c r="C131" s="27"/>
      <c r="D131" s="27"/>
      <c r="E131" s="40"/>
      <c r="F131" s="5" t="s">
        <v>18</v>
      </c>
      <c r="G131" s="19" t="s">
        <v>50</v>
      </c>
      <c r="H131" s="5" t="s">
        <v>20</v>
      </c>
      <c r="I131" s="20"/>
      <c r="J131" s="20"/>
      <c r="K131" s="22" t="e">
        <f t="shared" si="1"/>
        <v>#DIV/0!</v>
      </c>
      <c r="L131" s="29"/>
      <c r="M131" s="30"/>
      <c r="N131" s="42"/>
      <c r="O131" s="31"/>
    </row>
    <row r="132" spans="2:15" ht="36.75" hidden="1" customHeight="1" x14ac:dyDescent="0.25">
      <c r="B132" s="47"/>
      <c r="C132" s="32"/>
      <c r="D132" s="32"/>
      <c r="E132" s="41"/>
      <c r="F132" s="5" t="s">
        <v>24</v>
      </c>
      <c r="G132" s="34" t="s">
        <v>25</v>
      </c>
      <c r="H132" s="5" t="s">
        <v>83</v>
      </c>
      <c r="I132" s="43"/>
      <c r="J132" s="38"/>
      <c r="K132" s="22" t="e">
        <f t="shared" si="1"/>
        <v>#DIV/0!</v>
      </c>
      <c r="L132" s="36" t="e">
        <f>K132</f>
        <v>#DIV/0!</v>
      </c>
      <c r="M132" s="30"/>
      <c r="N132" s="42"/>
      <c r="O132" s="31"/>
    </row>
    <row r="133" spans="2:15" ht="58.5" hidden="1" customHeight="1" x14ac:dyDescent="0.25">
      <c r="B133" s="47"/>
      <c r="C133" s="16" t="s">
        <v>92</v>
      </c>
      <c r="D133" s="16" t="s">
        <v>93</v>
      </c>
      <c r="E133" s="39" t="s">
        <v>17</v>
      </c>
      <c r="F133" s="5" t="s">
        <v>18</v>
      </c>
      <c r="G133" s="19" t="s">
        <v>81</v>
      </c>
      <c r="H133" s="5" t="s">
        <v>20</v>
      </c>
      <c r="I133" s="20"/>
      <c r="J133" s="21"/>
      <c r="K133" s="22" t="e">
        <f t="shared" si="1"/>
        <v>#DIV/0!</v>
      </c>
      <c r="L133" s="23" t="e">
        <f>(K133+K134+K135)/3</f>
        <v>#DIV/0!</v>
      </c>
      <c r="M133" s="24" t="e">
        <f>(L133+L136)/2</f>
        <v>#DIV/0!</v>
      </c>
      <c r="N133" s="42"/>
      <c r="O133" s="31"/>
    </row>
    <row r="134" spans="2:15" ht="58.5" hidden="1" customHeight="1" x14ac:dyDescent="0.25">
      <c r="B134" s="47"/>
      <c r="C134" s="27"/>
      <c r="D134" s="27"/>
      <c r="E134" s="40"/>
      <c r="F134" s="5" t="s">
        <v>18</v>
      </c>
      <c r="G134" s="19" t="s">
        <v>82</v>
      </c>
      <c r="H134" s="5" t="s">
        <v>20</v>
      </c>
      <c r="I134" s="20"/>
      <c r="J134" s="21"/>
      <c r="K134" s="22" t="e">
        <f t="shared" si="1"/>
        <v>#DIV/0!</v>
      </c>
      <c r="L134" s="29"/>
      <c r="M134" s="30"/>
      <c r="N134" s="42"/>
      <c r="O134" s="31"/>
    </row>
    <row r="135" spans="2:15" ht="58.5" hidden="1" customHeight="1" x14ac:dyDescent="0.25">
      <c r="B135" s="47"/>
      <c r="C135" s="27"/>
      <c r="D135" s="27"/>
      <c r="E135" s="40"/>
      <c r="F135" s="5" t="s">
        <v>18</v>
      </c>
      <c r="G135" s="19" t="s">
        <v>50</v>
      </c>
      <c r="H135" s="5" t="s">
        <v>20</v>
      </c>
      <c r="I135" s="20"/>
      <c r="J135" s="20"/>
      <c r="K135" s="22" t="e">
        <f t="shared" si="1"/>
        <v>#DIV/0!</v>
      </c>
      <c r="L135" s="29"/>
      <c r="M135" s="30"/>
      <c r="N135" s="42"/>
      <c r="O135" s="31"/>
    </row>
    <row r="136" spans="2:15" ht="36.75" hidden="1" customHeight="1" x14ac:dyDescent="0.25">
      <c r="B136" s="47"/>
      <c r="C136" s="32"/>
      <c r="D136" s="32"/>
      <c r="E136" s="41"/>
      <c r="F136" s="5" t="s">
        <v>24</v>
      </c>
      <c r="G136" s="34" t="s">
        <v>25</v>
      </c>
      <c r="H136" s="5" t="s">
        <v>83</v>
      </c>
      <c r="I136" s="43"/>
      <c r="J136" s="38"/>
      <c r="K136" s="22" t="e">
        <f t="shared" si="1"/>
        <v>#DIV/0!</v>
      </c>
      <c r="L136" s="36" t="e">
        <f>K136</f>
        <v>#DIV/0!</v>
      </c>
      <c r="M136" s="30"/>
      <c r="N136" s="42"/>
      <c r="O136" s="31"/>
    </row>
    <row r="137" spans="2:15" ht="58.5" hidden="1" customHeight="1" x14ac:dyDescent="0.25">
      <c r="B137" s="47"/>
      <c r="C137" s="16" t="s">
        <v>94</v>
      </c>
      <c r="D137" s="16" t="s">
        <v>95</v>
      </c>
      <c r="E137" s="39" t="s">
        <v>17</v>
      </c>
      <c r="F137" s="5" t="s">
        <v>18</v>
      </c>
      <c r="G137" s="19" t="s">
        <v>81</v>
      </c>
      <c r="H137" s="5" t="s">
        <v>20</v>
      </c>
      <c r="I137" s="20"/>
      <c r="J137" s="21"/>
      <c r="K137" s="22" t="e">
        <f t="shared" si="1"/>
        <v>#DIV/0!</v>
      </c>
      <c r="L137" s="23" t="e">
        <f>(K137+K138+K139)/3</f>
        <v>#DIV/0!</v>
      </c>
      <c r="M137" s="24" t="e">
        <f>(L137+L140)/2</f>
        <v>#DIV/0!</v>
      </c>
      <c r="N137" s="42"/>
      <c r="O137" s="31"/>
    </row>
    <row r="138" spans="2:15" ht="58.5" hidden="1" customHeight="1" x14ac:dyDescent="0.25">
      <c r="B138" s="47"/>
      <c r="C138" s="27"/>
      <c r="D138" s="27"/>
      <c r="E138" s="40"/>
      <c r="F138" s="5" t="s">
        <v>18</v>
      </c>
      <c r="G138" s="19" t="s">
        <v>82</v>
      </c>
      <c r="H138" s="5" t="s">
        <v>20</v>
      </c>
      <c r="I138" s="20"/>
      <c r="J138" s="21"/>
      <c r="K138" s="22" t="e">
        <f t="shared" si="1"/>
        <v>#DIV/0!</v>
      </c>
      <c r="L138" s="29"/>
      <c r="M138" s="30"/>
      <c r="N138" s="42"/>
      <c r="O138" s="31"/>
    </row>
    <row r="139" spans="2:15" ht="58.5" hidden="1" customHeight="1" x14ac:dyDescent="0.25">
      <c r="B139" s="47"/>
      <c r="C139" s="27"/>
      <c r="D139" s="27"/>
      <c r="E139" s="40"/>
      <c r="F139" s="5" t="s">
        <v>18</v>
      </c>
      <c r="G139" s="19" t="s">
        <v>50</v>
      </c>
      <c r="H139" s="5" t="s">
        <v>20</v>
      </c>
      <c r="I139" s="20"/>
      <c r="J139" s="20"/>
      <c r="K139" s="22" t="e">
        <f t="shared" si="1"/>
        <v>#DIV/0!</v>
      </c>
      <c r="L139" s="29"/>
      <c r="M139" s="30"/>
      <c r="N139" s="42"/>
      <c r="O139" s="31"/>
    </row>
    <row r="140" spans="2:15" ht="39" hidden="1" customHeight="1" x14ac:dyDescent="0.25">
      <c r="B140" s="47"/>
      <c r="C140" s="32"/>
      <c r="D140" s="32"/>
      <c r="E140" s="41"/>
      <c r="F140" s="5" t="s">
        <v>24</v>
      </c>
      <c r="G140" s="34" t="s">
        <v>25</v>
      </c>
      <c r="H140" s="5" t="s">
        <v>83</v>
      </c>
      <c r="I140" s="43"/>
      <c r="J140" s="38"/>
      <c r="K140" s="22" t="e">
        <f t="shared" si="1"/>
        <v>#DIV/0!</v>
      </c>
      <c r="L140" s="36" t="e">
        <f>K140</f>
        <v>#DIV/0!</v>
      </c>
      <c r="M140" s="30"/>
      <c r="N140" s="42"/>
      <c r="O140" s="31"/>
    </row>
    <row r="141" spans="2:15" ht="58.5" hidden="1" customHeight="1" x14ac:dyDescent="0.25">
      <c r="B141" s="47"/>
      <c r="C141" s="16" t="s">
        <v>96</v>
      </c>
      <c r="D141" s="16" t="s">
        <v>97</v>
      </c>
      <c r="E141" s="39" t="s">
        <v>17</v>
      </c>
      <c r="F141" s="5" t="s">
        <v>18</v>
      </c>
      <c r="G141" s="19" t="s">
        <v>81</v>
      </c>
      <c r="H141" s="5" t="s">
        <v>20</v>
      </c>
      <c r="I141" s="20"/>
      <c r="J141" s="21"/>
      <c r="K141" s="22" t="e">
        <f t="shared" si="1"/>
        <v>#DIV/0!</v>
      </c>
      <c r="L141" s="23" t="e">
        <f>(K141+K142+K143)/3</f>
        <v>#DIV/0!</v>
      </c>
      <c r="M141" s="24" t="e">
        <f>(L141+L144)/2</f>
        <v>#DIV/0!</v>
      </c>
      <c r="N141" s="42"/>
      <c r="O141" s="31"/>
    </row>
    <row r="142" spans="2:15" ht="58.5" hidden="1" customHeight="1" x14ac:dyDescent="0.25">
      <c r="B142" s="47"/>
      <c r="C142" s="27"/>
      <c r="D142" s="27"/>
      <c r="E142" s="40"/>
      <c r="F142" s="5" t="s">
        <v>18</v>
      </c>
      <c r="G142" s="19" t="s">
        <v>82</v>
      </c>
      <c r="H142" s="5" t="s">
        <v>20</v>
      </c>
      <c r="I142" s="20"/>
      <c r="J142" s="21"/>
      <c r="K142" s="22" t="e">
        <f t="shared" si="1"/>
        <v>#DIV/0!</v>
      </c>
      <c r="L142" s="29"/>
      <c r="M142" s="30"/>
      <c r="N142" s="42"/>
      <c r="O142" s="31"/>
    </row>
    <row r="143" spans="2:15" ht="58.5" hidden="1" customHeight="1" x14ac:dyDescent="0.25">
      <c r="B143" s="47"/>
      <c r="C143" s="27"/>
      <c r="D143" s="27"/>
      <c r="E143" s="40"/>
      <c r="F143" s="5" t="s">
        <v>18</v>
      </c>
      <c r="G143" s="19" t="s">
        <v>50</v>
      </c>
      <c r="H143" s="5" t="s">
        <v>20</v>
      </c>
      <c r="I143" s="20"/>
      <c r="J143" s="20"/>
      <c r="K143" s="22" t="e">
        <f t="shared" si="1"/>
        <v>#DIV/0!</v>
      </c>
      <c r="L143" s="29"/>
      <c r="M143" s="30"/>
      <c r="N143" s="42"/>
      <c r="O143" s="31"/>
    </row>
    <row r="144" spans="2:15" ht="38.25" hidden="1" customHeight="1" x14ac:dyDescent="0.25">
      <c r="B144" s="47"/>
      <c r="C144" s="32"/>
      <c r="D144" s="32"/>
      <c r="E144" s="41"/>
      <c r="F144" s="5" t="s">
        <v>24</v>
      </c>
      <c r="G144" s="34" t="s">
        <v>25</v>
      </c>
      <c r="H144" s="5" t="s">
        <v>83</v>
      </c>
      <c r="I144" s="43"/>
      <c r="J144" s="38"/>
      <c r="K144" s="22" t="e">
        <f t="shared" si="1"/>
        <v>#DIV/0!</v>
      </c>
      <c r="L144" s="36" t="e">
        <f>K144</f>
        <v>#DIV/0!</v>
      </c>
      <c r="M144" s="30"/>
      <c r="N144" s="42"/>
      <c r="O144" s="31"/>
    </row>
    <row r="145" spans="2:15" ht="58.5" hidden="1" customHeight="1" x14ac:dyDescent="0.25">
      <c r="B145" s="47"/>
      <c r="C145" s="16" t="s">
        <v>98</v>
      </c>
      <c r="D145" s="16" t="s">
        <v>99</v>
      </c>
      <c r="E145" s="39" t="s">
        <v>17</v>
      </c>
      <c r="F145" s="5" t="s">
        <v>18</v>
      </c>
      <c r="G145" s="19" t="s">
        <v>81</v>
      </c>
      <c r="H145" s="5" t="s">
        <v>20</v>
      </c>
      <c r="I145" s="20"/>
      <c r="J145" s="21"/>
      <c r="K145" s="22" t="e">
        <f t="shared" si="1"/>
        <v>#DIV/0!</v>
      </c>
      <c r="L145" s="23" t="e">
        <f>(K145+K146+K147)/3</f>
        <v>#DIV/0!</v>
      </c>
      <c r="M145" s="24" t="e">
        <f>(L145+L148)/2</f>
        <v>#DIV/0!</v>
      </c>
      <c r="N145" s="42"/>
      <c r="O145" s="31"/>
    </row>
    <row r="146" spans="2:15" ht="58.5" hidden="1" customHeight="1" x14ac:dyDescent="0.25">
      <c r="B146" s="47"/>
      <c r="C146" s="27"/>
      <c r="D146" s="27"/>
      <c r="E146" s="40"/>
      <c r="F146" s="5" t="s">
        <v>18</v>
      </c>
      <c r="G146" s="19" t="s">
        <v>82</v>
      </c>
      <c r="H146" s="5" t="s">
        <v>20</v>
      </c>
      <c r="I146" s="20"/>
      <c r="J146" s="21"/>
      <c r="K146" s="22" t="e">
        <f t="shared" si="1"/>
        <v>#DIV/0!</v>
      </c>
      <c r="L146" s="29"/>
      <c r="M146" s="30"/>
      <c r="N146" s="42"/>
      <c r="O146" s="31"/>
    </row>
    <row r="147" spans="2:15" ht="58.5" hidden="1" customHeight="1" x14ac:dyDescent="0.25">
      <c r="B147" s="47"/>
      <c r="C147" s="27"/>
      <c r="D147" s="27"/>
      <c r="E147" s="40"/>
      <c r="F147" s="5" t="s">
        <v>18</v>
      </c>
      <c r="G147" s="19" t="s">
        <v>50</v>
      </c>
      <c r="H147" s="5" t="s">
        <v>20</v>
      </c>
      <c r="I147" s="20"/>
      <c r="J147" s="20"/>
      <c r="K147" s="22" t="e">
        <f t="shared" si="1"/>
        <v>#DIV/0!</v>
      </c>
      <c r="L147" s="29"/>
      <c r="M147" s="30"/>
      <c r="N147" s="42"/>
      <c r="O147" s="31"/>
    </row>
    <row r="148" spans="2:15" ht="42.75" hidden="1" customHeight="1" x14ac:dyDescent="0.25">
      <c r="B148" s="47"/>
      <c r="C148" s="32"/>
      <c r="D148" s="32"/>
      <c r="E148" s="41"/>
      <c r="F148" s="5" t="s">
        <v>24</v>
      </c>
      <c r="G148" s="34" t="s">
        <v>25</v>
      </c>
      <c r="H148" s="5" t="s">
        <v>83</v>
      </c>
      <c r="I148" s="43"/>
      <c r="J148" s="38"/>
      <c r="K148" s="22" t="e">
        <f t="shared" si="1"/>
        <v>#DIV/0!</v>
      </c>
      <c r="L148" s="36" t="e">
        <f>K148</f>
        <v>#DIV/0!</v>
      </c>
      <c r="M148" s="30"/>
      <c r="N148" s="42"/>
      <c r="O148" s="31"/>
    </row>
    <row r="149" spans="2:15" ht="58.5" hidden="1" customHeight="1" x14ac:dyDescent="0.25">
      <c r="B149" s="47"/>
      <c r="C149" s="16" t="s">
        <v>100</v>
      </c>
      <c r="D149" s="16" t="s">
        <v>101</v>
      </c>
      <c r="E149" s="39" t="s">
        <v>17</v>
      </c>
      <c r="F149" s="5" t="s">
        <v>18</v>
      </c>
      <c r="G149" s="19" t="s">
        <v>81</v>
      </c>
      <c r="H149" s="5" t="s">
        <v>20</v>
      </c>
      <c r="I149" s="20"/>
      <c r="J149" s="21"/>
      <c r="K149" s="22" t="e">
        <f t="shared" si="1"/>
        <v>#DIV/0!</v>
      </c>
      <c r="L149" s="23" t="e">
        <f>(K149+K150+K151)/3</f>
        <v>#DIV/0!</v>
      </c>
      <c r="M149" s="24" t="e">
        <f>(L149+L152)/2</f>
        <v>#DIV/0!</v>
      </c>
      <c r="N149" s="42"/>
      <c r="O149" s="31"/>
    </row>
    <row r="150" spans="2:15" ht="58.5" hidden="1" customHeight="1" x14ac:dyDescent="0.25">
      <c r="B150" s="47"/>
      <c r="C150" s="27"/>
      <c r="D150" s="27"/>
      <c r="E150" s="40"/>
      <c r="F150" s="5" t="s">
        <v>18</v>
      </c>
      <c r="G150" s="19" t="s">
        <v>82</v>
      </c>
      <c r="H150" s="5" t="s">
        <v>20</v>
      </c>
      <c r="I150" s="20"/>
      <c r="J150" s="21"/>
      <c r="K150" s="22" t="e">
        <f t="shared" si="1"/>
        <v>#DIV/0!</v>
      </c>
      <c r="L150" s="29"/>
      <c r="M150" s="30"/>
      <c r="N150" s="42"/>
      <c r="O150" s="31"/>
    </row>
    <row r="151" spans="2:15" ht="58.5" hidden="1" customHeight="1" x14ac:dyDescent="0.25">
      <c r="B151" s="47"/>
      <c r="C151" s="27"/>
      <c r="D151" s="27"/>
      <c r="E151" s="40"/>
      <c r="F151" s="5" t="s">
        <v>18</v>
      </c>
      <c r="G151" s="19" t="s">
        <v>50</v>
      </c>
      <c r="H151" s="5" t="s">
        <v>20</v>
      </c>
      <c r="I151" s="20"/>
      <c r="J151" s="20"/>
      <c r="K151" s="22" t="e">
        <f t="shared" si="1"/>
        <v>#DIV/0!</v>
      </c>
      <c r="L151" s="29"/>
      <c r="M151" s="30"/>
      <c r="N151" s="42"/>
      <c r="O151" s="31"/>
    </row>
    <row r="152" spans="2:15" ht="36.75" hidden="1" customHeight="1" x14ac:dyDescent="0.25">
      <c r="B152" s="47"/>
      <c r="C152" s="32"/>
      <c r="D152" s="32"/>
      <c r="E152" s="41"/>
      <c r="F152" s="5" t="s">
        <v>24</v>
      </c>
      <c r="G152" s="34" t="s">
        <v>25</v>
      </c>
      <c r="H152" s="5" t="s">
        <v>83</v>
      </c>
      <c r="I152" s="43"/>
      <c r="J152" s="38"/>
      <c r="K152" s="22" t="e">
        <f t="shared" si="1"/>
        <v>#DIV/0!</v>
      </c>
      <c r="L152" s="36" t="e">
        <f>K152</f>
        <v>#DIV/0!</v>
      </c>
      <c r="M152" s="30"/>
      <c r="N152" s="42"/>
      <c r="O152" s="31"/>
    </row>
    <row r="153" spans="2:15" ht="58.5" customHeight="1" x14ac:dyDescent="0.25">
      <c r="B153" s="47"/>
      <c r="C153" s="53" t="s">
        <v>102</v>
      </c>
      <c r="D153" s="16" t="s">
        <v>103</v>
      </c>
      <c r="E153" s="39" t="s">
        <v>17</v>
      </c>
      <c r="F153" s="5" t="s">
        <v>18</v>
      </c>
      <c r="G153" s="19" t="s">
        <v>81</v>
      </c>
      <c r="H153" s="5" t="s">
        <v>20</v>
      </c>
      <c r="I153" s="20">
        <v>6</v>
      </c>
      <c r="J153" s="21">
        <v>5.5</v>
      </c>
      <c r="K153" s="22">
        <f t="shared" si="1"/>
        <v>91.666666666666657</v>
      </c>
      <c r="L153" s="23">
        <f>(K153+K154+K155)/3</f>
        <v>93.888888888888872</v>
      </c>
      <c r="M153" s="24">
        <f>(L153+L156)/2</f>
        <v>95.321908111575624</v>
      </c>
      <c r="N153" s="42"/>
      <c r="O153" s="31"/>
    </row>
    <row r="154" spans="2:15" ht="58.5" customHeight="1" x14ac:dyDescent="0.25">
      <c r="B154" s="47"/>
      <c r="C154" s="54"/>
      <c r="D154" s="27"/>
      <c r="E154" s="40"/>
      <c r="F154" s="5" t="s">
        <v>18</v>
      </c>
      <c r="G154" s="19" t="s">
        <v>82</v>
      </c>
      <c r="H154" s="5" t="s">
        <v>20</v>
      </c>
      <c r="I154" s="20">
        <v>1</v>
      </c>
      <c r="J154" s="21">
        <v>0.9</v>
      </c>
      <c r="K154" s="22">
        <f t="shared" si="1"/>
        <v>90</v>
      </c>
      <c r="L154" s="29"/>
      <c r="M154" s="30"/>
      <c r="N154" s="42"/>
      <c r="O154" s="31"/>
    </row>
    <row r="155" spans="2:15" ht="58.5" customHeight="1" x14ac:dyDescent="0.25">
      <c r="B155" s="47"/>
      <c r="C155" s="54"/>
      <c r="D155" s="27"/>
      <c r="E155" s="40"/>
      <c r="F155" s="5" t="s">
        <v>18</v>
      </c>
      <c r="G155" s="19" t="s">
        <v>50</v>
      </c>
      <c r="H155" s="5" t="s">
        <v>20</v>
      </c>
      <c r="I155" s="20">
        <v>90</v>
      </c>
      <c r="J155" s="20">
        <v>100</v>
      </c>
      <c r="K155" s="22">
        <f t="shared" si="1"/>
        <v>100</v>
      </c>
      <c r="L155" s="29"/>
      <c r="M155" s="30"/>
      <c r="N155" s="42"/>
      <c r="O155" s="31"/>
    </row>
    <row r="156" spans="2:15" ht="39" customHeight="1" x14ac:dyDescent="0.25">
      <c r="B156" s="47"/>
      <c r="C156" s="55"/>
      <c r="D156" s="32"/>
      <c r="E156" s="41"/>
      <c r="F156" s="5" t="s">
        <v>24</v>
      </c>
      <c r="G156" s="34" t="s">
        <v>25</v>
      </c>
      <c r="H156" s="5" t="s">
        <v>83</v>
      </c>
      <c r="I156" s="35">
        <f>2584/9*5+1280+75</f>
        <v>2790.5555555555557</v>
      </c>
      <c r="J156" s="35">
        <v>2700</v>
      </c>
      <c r="K156" s="22">
        <f t="shared" si="1"/>
        <v>96.754927334262391</v>
      </c>
      <c r="L156" s="36">
        <f>K156</f>
        <v>96.754927334262391</v>
      </c>
      <c r="M156" s="30"/>
      <c r="N156" s="42"/>
      <c r="O156" s="31"/>
    </row>
    <row r="157" spans="2:15" ht="58.5" customHeight="1" x14ac:dyDescent="0.25">
      <c r="B157" s="47"/>
      <c r="C157" s="16" t="s">
        <v>104</v>
      </c>
      <c r="D157" s="16" t="s">
        <v>105</v>
      </c>
      <c r="E157" s="39" t="s">
        <v>17</v>
      </c>
      <c r="F157" s="5" t="s">
        <v>18</v>
      </c>
      <c r="G157" s="19" t="s">
        <v>81</v>
      </c>
      <c r="H157" s="5" t="s">
        <v>20</v>
      </c>
      <c r="I157" s="20">
        <v>5</v>
      </c>
      <c r="J157" s="21">
        <v>4.5</v>
      </c>
      <c r="K157" s="22">
        <f t="shared" si="1"/>
        <v>90</v>
      </c>
      <c r="L157" s="23">
        <f>(K157+K158+K159)/3</f>
        <v>94.333333333333329</v>
      </c>
      <c r="M157" s="24">
        <f>(L157+L160)/2</f>
        <v>97.087048832271762</v>
      </c>
      <c r="N157" s="27"/>
      <c r="O157" s="31"/>
    </row>
    <row r="158" spans="2:15" ht="58.5" customHeight="1" x14ac:dyDescent="0.25">
      <c r="B158" s="47"/>
      <c r="C158" s="56"/>
      <c r="D158" s="27"/>
      <c r="E158" s="40"/>
      <c r="F158" s="5" t="s">
        <v>18</v>
      </c>
      <c r="G158" s="19" t="s">
        <v>82</v>
      </c>
      <c r="H158" s="5" t="s">
        <v>20</v>
      </c>
      <c r="I158" s="20">
        <v>1</v>
      </c>
      <c r="J158" s="21">
        <v>0.93</v>
      </c>
      <c r="K158" s="22">
        <f t="shared" si="1"/>
        <v>93</v>
      </c>
      <c r="L158" s="29"/>
      <c r="M158" s="30"/>
      <c r="N158" s="27"/>
      <c r="O158" s="31"/>
    </row>
    <row r="159" spans="2:15" ht="58.5" customHeight="1" x14ac:dyDescent="0.25">
      <c r="B159" s="47"/>
      <c r="C159" s="56"/>
      <c r="D159" s="27"/>
      <c r="E159" s="40"/>
      <c r="F159" s="5" t="s">
        <v>18</v>
      </c>
      <c r="G159" s="19" t="s">
        <v>50</v>
      </c>
      <c r="H159" s="5" t="s">
        <v>20</v>
      </c>
      <c r="I159" s="20">
        <v>90</v>
      </c>
      <c r="J159" s="20">
        <v>90</v>
      </c>
      <c r="K159" s="22">
        <f t="shared" si="1"/>
        <v>100</v>
      </c>
      <c r="L159" s="29"/>
      <c r="M159" s="30"/>
      <c r="N159" s="27"/>
      <c r="O159" s="31"/>
    </row>
    <row r="160" spans="2:15" ht="38.25" customHeight="1" x14ac:dyDescent="0.25">
      <c r="B160" s="47"/>
      <c r="C160" s="57"/>
      <c r="D160" s="32"/>
      <c r="E160" s="41"/>
      <c r="F160" s="5" t="s">
        <v>24</v>
      </c>
      <c r="G160" s="34" t="s">
        <v>25</v>
      </c>
      <c r="H160" s="5" t="s">
        <v>83</v>
      </c>
      <c r="I160" s="35">
        <f>2040/9*5+960</f>
        <v>2093.333333333333</v>
      </c>
      <c r="J160" s="35">
        <v>2090</v>
      </c>
      <c r="K160" s="22">
        <f t="shared" si="1"/>
        <v>99.84076433121021</v>
      </c>
      <c r="L160" s="36">
        <f>K160</f>
        <v>99.84076433121021</v>
      </c>
      <c r="M160" s="30"/>
      <c r="N160" s="27"/>
      <c r="O160" s="31"/>
    </row>
    <row r="161" spans="2:15" ht="58.5" customHeight="1" x14ac:dyDescent="0.25">
      <c r="B161" s="47"/>
      <c r="C161" s="16" t="s">
        <v>106</v>
      </c>
      <c r="D161" s="16" t="s">
        <v>107</v>
      </c>
      <c r="E161" s="39" t="s">
        <v>17</v>
      </c>
      <c r="F161" s="5" t="s">
        <v>18</v>
      </c>
      <c r="G161" s="19" t="s">
        <v>81</v>
      </c>
      <c r="H161" s="5" t="s">
        <v>20</v>
      </c>
      <c r="I161" s="20">
        <v>5</v>
      </c>
      <c r="J161" s="21">
        <v>4.5</v>
      </c>
      <c r="K161" s="22">
        <f t="shared" si="1"/>
        <v>90</v>
      </c>
      <c r="L161" s="23">
        <f>(K161+K162+K163)/3</f>
        <v>91.481481481481481</v>
      </c>
      <c r="M161" s="24">
        <f>(L161+L164)/2</f>
        <v>95.73498037207716</v>
      </c>
      <c r="N161" s="27"/>
      <c r="O161" s="31"/>
    </row>
    <row r="162" spans="2:15" ht="58.5" customHeight="1" x14ac:dyDescent="0.25">
      <c r="B162" s="47"/>
      <c r="C162" s="56"/>
      <c r="D162" s="27"/>
      <c r="E162" s="40"/>
      <c r="F162" s="5" t="s">
        <v>18</v>
      </c>
      <c r="G162" s="19" t="s">
        <v>82</v>
      </c>
      <c r="H162" s="5" t="s">
        <v>20</v>
      </c>
      <c r="I162" s="20">
        <v>1</v>
      </c>
      <c r="J162" s="21">
        <v>0.9</v>
      </c>
      <c r="K162" s="22">
        <f t="shared" si="1"/>
        <v>90</v>
      </c>
      <c r="L162" s="29"/>
      <c r="M162" s="30"/>
      <c r="N162" s="27"/>
      <c r="O162" s="31"/>
    </row>
    <row r="163" spans="2:15" ht="58.5" customHeight="1" x14ac:dyDescent="0.25">
      <c r="B163" s="47"/>
      <c r="C163" s="56"/>
      <c r="D163" s="27"/>
      <c r="E163" s="40"/>
      <c r="F163" s="5" t="s">
        <v>18</v>
      </c>
      <c r="G163" s="19" t="s">
        <v>50</v>
      </c>
      <c r="H163" s="5" t="s">
        <v>20</v>
      </c>
      <c r="I163" s="20">
        <v>90</v>
      </c>
      <c r="J163" s="20">
        <v>85</v>
      </c>
      <c r="K163" s="22">
        <f t="shared" si="1"/>
        <v>94.444444444444443</v>
      </c>
      <c r="L163" s="29"/>
      <c r="M163" s="30"/>
      <c r="N163" s="27"/>
      <c r="O163" s="31"/>
    </row>
    <row r="164" spans="2:15" ht="38.25" customHeight="1" x14ac:dyDescent="0.25">
      <c r="B164" s="47"/>
      <c r="C164" s="57"/>
      <c r="D164" s="32"/>
      <c r="E164" s="41"/>
      <c r="F164" s="5" t="s">
        <v>24</v>
      </c>
      <c r="G164" s="34" t="s">
        <v>25</v>
      </c>
      <c r="H164" s="5" t="s">
        <v>83</v>
      </c>
      <c r="I164" s="35">
        <f>2040/9*5+1760</f>
        <v>2893.333333333333</v>
      </c>
      <c r="J164" s="35">
        <v>2893</v>
      </c>
      <c r="K164" s="22">
        <f t="shared" si="1"/>
        <v>99.988479262672826</v>
      </c>
      <c r="L164" s="36">
        <f>K164</f>
        <v>99.988479262672826</v>
      </c>
      <c r="M164" s="30"/>
      <c r="N164" s="27"/>
      <c r="O164" s="31"/>
    </row>
    <row r="165" spans="2:15" ht="58.5" customHeight="1" x14ac:dyDescent="0.25">
      <c r="B165" s="47"/>
      <c r="C165" s="16" t="s">
        <v>108</v>
      </c>
      <c r="D165" s="16" t="s">
        <v>109</v>
      </c>
      <c r="E165" s="39" t="s">
        <v>17</v>
      </c>
      <c r="F165" s="5" t="s">
        <v>18</v>
      </c>
      <c r="G165" s="19" t="s">
        <v>81</v>
      </c>
      <c r="H165" s="5" t="s">
        <v>20</v>
      </c>
      <c r="I165" s="20">
        <v>28</v>
      </c>
      <c r="J165" s="21">
        <v>27.9</v>
      </c>
      <c r="K165" s="22">
        <f t="shared" si="1"/>
        <v>99.642857142857139</v>
      </c>
      <c r="L165" s="23">
        <f>(K165+K166+K167)/3</f>
        <v>96.547619047619037</v>
      </c>
      <c r="M165" s="24">
        <f>(L165+L168)/2</f>
        <v>98.271622023809527</v>
      </c>
      <c r="N165" s="27"/>
      <c r="O165" s="31"/>
    </row>
    <row r="166" spans="2:15" ht="58.5" customHeight="1" x14ac:dyDescent="0.25">
      <c r="B166" s="47"/>
      <c r="C166" s="56"/>
      <c r="D166" s="27"/>
      <c r="E166" s="40"/>
      <c r="F166" s="5" t="s">
        <v>18</v>
      </c>
      <c r="G166" s="19" t="s">
        <v>82</v>
      </c>
      <c r="H166" s="5" t="s">
        <v>20</v>
      </c>
      <c r="I166" s="20">
        <v>1</v>
      </c>
      <c r="J166" s="21">
        <v>1</v>
      </c>
      <c r="K166" s="22">
        <f t="shared" si="1"/>
        <v>100</v>
      </c>
      <c r="L166" s="29"/>
      <c r="M166" s="30"/>
      <c r="N166" s="27"/>
      <c r="O166" s="31"/>
    </row>
    <row r="167" spans="2:15" ht="58.5" customHeight="1" x14ac:dyDescent="0.25">
      <c r="B167" s="47"/>
      <c r="C167" s="56"/>
      <c r="D167" s="27"/>
      <c r="E167" s="40"/>
      <c r="F167" s="5" t="s">
        <v>18</v>
      </c>
      <c r="G167" s="19" t="s">
        <v>50</v>
      </c>
      <c r="H167" s="5" t="s">
        <v>20</v>
      </c>
      <c r="I167" s="20">
        <v>90</v>
      </c>
      <c r="J167" s="20">
        <v>81</v>
      </c>
      <c r="K167" s="22">
        <f t="shared" si="1"/>
        <v>90</v>
      </c>
      <c r="L167" s="29"/>
      <c r="M167" s="30"/>
      <c r="N167" s="27"/>
      <c r="O167" s="31"/>
    </row>
    <row r="168" spans="2:15" ht="38.25" customHeight="1" x14ac:dyDescent="0.25">
      <c r="B168" s="47"/>
      <c r="C168" s="57"/>
      <c r="D168" s="32"/>
      <c r="E168" s="41"/>
      <c r="F168" s="5" t="s">
        <v>24</v>
      </c>
      <c r="G168" s="34" t="s">
        <v>25</v>
      </c>
      <c r="H168" s="5" t="s">
        <v>83</v>
      </c>
      <c r="I168" s="35">
        <f>19040/9*5+7200</f>
        <v>17777.777777777777</v>
      </c>
      <c r="J168" s="35">
        <v>17777</v>
      </c>
      <c r="K168" s="22">
        <f t="shared" si="1"/>
        <v>99.995625000000004</v>
      </c>
      <c r="L168" s="36">
        <f>K168</f>
        <v>99.995625000000004</v>
      </c>
      <c r="M168" s="30"/>
      <c r="N168" s="27"/>
      <c r="O168" s="31"/>
    </row>
    <row r="169" spans="2:15" ht="58.5" hidden="1" customHeight="1" x14ac:dyDescent="0.25">
      <c r="B169" s="47"/>
      <c r="C169" s="16" t="s">
        <v>110</v>
      </c>
      <c r="D169" s="16" t="s">
        <v>111</v>
      </c>
      <c r="E169" s="39" t="s">
        <v>17</v>
      </c>
      <c r="F169" s="5" t="s">
        <v>18</v>
      </c>
      <c r="G169" s="19" t="s">
        <v>81</v>
      </c>
      <c r="H169" s="5" t="s">
        <v>20</v>
      </c>
      <c r="I169" s="20"/>
      <c r="J169" s="21"/>
      <c r="K169" s="22" t="e">
        <f t="shared" si="1"/>
        <v>#DIV/0!</v>
      </c>
      <c r="L169" s="23" t="e">
        <f>(K169+K170+K171)/3</f>
        <v>#DIV/0!</v>
      </c>
      <c r="M169" s="24" t="e">
        <f>(L169+L172)/2</f>
        <v>#DIV/0!</v>
      </c>
      <c r="N169" s="27"/>
      <c r="O169" s="31"/>
    </row>
    <row r="170" spans="2:15" ht="58.5" hidden="1" customHeight="1" x14ac:dyDescent="0.25">
      <c r="B170" s="47"/>
      <c r="C170" s="56"/>
      <c r="D170" s="27"/>
      <c r="E170" s="40"/>
      <c r="F170" s="5" t="s">
        <v>18</v>
      </c>
      <c r="G170" s="19" t="s">
        <v>82</v>
      </c>
      <c r="H170" s="5" t="s">
        <v>20</v>
      </c>
      <c r="I170" s="20"/>
      <c r="J170" s="21"/>
      <c r="K170" s="22" t="e">
        <f t="shared" si="1"/>
        <v>#DIV/0!</v>
      </c>
      <c r="L170" s="29"/>
      <c r="M170" s="30"/>
      <c r="N170" s="27"/>
      <c r="O170" s="31"/>
    </row>
    <row r="171" spans="2:15" ht="58.5" hidden="1" customHeight="1" x14ac:dyDescent="0.25">
      <c r="B171" s="47"/>
      <c r="C171" s="56"/>
      <c r="D171" s="27"/>
      <c r="E171" s="40"/>
      <c r="F171" s="5" t="s">
        <v>18</v>
      </c>
      <c r="G171" s="19" t="s">
        <v>50</v>
      </c>
      <c r="H171" s="5" t="s">
        <v>20</v>
      </c>
      <c r="I171" s="20"/>
      <c r="J171" s="20"/>
      <c r="K171" s="22" t="e">
        <f t="shared" si="1"/>
        <v>#DIV/0!</v>
      </c>
      <c r="L171" s="29"/>
      <c r="M171" s="30"/>
      <c r="N171" s="27"/>
      <c r="O171" s="31"/>
    </row>
    <row r="172" spans="2:15" ht="36" hidden="1" customHeight="1" x14ac:dyDescent="0.25">
      <c r="B172" s="47"/>
      <c r="C172" s="57"/>
      <c r="D172" s="32"/>
      <c r="E172" s="41"/>
      <c r="F172" s="5" t="s">
        <v>24</v>
      </c>
      <c r="G172" s="34" t="s">
        <v>25</v>
      </c>
      <c r="H172" s="5" t="s">
        <v>83</v>
      </c>
      <c r="I172" s="43"/>
      <c r="J172" s="43"/>
      <c r="K172" s="22" t="e">
        <f t="shared" si="1"/>
        <v>#DIV/0!</v>
      </c>
      <c r="L172" s="36" t="e">
        <f>K172</f>
        <v>#DIV/0!</v>
      </c>
      <c r="M172" s="30"/>
      <c r="N172" s="27"/>
      <c r="O172" s="31"/>
    </row>
    <row r="173" spans="2:15" ht="58.5" hidden="1" customHeight="1" x14ac:dyDescent="0.25">
      <c r="B173" s="47"/>
      <c r="C173" s="16" t="s">
        <v>110</v>
      </c>
      <c r="D173" s="16" t="s">
        <v>112</v>
      </c>
      <c r="E173" s="39" t="s">
        <v>17</v>
      </c>
      <c r="F173" s="5" t="s">
        <v>18</v>
      </c>
      <c r="G173" s="19" t="s">
        <v>81</v>
      </c>
      <c r="H173" s="5" t="s">
        <v>20</v>
      </c>
      <c r="I173" s="20"/>
      <c r="J173" s="21"/>
      <c r="K173" s="22" t="e">
        <f t="shared" si="1"/>
        <v>#DIV/0!</v>
      </c>
      <c r="L173" s="23" t="e">
        <f>(K173+K174+K175)/3</f>
        <v>#DIV/0!</v>
      </c>
      <c r="M173" s="24" t="e">
        <f>(L173+L176)/2</f>
        <v>#DIV/0!</v>
      </c>
      <c r="N173" s="27"/>
      <c r="O173" s="31"/>
    </row>
    <row r="174" spans="2:15" ht="58.5" hidden="1" customHeight="1" x14ac:dyDescent="0.25">
      <c r="B174" s="47"/>
      <c r="C174" s="56"/>
      <c r="D174" s="27"/>
      <c r="E174" s="40"/>
      <c r="F174" s="5" t="s">
        <v>18</v>
      </c>
      <c r="G174" s="19" t="s">
        <v>82</v>
      </c>
      <c r="H174" s="5" t="s">
        <v>20</v>
      </c>
      <c r="I174" s="20"/>
      <c r="J174" s="21"/>
      <c r="K174" s="22" t="e">
        <f t="shared" si="1"/>
        <v>#DIV/0!</v>
      </c>
      <c r="L174" s="29"/>
      <c r="M174" s="30"/>
      <c r="N174" s="27"/>
      <c r="O174" s="31"/>
    </row>
    <row r="175" spans="2:15" ht="58.5" hidden="1" customHeight="1" x14ac:dyDescent="0.25">
      <c r="B175" s="47"/>
      <c r="C175" s="56"/>
      <c r="D175" s="27"/>
      <c r="E175" s="40"/>
      <c r="F175" s="5" t="s">
        <v>18</v>
      </c>
      <c r="G175" s="19" t="s">
        <v>50</v>
      </c>
      <c r="H175" s="5" t="s">
        <v>20</v>
      </c>
      <c r="I175" s="20"/>
      <c r="J175" s="20"/>
      <c r="K175" s="22" t="e">
        <f t="shared" si="1"/>
        <v>#DIV/0!</v>
      </c>
      <c r="L175" s="29"/>
      <c r="M175" s="30"/>
      <c r="N175" s="27"/>
      <c r="O175" s="31"/>
    </row>
    <row r="176" spans="2:15" ht="39" hidden="1" customHeight="1" x14ac:dyDescent="0.25">
      <c r="B176" s="47"/>
      <c r="C176" s="57"/>
      <c r="D176" s="32"/>
      <c r="E176" s="41"/>
      <c r="F176" s="5" t="s">
        <v>24</v>
      </c>
      <c r="G176" s="34" t="s">
        <v>25</v>
      </c>
      <c r="H176" s="5" t="s">
        <v>83</v>
      </c>
      <c r="I176" s="43"/>
      <c r="J176" s="43"/>
      <c r="K176" s="22" t="e">
        <f t="shared" si="1"/>
        <v>#DIV/0!</v>
      </c>
      <c r="L176" s="36" t="e">
        <f>K176</f>
        <v>#DIV/0!</v>
      </c>
      <c r="M176" s="30"/>
      <c r="N176" s="27"/>
      <c r="O176" s="31"/>
    </row>
    <row r="177" spans="1:17" ht="58.5" hidden="1" customHeight="1" x14ac:dyDescent="0.25">
      <c r="B177" s="47"/>
      <c r="C177" s="16" t="s">
        <v>113</v>
      </c>
      <c r="D177" s="16" t="s">
        <v>114</v>
      </c>
      <c r="E177" s="39" t="s">
        <v>17</v>
      </c>
      <c r="F177" s="5" t="s">
        <v>18</v>
      </c>
      <c r="G177" s="19" t="s">
        <v>81</v>
      </c>
      <c r="H177" s="5" t="s">
        <v>20</v>
      </c>
      <c r="I177" s="20"/>
      <c r="J177" s="21"/>
      <c r="K177" s="22" t="e">
        <f t="shared" si="1"/>
        <v>#DIV/0!</v>
      </c>
      <c r="L177" s="23" t="e">
        <f>(K177+K178+K179)/3</f>
        <v>#DIV/0!</v>
      </c>
      <c r="M177" s="24" t="e">
        <f>(L177+L180)/2</f>
        <v>#DIV/0!</v>
      </c>
      <c r="N177" s="27"/>
      <c r="O177" s="31"/>
    </row>
    <row r="178" spans="1:17" ht="58.5" hidden="1" customHeight="1" x14ac:dyDescent="0.25">
      <c r="B178" s="47"/>
      <c r="C178" s="56"/>
      <c r="D178" s="27"/>
      <c r="E178" s="40"/>
      <c r="F178" s="5" t="s">
        <v>18</v>
      </c>
      <c r="G178" s="19" t="s">
        <v>82</v>
      </c>
      <c r="H178" s="5" t="s">
        <v>20</v>
      </c>
      <c r="I178" s="20"/>
      <c r="J178" s="21"/>
      <c r="K178" s="22" t="e">
        <f t="shared" si="1"/>
        <v>#DIV/0!</v>
      </c>
      <c r="L178" s="29"/>
      <c r="M178" s="30"/>
      <c r="N178" s="27"/>
      <c r="O178" s="31"/>
    </row>
    <row r="179" spans="1:17" ht="58.5" hidden="1" customHeight="1" x14ac:dyDescent="0.25">
      <c r="B179" s="47"/>
      <c r="C179" s="56"/>
      <c r="D179" s="27"/>
      <c r="E179" s="40"/>
      <c r="F179" s="5" t="s">
        <v>18</v>
      </c>
      <c r="G179" s="19" t="s">
        <v>50</v>
      </c>
      <c r="H179" s="5" t="s">
        <v>20</v>
      </c>
      <c r="I179" s="20"/>
      <c r="J179" s="20"/>
      <c r="K179" s="22" t="e">
        <f t="shared" si="1"/>
        <v>#DIV/0!</v>
      </c>
      <c r="L179" s="29"/>
      <c r="M179" s="30"/>
      <c r="N179" s="27"/>
      <c r="O179" s="31"/>
    </row>
    <row r="180" spans="1:17" ht="41.25" hidden="1" customHeight="1" x14ac:dyDescent="0.25">
      <c r="B180" s="58"/>
      <c r="C180" s="57"/>
      <c r="D180" s="32"/>
      <c r="E180" s="41"/>
      <c r="F180" s="5" t="s">
        <v>24</v>
      </c>
      <c r="G180" s="34" t="s">
        <v>25</v>
      </c>
      <c r="H180" s="5" t="s">
        <v>83</v>
      </c>
      <c r="I180" s="43"/>
      <c r="J180" s="43"/>
      <c r="K180" s="22" t="e">
        <f t="shared" si="1"/>
        <v>#DIV/0!</v>
      </c>
      <c r="L180" s="36" t="e">
        <f>K180</f>
        <v>#DIV/0!</v>
      </c>
      <c r="M180" s="30"/>
      <c r="N180" s="32"/>
      <c r="O180" s="31"/>
    </row>
    <row r="181" spans="1:17" ht="42" hidden="1" customHeight="1" x14ac:dyDescent="0.25">
      <c r="A181" s="4"/>
      <c r="B181" s="59"/>
      <c r="C181" s="60" t="s">
        <v>115</v>
      </c>
      <c r="D181" s="61" t="s">
        <v>116</v>
      </c>
      <c r="E181" s="62" t="s">
        <v>117</v>
      </c>
      <c r="F181" s="63" t="s">
        <v>18</v>
      </c>
      <c r="G181" s="64" t="s">
        <v>118</v>
      </c>
      <c r="H181" s="65" t="s">
        <v>20</v>
      </c>
      <c r="I181" s="66"/>
      <c r="J181" s="67"/>
      <c r="K181" s="68" t="e">
        <f>IF(I181/J181*100&gt;100,100,I181/J181*100)</f>
        <v>#DIV/0!</v>
      </c>
      <c r="L181" s="69" t="e">
        <f>(K181+K182+K183)/3</f>
        <v>#DIV/0!</v>
      </c>
      <c r="M181" s="70" t="e">
        <f>(L181+L184)/2</f>
        <v>#DIV/0!</v>
      </c>
      <c r="N181" s="71" t="s">
        <v>170</v>
      </c>
      <c r="O181" s="31"/>
      <c r="P181" s="4">
        <f>I184+I188+I192+I196+I200+I204+I208+I212+I216+I220+I224+I228</f>
        <v>0</v>
      </c>
      <c r="Q181" s="4">
        <f>J184+J188+J192+J196+J200+J204+J208+J212+J216+J220+J224+J228</f>
        <v>0</v>
      </c>
    </row>
    <row r="182" spans="1:17" ht="42" hidden="1" customHeight="1" x14ac:dyDescent="0.25">
      <c r="A182" s="4"/>
      <c r="B182" s="56"/>
      <c r="C182" s="72"/>
      <c r="D182" s="56"/>
      <c r="E182" s="56"/>
      <c r="F182" s="63" t="s">
        <v>18</v>
      </c>
      <c r="G182" s="64" t="s">
        <v>119</v>
      </c>
      <c r="H182" s="65" t="s">
        <v>20</v>
      </c>
      <c r="I182" s="66"/>
      <c r="J182" s="67"/>
      <c r="K182" s="68" t="e">
        <f>IF(J182/I182*100&gt;100,100,J182/I182*100)</f>
        <v>#DIV/0!</v>
      </c>
      <c r="L182" s="73"/>
      <c r="M182" s="74"/>
      <c r="N182" s="75"/>
      <c r="O182" s="31"/>
    </row>
    <row r="183" spans="1:17" ht="36" hidden="1" customHeight="1" x14ac:dyDescent="0.25">
      <c r="A183" s="4"/>
      <c r="B183" s="56"/>
      <c r="C183" s="72"/>
      <c r="D183" s="56"/>
      <c r="E183" s="56"/>
      <c r="F183" s="63" t="s">
        <v>18</v>
      </c>
      <c r="G183" s="64" t="s">
        <v>120</v>
      </c>
      <c r="H183" s="65" t="s">
        <v>20</v>
      </c>
      <c r="I183" s="66"/>
      <c r="J183" s="66"/>
      <c r="K183" s="68" t="e">
        <f>IF(J183/I183*100&gt;100,100,J183/I183*100)</f>
        <v>#DIV/0!</v>
      </c>
      <c r="L183" s="73"/>
      <c r="M183" s="74"/>
      <c r="N183" s="75"/>
      <c r="O183" s="31"/>
    </row>
    <row r="184" spans="1:17" ht="30.75" hidden="1" customHeight="1" x14ac:dyDescent="0.25">
      <c r="A184" s="4"/>
      <c r="B184" s="56"/>
      <c r="C184" s="76"/>
      <c r="D184" s="57"/>
      <c r="E184" s="57"/>
      <c r="F184" s="63" t="s">
        <v>24</v>
      </c>
      <c r="G184" s="77" t="s">
        <v>25</v>
      </c>
      <c r="H184" s="65" t="s">
        <v>26</v>
      </c>
      <c r="I184" s="78"/>
      <c r="J184" s="78"/>
      <c r="K184" s="68" t="e">
        <f>IF(J184/I184*100&gt;100,100,J184/I184*100)</f>
        <v>#DIV/0!</v>
      </c>
      <c r="L184" s="79" t="e">
        <f>K184</f>
        <v>#DIV/0!</v>
      </c>
      <c r="M184" s="74"/>
      <c r="N184" s="75"/>
      <c r="O184" s="31"/>
    </row>
    <row r="185" spans="1:17" ht="42" hidden="1" customHeight="1" x14ac:dyDescent="0.25">
      <c r="A185" s="4"/>
      <c r="B185" s="56"/>
      <c r="C185" s="60" t="s">
        <v>121</v>
      </c>
      <c r="D185" s="61" t="s">
        <v>122</v>
      </c>
      <c r="E185" s="80" t="s">
        <v>117</v>
      </c>
      <c r="F185" s="63" t="s">
        <v>18</v>
      </c>
      <c r="G185" s="64" t="s">
        <v>118</v>
      </c>
      <c r="H185" s="65" t="s">
        <v>20</v>
      </c>
      <c r="I185" s="66"/>
      <c r="J185" s="67"/>
      <c r="K185" s="68" t="e">
        <f>IF(I185/J185*100&gt;100,100,I185/J185*100)</f>
        <v>#DIV/0!</v>
      </c>
      <c r="L185" s="69" t="e">
        <f>(K185+K186+K187)/3</f>
        <v>#DIV/0!</v>
      </c>
      <c r="M185" s="70" t="e">
        <f>(L185+L188)/2</f>
        <v>#DIV/0!</v>
      </c>
      <c r="N185" s="75"/>
      <c r="O185" s="31"/>
    </row>
    <row r="186" spans="1:17" ht="42" hidden="1" customHeight="1" x14ac:dyDescent="0.25">
      <c r="A186" s="4"/>
      <c r="B186" s="56"/>
      <c r="C186" s="72"/>
      <c r="D186" s="56"/>
      <c r="E186" s="56"/>
      <c r="F186" s="63" t="s">
        <v>18</v>
      </c>
      <c r="G186" s="64" t="s">
        <v>119</v>
      </c>
      <c r="H186" s="65" t="s">
        <v>20</v>
      </c>
      <c r="I186" s="66"/>
      <c r="J186" s="67"/>
      <c r="K186" s="68" t="e">
        <f>IF(J186/I186*100&gt;100,100,J186/I186*100)</f>
        <v>#DIV/0!</v>
      </c>
      <c r="L186" s="73"/>
      <c r="M186" s="74"/>
      <c r="N186" s="75"/>
      <c r="O186" s="31"/>
    </row>
    <row r="187" spans="1:17" ht="36" hidden="1" customHeight="1" x14ac:dyDescent="0.25">
      <c r="A187" s="4"/>
      <c r="B187" s="56"/>
      <c r="C187" s="72"/>
      <c r="D187" s="56"/>
      <c r="E187" s="56"/>
      <c r="F187" s="63" t="s">
        <v>18</v>
      </c>
      <c r="G187" s="64" t="s">
        <v>120</v>
      </c>
      <c r="H187" s="65" t="s">
        <v>20</v>
      </c>
      <c r="I187" s="66"/>
      <c r="J187" s="66"/>
      <c r="K187" s="68" t="e">
        <f>IF(J187/I187*100&gt;100,100,J187/I187*100)</f>
        <v>#DIV/0!</v>
      </c>
      <c r="L187" s="73"/>
      <c r="M187" s="74"/>
      <c r="N187" s="75"/>
      <c r="O187" s="31"/>
    </row>
    <row r="188" spans="1:17" ht="30.75" hidden="1" customHeight="1" x14ac:dyDescent="0.25">
      <c r="A188" s="4"/>
      <c r="B188" s="56"/>
      <c r="C188" s="76"/>
      <c r="D188" s="57"/>
      <c r="E188" s="57"/>
      <c r="F188" s="63" t="s">
        <v>24</v>
      </c>
      <c r="G188" s="77" t="s">
        <v>25</v>
      </c>
      <c r="H188" s="65" t="s">
        <v>26</v>
      </c>
      <c r="I188" s="81"/>
      <c r="J188" s="78"/>
      <c r="K188" s="68" t="e">
        <f>IF(J188/I188*100&gt;100,100,J188/I188*100)</f>
        <v>#DIV/0!</v>
      </c>
      <c r="L188" s="79" t="e">
        <f>K188</f>
        <v>#DIV/0!</v>
      </c>
      <c r="M188" s="74"/>
      <c r="N188" s="75"/>
      <c r="O188" s="31"/>
    </row>
    <row r="189" spans="1:17" ht="42" hidden="1" customHeight="1" x14ac:dyDescent="0.25">
      <c r="A189" s="4"/>
      <c r="B189" s="56"/>
      <c r="C189" s="60" t="s">
        <v>123</v>
      </c>
      <c r="D189" s="61" t="s">
        <v>124</v>
      </c>
      <c r="E189" s="80" t="s">
        <v>117</v>
      </c>
      <c r="F189" s="63" t="s">
        <v>18</v>
      </c>
      <c r="G189" s="64" t="s">
        <v>118</v>
      </c>
      <c r="H189" s="65" t="s">
        <v>20</v>
      </c>
      <c r="I189" s="66"/>
      <c r="J189" s="67"/>
      <c r="K189" s="68" t="e">
        <f>IF(I189/J189*100&gt;100,100,I189/J189*100)</f>
        <v>#DIV/0!</v>
      </c>
      <c r="L189" s="69" t="e">
        <f>(K189+K190+K191)/3</f>
        <v>#DIV/0!</v>
      </c>
      <c r="M189" s="70" t="e">
        <f>(L189+L192)/2</f>
        <v>#DIV/0!</v>
      </c>
      <c r="N189" s="75"/>
      <c r="O189" s="31"/>
    </row>
    <row r="190" spans="1:17" ht="42" hidden="1" customHeight="1" x14ac:dyDescent="0.25">
      <c r="A190" s="4"/>
      <c r="B190" s="56"/>
      <c r="C190" s="72"/>
      <c r="D190" s="56"/>
      <c r="E190" s="56"/>
      <c r="F190" s="63" t="s">
        <v>18</v>
      </c>
      <c r="G190" s="64" t="s">
        <v>119</v>
      </c>
      <c r="H190" s="65" t="s">
        <v>20</v>
      </c>
      <c r="I190" s="66"/>
      <c r="J190" s="67"/>
      <c r="K190" s="68" t="e">
        <f>IF(J190/I190*100&gt;100,100,J190/I190*100)</f>
        <v>#DIV/0!</v>
      </c>
      <c r="L190" s="73"/>
      <c r="M190" s="74"/>
      <c r="N190" s="75"/>
      <c r="O190" s="31"/>
    </row>
    <row r="191" spans="1:17" ht="36" hidden="1" customHeight="1" x14ac:dyDescent="0.25">
      <c r="A191" s="4"/>
      <c r="B191" s="56"/>
      <c r="C191" s="72"/>
      <c r="D191" s="56"/>
      <c r="E191" s="56"/>
      <c r="F191" s="63" t="s">
        <v>18</v>
      </c>
      <c r="G191" s="64" t="s">
        <v>120</v>
      </c>
      <c r="H191" s="65" t="s">
        <v>20</v>
      </c>
      <c r="I191" s="66"/>
      <c r="J191" s="66"/>
      <c r="K191" s="68" t="e">
        <f>IF(J191/I191*100&gt;100,100,J191/I191*100)</f>
        <v>#DIV/0!</v>
      </c>
      <c r="L191" s="73"/>
      <c r="M191" s="74"/>
      <c r="N191" s="75"/>
      <c r="O191" s="31"/>
    </row>
    <row r="192" spans="1:17" ht="30.75" hidden="1" customHeight="1" x14ac:dyDescent="0.25">
      <c r="A192" s="4"/>
      <c r="B192" s="56"/>
      <c r="C192" s="76"/>
      <c r="D192" s="57"/>
      <c r="E192" s="57"/>
      <c r="F192" s="63" t="s">
        <v>24</v>
      </c>
      <c r="G192" s="77" t="s">
        <v>25</v>
      </c>
      <c r="H192" s="65" t="s">
        <v>26</v>
      </c>
      <c r="I192" s="81"/>
      <c r="J192" s="78"/>
      <c r="K192" s="68" t="e">
        <f>IF(J192/I192*100&gt;100,100,J192/I192*100)</f>
        <v>#DIV/0!</v>
      </c>
      <c r="L192" s="79" t="e">
        <f>K192</f>
        <v>#DIV/0!</v>
      </c>
      <c r="M192" s="74"/>
      <c r="N192" s="75"/>
      <c r="O192" s="31"/>
    </row>
    <row r="193" spans="2:15" s="4" customFormat="1" ht="42" hidden="1" customHeight="1" x14ac:dyDescent="0.25">
      <c r="B193" s="56"/>
      <c r="C193" s="60" t="s">
        <v>125</v>
      </c>
      <c r="D193" s="61" t="s">
        <v>126</v>
      </c>
      <c r="E193" s="80" t="s">
        <v>117</v>
      </c>
      <c r="F193" s="63" t="s">
        <v>18</v>
      </c>
      <c r="G193" s="64" t="s">
        <v>118</v>
      </c>
      <c r="H193" s="65" t="s">
        <v>20</v>
      </c>
      <c r="I193" s="66"/>
      <c r="J193" s="67"/>
      <c r="K193" s="68" t="e">
        <f>IF(I193/J193*100&gt;100,100,I193/J193*100)</f>
        <v>#DIV/0!</v>
      </c>
      <c r="L193" s="69" t="e">
        <f>(K193+K194+K195)/3</f>
        <v>#DIV/0!</v>
      </c>
      <c r="M193" s="70" t="e">
        <f>(L193+L196)/2</f>
        <v>#DIV/0!</v>
      </c>
      <c r="N193" s="75"/>
      <c r="O193" s="31"/>
    </row>
    <row r="194" spans="2:15" s="4" customFormat="1" ht="42" hidden="1" customHeight="1" x14ac:dyDescent="0.25">
      <c r="B194" s="56"/>
      <c r="C194" s="72"/>
      <c r="D194" s="56"/>
      <c r="E194" s="56"/>
      <c r="F194" s="63" t="s">
        <v>18</v>
      </c>
      <c r="G194" s="64" t="s">
        <v>119</v>
      </c>
      <c r="H194" s="65" t="s">
        <v>20</v>
      </c>
      <c r="I194" s="66"/>
      <c r="J194" s="67"/>
      <c r="K194" s="68" t="e">
        <f>IF(J194/I194*100&gt;100,100,J194/I194*100)</f>
        <v>#DIV/0!</v>
      </c>
      <c r="L194" s="73"/>
      <c r="M194" s="74"/>
      <c r="N194" s="75"/>
      <c r="O194" s="31"/>
    </row>
    <row r="195" spans="2:15" s="4" customFormat="1" ht="36" hidden="1" customHeight="1" x14ac:dyDescent="0.25">
      <c r="B195" s="56"/>
      <c r="C195" s="72"/>
      <c r="D195" s="56"/>
      <c r="E195" s="56"/>
      <c r="F195" s="63" t="s">
        <v>18</v>
      </c>
      <c r="G195" s="64" t="s">
        <v>120</v>
      </c>
      <c r="H195" s="65" t="s">
        <v>20</v>
      </c>
      <c r="I195" s="66"/>
      <c r="J195" s="66"/>
      <c r="K195" s="68" t="e">
        <f>IF(J195/I195*100&gt;100,100,J195/I195*100)</f>
        <v>#DIV/0!</v>
      </c>
      <c r="L195" s="73"/>
      <c r="M195" s="74"/>
      <c r="N195" s="75"/>
      <c r="O195" s="31"/>
    </row>
    <row r="196" spans="2:15" s="4" customFormat="1" ht="30.75" hidden="1" customHeight="1" x14ac:dyDescent="0.25">
      <c r="B196" s="56"/>
      <c r="C196" s="76"/>
      <c r="D196" s="57"/>
      <c r="E196" s="57"/>
      <c r="F196" s="63" t="s">
        <v>24</v>
      </c>
      <c r="G196" s="77" t="s">
        <v>25</v>
      </c>
      <c r="H196" s="65" t="s">
        <v>26</v>
      </c>
      <c r="I196" s="81"/>
      <c r="J196" s="78"/>
      <c r="K196" s="68" t="e">
        <f>IF(J196/I196*100&gt;100,100,J196/I196*100)</f>
        <v>#DIV/0!</v>
      </c>
      <c r="L196" s="79" t="e">
        <f>K196</f>
        <v>#DIV/0!</v>
      </c>
      <c r="M196" s="74"/>
      <c r="N196" s="75"/>
      <c r="O196" s="31"/>
    </row>
    <row r="197" spans="2:15" s="4" customFormat="1" ht="42" hidden="1" customHeight="1" x14ac:dyDescent="0.25">
      <c r="B197" s="56"/>
      <c r="C197" s="60" t="s">
        <v>127</v>
      </c>
      <c r="D197" s="61" t="s">
        <v>128</v>
      </c>
      <c r="E197" s="80" t="s">
        <v>117</v>
      </c>
      <c r="F197" s="63" t="s">
        <v>18</v>
      </c>
      <c r="G197" s="64" t="s">
        <v>118</v>
      </c>
      <c r="H197" s="65" t="s">
        <v>20</v>
      </c>
      <c r="I197" s="66"/>
      <c r="J197" s="67"/>
      <c r="K197" s="68" t="e">
        <f>IF(I197/J197*100&gt;100,100,I197/J197*100)</f>
        <v>#DIV/0!</v>
      </c>
      <c r="L197" s="69" t="e">
        <f>(K197+K198+K199)/3</f>
        <v>#DIV/0!</v>
      </c>
      <c r="M197" s="70" t="e">
        <f>(L197+L200)/2</f>
        <v>#DIV/0!</v>
      </c>
      <c r="N197" s="75"/>
      <c r="O197" s="31"/>
    </row>
    <row r="198" spans="2:15" s="4" customFormat="1" ht="42" hidden="1" customHeight="1" x14ac:dyDescent="0.25">
      <c r="B198" s="56"/>
      <c r="C198" s="72"/>
      <c r="D198" s="56"/>
      <c r="E198" s="56"/>
      <c r="F198" s="63" t="s">
        <v>18</v>
      </c>
      <c r="G198" s="64" t="s">
        <v>119</v>
      </c>
      <c r="H198" s="65" t="s">
        <v>20</v>
      </c>
      <c r="I198" s="66"/>
      <c r="J198" s="67"/>
      <c r="K198" s="68" t="e">
        <f t="shared" ref="K198:K204" si="2">IF(J198/I198*100&gt;100,100,J198/I198*100)</f>
        <v>#DIV/0!</v>
      </c>
      <c r="L198" s="73"/>
      <c r="M198" s="74"/>
      <c r="N198" s="75"/>
      <c r="O198" s="31"/>
    </row>
    <row r="199" spans="2:15" s="4" customFormat="1" ht="36" hidden="1" customHeight="1" x14ac:dyDescent="0.25">
      <c r="B199" s="56"/>
      <c r="C199" s="72"/>
      <c r="D199" s="56"/>
      <c r="E199" s="56"/>
      <c r="F199" s="63" t="s">
        <v>18</v>
      </c>
      <c r="G199" s="64" t="s">
        <v>120</v>
      </c>
      <c r="H199" s="65" t="s">
        <v>20</v>
      </c>
      <c r="I199" s="66"/>
      <c r="J199" s="66"/>
      <c r="K199" s="68" t="e">
        <f t="shared" si="2"/>
        <v>#DIV/0!</v>
      </c>
      <c r="L199" s="73"/>
      <c r="M199" s="74"/>
      <c r="N199" s="75"/>
      <c r="O199" s="31"/>
    </row>
    <row r="200" spans="2:15" s="4" customFormat="1" ht="30.75" hidden="1" customHeight="1" x14ac:dyDescent="0.25">
      <c r="B200" s="56"/>
      <c r="C200" s="76"/>
      <c r="D200" s="57"/>
      <c r="E200" s="57"/>
      <c r="F200" s="63" t="s">
        <v>24</v>
      </c>
      <c r="G200" s="77" t="s">
        <v>25</v>
      </c>
      <c r="H200" s="65" t="s">
        <v>26</v>
      </c>
      <c r="I200" s="78"/>
      <c r="J200" s="78"/>
      <c r="K200" s="68" t="e">
        <f t="shared" si="2"/>
        <v>#DIV/0!</v>
      </c>
      <c r="L200" s="79" t="e">
        <f>K200</f>
        <v>#DIV/0!</v>
      </c>
      <c r="M200" s="74"/>
      <c r="N200" s="75"/>
      <c r="O200" s="31"/>
    </row>
    <row r="201" spans="2:15" s="4" customFormat="1" ht="42" hidden="1" customHeight="1" x14ac:dyDescent="0.25">
      <c r="B201" s="56"/>
      <c r="C201" s="60" t="s">
        <v>129</v>
      </c>
      <c r="D201" s="61" t="s">
        <v>130</v>
      </c>
      <c r="E201" s="80" t="s">
        <v>117</v>
      </c>
      <c r="F201" s="63" t="s">
        <v>18</v>
      </c>
      <c r="G201" s="64" t="s">
        <v>118</v>
      </c>
      <c r="H201" s="65" t="s">
        <v>20</v>
      </c>
      <c r="I201" s="66"/>
      <c r="J201" s="67"/>
      <c r="K201" s="68" t="e">
        <f t="shared" si="2"/>
        <v>#DIV/0!</v>
      </c>
      <c r="L201" s="69" t="e">
        <f>(K201+K202+K203)/3</f>
        <v>#DIV/0!</v>
      </c>
      <c r="M201" s="70" t="e">
        <f>(L201+L204)/2</f>
        <v>#DIV/0!</v>
      </c>
      <c r="N201" s="75"/>
      <c r="O201" s="31"/>
    </row>
    <row r="202" spans="2:15" s="4" customFormat="1" ht="42" hidden="1" customHeight="1" x14ac:dyDescent="0.25">
      <c r="B202" s="56"/>
      <c r="C202" s="72"/>
      <c r="D202" s="56"/>
      <c r="E202" s="56"/>
      <c r="F202" s="63" t="s">
        <v>18</v>
      </c>
      <c r="G202" s="64" t="s">
        <v>119</v>
      </c>
      <c r="H202" s="65" t="s">
        <v>20</v>
      </c>
      <c r="I202" s="66"/>
      <c r="J202" s="67"/>
      <c r="K202" s="68" t="e">
        <f t="shared" si="2"/>
        <v>#DIV/0!</v>
      </c>
      <c r="L202" s="73"/>
      <c r="M202" s="74"/>
      <c r="N202" s="75"/>
      <c r="O202" s="31"/>
    </row>
    <row r="203" spans="2:15" s="4" customFormat="1" ht="36" hidden="1" customHeight="1" x14ac:dyDescent="0.25">
      <c r="B203" s="56"/>
      <c r="C203" s="72"/>
      <c r="D203" s="56"/>
      <c r="E203" s="56"/>
      <c r="F203" s="63" t="s">
        <v>18</v>
      </c>
      <c r="G203" s="64" t="s">
        <v>120</v>
      </c>
      <c r="H203" s="65" t="s">
        <v>20</v>
      </c>
      <c r="I203" s="66"/>
      <c r="J203" s="66"/>
      <c r="K203" s="68" t="e">
        <f t="shared" si="2"/>
        <v>#DIV/0!</v>
      </c>
      <c r="L203" s="73"/>
      <c r="M203" s="74"/>
      <c r="N203" s="75"/>
      <c r="O203" s="31"/>
    </row>
    <row r="204" spans="2:15" s="4" customFormat="1" ht="30.75" hidden="1" customHeight="1" x14ac:dyDescent="0.25">
      <c r="B204" s="56"/>
      <c r="C204" s="76"/>
      <c r="D204" s="57"/>
      <c r="E204" s="57"/>
      <c r="F204" s="63" t="s">
        <v>24</v>
      </c>
      <c r="G204" s="77" t="s">
        <v>25</v>
      </c>
      <c r="H204" s="65" t="s">
        <v>26</v>
      </c>
      <c r="I204" s="81"/>
      <c r="J204" s="78"/>
      <c r="K204" s="68" t="e">
        <f t="shared" si="2"/>
        <v>#DIV/0!</v>
      </c>
      <c r="L204" s="79" t="e">
        <f>K204</f>
        <v>#DIV/0!</v>
      </c>
      <c r="M204" s="74"/>
      <c r="N204" s="75"/>
      <c r="O204" s="31"/>
    </row>
    <row r="205" spans="2:15" s="4" customFormat="1" ht="42" hidden="1" customHeight="1" x14ac:dyDescent="0.25">
      <c r="B205" s="56"/>
      <c r="C205" s="60" t="s">
        <v>131</v>
      </c>
      <c r="D205" s="61" t="s">
        <v>132</v>
      </c>
      <c r="E205" s="80" t="s">
        <v>117</v>
      </c>
      <c r="F205" s="63" t="s">
        <v>18</v>
      </c>
      <c r="G205" s="64" t="s">
        <v>118</v>
      </c>
      <c r="H205" s="65" t="s">
        <v>20</v>
      </c>
      <c r="I205" s="66"/>
      <c r="J205" s="67"/>
      <c r="K205" s="68" t="e">
        <f>IF(I205/J205*100&gt;100,100,I205/J205*100)</f>
        <v>#DIV/0!</v>
      </c>
      <c r="L205" s="69" t="e">
        <f>(K205+K206+K207)/3</f>
        <v>#DIV/0!</v>
      </c>
      <c r="M205" s="70" t="e">
        <f>(L205+L208)/2</f>
        <v>#DIV/0!</v>
      </c>
      <c r="N205" s="75"/>
      <c r="O205" s="31"/>
    </row>
    <row r="206" spans="2:15" s="4" customFormat="1" ht="42" hidden="1" customHeight="1" x14ac:dyDescent="0.25">
      <c r="B206" s="56"/>
      <c r="C206" s="72"/>
      <c r="D206" s="56"/>
      <c r="E206" s="56"/>
      <c r="F206" s="63" t="s">
        <v>18</v>
      </c>
      <c r="G206" s="64" t="s">
        <v>119</v>
      </c>
      <c r="H206" s="65" t="s">
        <v>20</v>
      </c>
      <c r="I206" s="66"/>
      <c r="J206" s="67"/>
      <c r="K206" s="68" t="e">
        <f>IF(J206/I206*100&gt;100,100,J206/I206*100)</f>
        <v>#DIV/0!</v>
      </c>
      <c r="L206" s="73"/>
      <c r="M206" s="74"/>
      <c r="N206" s="75"/>
      <c r="O206" s="31"/>
    </row>
    <row r="207" spans="2:15" s="4" customFormat="1" ht="36" hidden="1" customHeight="1" x14ac:dyDescent="0.25">
      <c r="B207" s="56"/>
      <c r="C207" s="72"/>
      <c r="D207" s="56"/>
      <c r="E207" s="56"/>
      <c r="F207" s="63" t="s">
        <v>18</v>
      </c>
      <c r="G207" s="64" t="s">
        <v>120</v>
      </c>
      <c r="H207" s="65" t="s">
        <v>20</v>
      </c>
      <c r="I207" s="66"/>
      <c r="J207" s="66"/>
      <c r="K207" s="68" t="e">
        <f>IF(J207/I207*100&gt;100,100,J207/I207*100)</f>
        <v>#DIV/0!</v>
      </c>
      <c r="L207" s="73"/>
      <c r="M207" s="74"/>
      <c r="N207" s="75"/>
      <c r="O207" s="31"/>
    </row>
    <row r="208" spans="2:15" s="4" customFormat="1" ht="30.75" hidden="1" customHeight="1" x14ac:dyDescent="0.25">
      <c r="B208" s="56"/>
      <c r="C208" s="76"/>
      <c r="D208" s="57"/>
      <c r="E208" s="57"/>
      <c r="F208" s="63" t="s">
        <v>24</v>
      </c>
      <c r="G208" s="77" t="s">
        <v>25</v>
      </c>
      <c r="H208" s="65" t="s">
        <v>26</v>
      </c>
      <c r="I208" s="82"/>
      <c r="J208" s="78"/>
      <c r="K208" s="68" t="e">
        <f>IF(J208/I208*100&gt;100,100,J208/I208*100)</f>
        <v>#DIV/0!</v>
      </c>
      <c r="L208" s="79" t="e">
        <f>K208</f>
        <v>#DIV/0!</v>
      </c>
      <c r="M208" s="74"/>
      <c r="N208" s="75"/>
      <c r="O208" s="31"/>
    </row>
    <row r="209" spans="1:15" ht="42" hidden="1" customHeight="1" x14ac:dyDescent="0.25">
      <c r="A209" s="4"/>
      <c r="B209" s="56"/>
      <c r="C209" s="60" t="s">
        <v>133</v>
      </c>
      <c r="D209" s="61" t="s">
        <v>134</v>
      </c>
      <c r="E209" s="80" t="s">
        <v>117</v>
      </c>
      <c r="F209" s="63" t="s">
        <v>18</v>
      </c>
      <c r="G209" s="64" t="s">
        <v>118</v>
      </c>
      <c r="H209" s="65" t="s">
        <v>20</v>
      </c>
      <c r="I209" s="66"/>
      <c r="J209" s="67"/>
      <c r="K209" s="68" t="e">
        <f>IF(I209/J209*100&gt;100,100,I209/J209*100)</f>
        <v>#DIV/0!</v>
      </c>
      <c r="L209" s="69" t="e">
        <f>(K209+K210+K211)/3</f>
        <v>#DIV/0!</v>
      </c>
      <c r="M209" s="70" t="e">
        <f>(L209+L212)/2</f>
        <v>#DIV/0!</v>
      </c>
      <c r="N209" s="75"/>
      <c r="O209" s="31"/>
    </row>
    <row r="210" spans="1:15" ht="42" hidden="1" customHeight="1" x14ac:dyDescent="0.25">
      <c r="A210" s="4"/>
      <c r="B210" s="56"/>
      <c r="C210" s="72"/>
      <c r="D210" s="56"/>
      <c r="E210" s="56"/>
      <c r="F210" s="63" t="s">
        <v>18</v>
      </c>
      <c r="G210" s="64" t="s">
        <v>119</v>
      </c>
      <c r="H210" s="65" t="s">
        <v>20</v>
      </c>
      <c r="I210" s="66"/>
      <c r="J210" s="67"/>
      <c r="K210" s="68" t="e">
        <f>IF(J210/I210*100&gt;100,100,J210/I210*100)</f>
        <v>#DIV/0!</v>
      </c>
      <c r="L210" s="73"/>
      <c r="M210" s="74"/>
      <c r="N210" s="75"/>
      <c r="O210" s="31"/>
    </row>
    <row r="211" spans="1:15" ht="36" hidden="1" customHeight="1" x14ac:dyDescent="0.25">
      <c r="A211" s="4"/>
      <c r="B211" s="56"/>
      <c r="C211" s="72"/>
      <c r="D211" s="56"/>
      <c r="E211" s="56"/>
      <c r="F211" s="63" t="s">
        <v>18</v>
      </c>
      <c r="G211" s="64" t="s">
        <v>120</v>
      </c>
      <c r="H211" s="65" t="s">
        <v>20</v>
      </c>
      <c r="I211" s="66"/>
      <c r="J211" s="66"/>
      <c r="K211" s="68" t="e">
        <f>IF(J211/I211*100&gt;100,100,J211/I211*100)</f>
        <v>#DIV/0!</v>
      </c>
      <c r="L211" s="73"/>
      <c r="M211" s="74"/>
      <c r="N211" s="75"/>
      <c r="O211" s="31"/>
    </row>
    <row r="212" spans="1:15" ht="30.75" hidden="1" customHeight="1" x14ac:dyDescent="0.25">
      <c r="A212" s="4"/>
      <c r="B212" s="56"/>
      <c r="C212" s="76"/>
      <c r="D212" s="57"/>
      <c r="E212" s="57"/>
      <c r="F212" s="63" t="s">
        <v>24</v>
      </c>
      <c r="G212" s="77" t="s">
        <v>25</v>
      </c>
      <c r="H212" s="65" t="s">
        <v>26</v>
      </c>
      <c r="I212" s="83"/>
      <c r="J212" s="83"/>
      <c r="K212" s="68" t="e">
        <f>IF(J212/I212*100&gt;100,100,J212/I212*100)</f>
        <v>#DIV/0!</v>
      </c>
      <c r="L212" s="79" t="e">
        <f>K212</f>
        <v>#DIV/0!</v>
      </c>
      <c r="M212" s="74"/>
      <c r="N212" s="75"/>
      <c r="O212" s="31"/>
    </row>
    <row r="213" spans="1:15" ht="42" hidden="1" customHeight="1" x14ac:dyDescent="0.25">
      <c r="A213" s="4"/>
      <c r="B213" s="56"/>
      <c r="C213" s="60"/>
      <c r="D213" s="61" t="s">
        <v>135</v>
      </c>
      <c r="E213" s="80" t="s">
        <v>117</v>
      </c>
      <c r="F213" s="63" t="s">
        <v>18</v>
      </c>
      <c r="G213" s="64" t="s">
        <v>118</v>
      </c>
      <c r="H213" s="65" t="s">
        <v>20</v>
      </c>
      <c r="I213" s="66"/>
      <c r="J213" s="67"/>
      <c r="K213" s="68" t="e">
        <f>IF(I213/J213*100&gt;100,100,I213/J213*100)</f>
        <v>#DIV/0!</v>
      </c>
      <c r="L213" s="69" t="e">
        <f>(K213+K214+K215)/3</f>
        <v>#DIV/0!</v>
      </c>
      <c r="M213" s="70" t="e">
        <f>(L213+L216)/2</f>
        <v>#DIV/0!</v>
      </c>
      <c r="N213" s="75"/>
      <c r="O213" s="31"/>
    </row>
    <row r="214" spans="1:15" ht="42" hidden="1" customHeight="1" x14ac:dyDescent="0.25">
      <c r="A214" s="4"/>
      <c r="B214" s="56"/>
      <c r="C214" s="72"/>
      <c r="D214" s="56"/>
      <c r="E214" s="56"/>
      <c r="F214" s="63" t="s">
        <v>18</v>
      </c>
      <c r="G214" s="64" t="s">
        <v>119</v>
      </c>
      <c r="H214" s="65" t="s">
        <v>20</v>
      </c>
      <c r="I214" s="66"/>
      <c r="J214" s="67"/>
      <c r="K214" s="68" t="e">
        <f>IF(J214/I214*100&gt;100,100,J214/I214*100)</f>
        <v>#DIV/0!</v>
      </c>
      <c r="L214" s="73"/>
      <c r="M214" s="74"/>
      <c r="N214" s="75"/>
      <c r="O214" s="31"/>
    </row>
    <row r="215" spans="1:15" ht="36" hidden="1" customHeight="1" x14ac:dyDescent="0.25">
      <c r="A215" s="4"/>
      <c r="B215" s="56"/>
      <c r="C215" s="72"/>
      <c r="D215" s="56"/>
      <c r="E215" s="56"/>
      <c r="F215" s="63" t="s">
        <v>18</v>
      </c>
      <c r="G215" s="64" t="s">
        <v>120</v>
      </c>
      <c r="H215" s="65" t="s">
        <v>20</v>
      </c>
      <c r="I215" s="66"/>
      <c r="J215" s="66"/>
      <c r="K215" s="68" t="e">
        <f>IF(J215/I215*100&gt;100,100,J215/I215*100)</f>
        <v>#DIV/0!</v>
      </c>
      <c r="L215" s="73"/>
      <c r="M215" s="74"/>
      <c r="N215" s="75"/>
      <c r="O215" s="31"/>
    </row>
    <row r="216" spans="1:15" ht="30.75" hidden="1" customHeight="1" x14ac:dyDescent="0.25">
      <c r="A216" s="4"/>
      <c r="B216" s="56"/>
      <c r="C216" s="76"/>
      <c r="D216" s="57"/>
      <c r="E216" s="57"/>
      <c r="F216" s="63" t="s">
        <v>24</v>
      </c>
      <c r="G216" s="77" t="s">
        <v>25</v>
      </c>
      <c r="H216" s="65" t="s">
        <v>26</v>
      </c>
      <c r="I216" s="81"/>
      <c r="J216" s="78"/>
      <c r="K216" s="68" t="e">
        <f>IF(J216/I216*100&gt;100,100,J216/I216*100)</f>
        <v>#DIV/0!</v>
      </c>
      <c r="L216" s="79" t="e">
        <f>K216</f>
        <v>#DIV/0!</v>
      </c>
      <c r="M216" s="74"/>
      <c r="N216" s="75"/>
      <c r="O216" s="31"/>
    </row>
    <row r="217" spans="1:15" ht="42" hidden="1" customHeight="1" x14ac:dyDescent="0.25">
      <c r="A217" s="4"/>
      <c r="B217" s="56"/>
      <c r="C217" s="60" t="s">
        <v>136</v>
      </c>
      <c r="D217" s="61" t="s">
        <v>137</v>
      </c>
      <c r="E217" s="80" t="s">
        <v>117</v>
      </c>
      <c r="F217" s="63" t="s">
        <v>18</v>
      </c>
      <c r="G217" s="64" t="s">
        <v>118</v>
      </c>
      <c r="H217" s="65" t="s">
        <v>20</v>
      </c>
      <c r="I217" s="66"/>
      <c r="J217" s="67"/>
      <c r="K217" s="68" t="e">
        <f>IF(I217/J217*100&gt;100,100,I217/J217*100)</f>
        <v>#DIV/0!</v>
      </c>
      <c r="L217" s="69" t="e">
        <f>(K217+K218+K219)/3</f>
        <v>#DIV/0!</v>
      </c>
      <c r="M217" s="70" t="e">
        <f>(L217+L220)/2</f>
        <v>#DIV/0!</v>
      </c>
      <c r="N217" s="75"/>
      <c r="O217" s="31"/>
    </row>
    <row r="218" spans="1:15" ht="42" hidden="1" customHeight="1" x14ac:dyDescent="0.25">
      <c r="A218" s="4"/>
      <c r="B218" s="56"/>
      <c r="C218" s="72"/>
      <c r="D218" s="56"/>
      <c r="E218" s="56"/>
      <c r="F218" s="63" t="s">
        <v>18</v>
      </c>
      <c r="G218" s="64" t="s">
        <v>119</v>
      </c>
      <c r="H218" s="65" t="s">
        <v>20</v>
      </c>
      <c r="I218" s="66"/>
      <c r="J218" s="67"/>
      <c r="K218" s="68" t="e">
        <f>IF(J218/I218*100&gt;100,100,J218/I218*100)</f>
        <v>#DIV/0!</v>
      </c>
      <c r="L218" s="73"/>
      <c r="M218" s="74"/>
      <c r="N218" s="75"/>
      <c r="O218" s="31"/>
    </row>
    <row r="219" spans="1:15" ht="36" hidden="1" customHeight="1" x14ac:dyDescent="0.25">
      <c r="A219" s="4"/>
      <c r="B219" s="56"/>
      <c r="C219" s="72"/>
      <c r="D219" s="56"/>
      <c r="E219" s="56"/>
      <c r="F219" s="63" t="s">
        <v>18</v>
      </c>
      <c r="G219" s="64" t="s">
        <v>120</v>
      </c>
      <c r="H219" s="65" t="s">
        <v>20</v>
      </c>
      <c r="I219" s="66"/>
      <c r="J219" s="66"/>
      <c r="K219" s="68" t="e">
        <f>IF(J219/I219*100&gt;100,100,J219/I219*100)</f>
        <v>#DIV/0!</v>
      </c>
      <c r="L219" s="73"/>
      <c r="M219" s="74"/>
      <c r="N219" s="75"/>
      <c r="O219" s="31"/>
    </row>
    <row r="220" spans="1:15" ht="30.75" hidden="1" customHeight="1" x14ac:dyDescent="0.25">
      <c r="A220" s="4"/>
      <c r="B220" s="56"/>
      <c r="C220" s="76"/>
      <c r="D220" s="57"/>
      <c r="E220" s="57"/>
      <c r="F220" s="63" t="s">
        <v>24</v>
      </c>
      <c r="G220" s="77" t="s">
        <v>25</v>
      </c>
      <c r="H220" s="65" t="s">
        <v>26</v>
      </c>
      <c r="I220" s="81"/>
      <c r="J220" s="78"/>
      <c r="K220" s="68" t="e">
        <f>IF(J220/I220*100&gt;100,100,J220/I220*100)</f>
        <v>#DIV/0!</v>
      </c>
      <c r="L220" s="79" t="e">
        <f>K220</f>
        <v>#DIV/0!</v>
      </c>
      <c r="M220" s="74"/>
      <c r="N220" s="75"/>
      <c r="O220" s="31"/>
    </row>
    <row r="221" spans="1:15" ht="42" hidden="1" customHeight="1" x14ac:dyDescent="0.25">
      <c r="A221" s="4"/>
      <c r="B221" s="56"/>
      <c r="C221" s="84" t="s">
        <v>138</v>
      </c>
      <c r="D221" s="61" t="s">
        <v>139</v>
      </c>
      <c r="E221" s="80" t="s">
        <v>117</v>
      </c>
      <c r="F221" s="63" t="s">
        <v>18</v>
      </c>
      <c r="G221" s="64" t="s">
        <v>118</v>
      </c>
      <c r="H221" s="65" t="s">
        <v>20</v>
      </c>
      <c r="I221" s="66"/>
      <c r="J221" s="67"/>
      <c r="K221" s="68" t="e">
        <f>IF(I221/J221*100&gt;100,100,I221/J221*100)</f>
        <v>#DIV/0!</v>
      </c>
      <c r="L221" s="69" t="e">
        <f>(K221+K222+K223)/3</f>
        <v>#DIV/0!</v>
      </c>
      <c r="M221" s="70" t="e">
        <f>(L221+L224)/2</f>
        <v>#DIV/0!</v>
      </c>
      <c r="N221" s="75"/>
      <c r="O221" s="31"/>
    </row>
    <row r="222" spans="1:15" ht="42" hidden="1" customHeight="1" x14ac:dyDescent="0.25">
      <c r="A222" s="4"/>
      <c r="B222" s="56"/>
      <c r="C222" s="85"/>
      <c r="D222" s="56"/>
      <c r="E222" s="56"/>
      <c r="F222" s="63" t="s">
        <v>18</v>
      </c>
      <c r="G222" s="64" t="s">
        <v>119</v>
      </c>
      <c r="H222" s="65" t="s">
        <v>20</v>
      </c>
      <c r="I222" s="66"/>
      <c r="J222" s="67"/>
      <c r="K222" s="68" t="e">
        <f>IF(J222/I222*100&gt;100,100,J222/I222*100)</f>
        <v>#DIV/0!</v>
      </c>
      <c r="L222" s="73"/>
      <c r="M222" s="74"/>
      <c r="N222" s="75"/>
      <c r="O222" s="31"/>
    </row>
    <row r="223" spans="1:15" ht="36" hidden="1" customHeight="1" x14ac:dyDescent="0.25">
      <c r="A223" s="4"/>
      <c r="B223" s="56"/>
      <c r="C223" s="85"/>
      <c r="D223" s="56"/>
      <c r="E223" s="56"/>
      <c r="F223" s="63" t="s">
        <v>18</v>
      </c>
      <c r="G223" s="64" t="s">
        <v>120</v>
      </c>
      <c r="H223" s="65" t="s">
        <v>20</v>
      </c>
      <c r="I223" s="66"/>
      <c r="J223" s="66"/>
      <c r="K223" s="68" t="e">
        <f>IF(J223/I223*100&gt;100,100,J223/I223*100)</f>
        <v>#DIV/0!</v>
      </c>
      <c r="L223" s="73"/>
      <c r="M223" s="74"/>
      <c r="N223" s="75"/>
      <c r="O223" s="31"/>
    </row>
    <row r="224" spans="1:15" ht="30.75" hidden="1" customHeight="1" x14ac:dyDescent="0.25">
      <c r="A224" s="4"/>
      <c r="B224" s="56"/>
      <c r="C224" s="86"/>
      <c r="D224" s="57"/>
      <c r="E224" s="57"/>
      <c r="F224" s="63" t="s">
        <v>24</v>
      </c>
      <c r="G224" s="77" t="s">
        <v>25</v>
      </c>
      <c r="H224" s="65" t="s">
        <v>26</v>
      </c>
      <c r="I224" s="81"/>
      <c r="J224" s="78"/>
      <c r="K224" s="68" t="e">
        <f>IF(J224/I224*100&gt;100,100,J224/I224*100)</f>
        <v>#DIV/0!</v>
      </c>
      <c r="L224" s="79" t="e">
        <f>K224</f>
        <v>#DIV/0!</v>
      </c>
      <c r="M224" s="74"/>
      <c r="N224" s="75"/>
      <c r="O224" s="31"/>
    </row>
    <row r="225" spans="1:15" ht="42" hidden="1" customHeight="1" x14ac:dyDescent="0.25">
      <c r="A225" s="4"/>
      <c r="B225" s="56"/>
      <c r="C225" s="84" t="s">
        <v>140</v>
      </c>
      <c r="D225" s="61" t="s">
        <v>141</v>
      </c>
      <c r="E225" s="80" t="s">
        <v>117</v>
      </c>
      <c r="F225" s="63" t="s">
        <v>18</v>
      </c>
      <c r="G225" s="64" t="s">
        <v>118</v>
      </c>
      <c r="H225" s="65" t="s">
        <v>20</v>
      </c>
      <c r="I225" s="66"/>
      <c r="J225" s="67"/>
      <c r="K225" s="68" t="e">
        <f>IF(I225/J225*100&gt;100,100,I225/J225*100)</f>
        <v>#DIV/0!</v>
      </c>
      <c r="L225" s="69" t="e">
        <f>(K225+K226+K227)/3</f>
        <v>#DIV/0!</v>
      </c>
      <c r="M225" s="70" t="e">
        <f>(L225+L228)/2</f>
        <v>#DIV/0!</v>
      </c>
      <c r="N225" s="75"/>
      <c r="O225" s="31"/>
    </row>
    <row r="226" spans="1:15" ht="42" hidden="1" customHeight="1" x14ac:dyDescent="0.25">
      <c r="A226" s="4"/>
      <c r="B226" s="56"/>
      <c r="C226" s="85"/>
      <c r="D226" s="56"/>
      <c r="E226" s="56"/>
      <c r="F226" s="63" t="s">
        <v>18</v>
      </c>
      <c r="G226" s="64" t="s">
        <v>142</v>
      </c>
      <c r="H226" s="65" t="s">
        <v>20</v>
      </c>
      <c r="I226" s="66"/>
      <c r="J226" s="67"/>
      <c r="K226" s="68" t="e">
        <f>IF(J226/I226*100&gt;100,100,J226/I226*100)</f>
        <v>#DIV/0!</v>
      </c>
      <c r="L226" s="73"/>
      <c r="M226" s="74"/>
      <c r="N226" s="75"/>
      <c r="O226" s="31"/>
    </row>
    <row r="227" spans="1:15" ht="36" hidden="1" customHeight="1" x14ac:dyDescent="0.25">
      <c r="A227" s="4"/>
      <c r="B227" s="56"/>
      <c r="C227" s="85"/>
      <c r="D227" s="56"/>
      <c r="E227" s="56"/>
      <c r="F227" s="63" t="s">
        <v>18</v>
      </c>
      <c r="G227" s="64" t="s">
        <v>120</v>
      </c>
      <c r="H227" s="65" t="s">
        <v>20</v>
      </c>
      <c r="I227" s="66"/>
      <c r="J227" s="66"/>
      <c r="K227" s="68" t="e">
        <f>IF(J227/I227*100&gt;100,100,J227/I227*100)</f>
        <v>#DIV/0!</v>
      </c>
      <c r="L227" s="73"/>
      <c r="M227" s="74"/>
      <c r="N227" s="75"/>
      <c r="O227" s="31"/>
    </row>
    <row r="228" spans="1:15" ht="30.75" hidden="1" customHeight="1" x14ac:dyDescent="0.25">
      <c r="A228" s="4"/>
      <c r="B228" s="56"/>
      <c r="C228" s="86"/>
      <c r="D228" s="57"/>
      <c r="E228" s="57"/>
      <c r="F228" s="63" t="s">
        <v>24</v>
      </c>
      <c r="G228" s="77" t="s">
        <v>25</v>
      </c>
      <c r="H228" s="65" t="s">
        <v>26</v>
      </c>
      <c r="I228" s="78"/>
      <c r="J228" s="78"/>
      <c r="K228" s="68" t="e">
        <f>IF(J228/I228*100&gt;100,100,J228/I228*100)</f>
        <v>#DIV/0!</v>
      </c>
      <c r="L228" s="79" t="e">
        <f>K228</f>
        <v>#DIV/0!</v>
      </c>
      <c r="M228" s="74"/>
      <c r="N228" s="75"/>
      <c r="O228" s="31"/>
    </row>
    <row r="229" spans="1:15" ht="42" hidden="1" customHeight="1" x14ac:dyDescent="0.25">
      <c r="A229" s="4"/>
      <c r="B229" s="56"/>
      <c r="C229" s="60" t="s">
        <v>143</v>
      </c>
      <c r="D229" s="61" t="s">
        <v>144</v>
      </c>
      <c r="E229" s="87" t="s">
        <v>117</v>
      </c>
      <c r="F229" s="65" t="s">
        <v>18</v>
      </c>
      <c r="G229" s="88" t="s">
        <v>145</v>
      </c>
      <c r="H229" s="65" t="s">
        <v>20</v>
      </c>
      <c r="I229" s="66"/>
      <c r="J229" s="67"/>
      <c r="K229" s="68" t="e">
        <f>IF(J229/I229*100&gt;100,100,J229/I229*100)</f>
        <v>#DIV/0!</v>
      </c>
      <c r="L229" s="69" t="e">
        <f>(K229+K230+K231)/3</f>
        <v>#DIV/0!</v>
      </c>
      <c r="M229" s="70" t="e">
        <f>(L229+L232)/2</f>
        <v>#DIV/0!</v>
      </c>
      <c r="N229" s="75"/>
      <c r="O229" s="31"/>
    </row>
    <row r="230" spans="1:15" ht="42" hidden="1" customHeight="1" x14ac:dyDescent="0.25">
      <c r="A230" s="4"/>
      <c r="B230" s="56"/>
      <c r="C230" s="72"/>
      <c r="D230" s="56"/>
      <c r="E230" s="89"/>
      <c r="F230" s="65" t="s">
        <v>18</v>
      </c>
      <c r="G230" s="88" t="s">
        <v>146</v>
      </c>
      <c r="H230" s="65" t="s">
        <v>20</v>
      </c>
      <c r="I230" s="66"/>
      <c r="J230" s="67"/>
      <c r="K230" s="68" t="e">
        <f>IF(I230/J230*100&gt;100,100,I230/J230*100)</f>
        <v>#DIV/0!</v>
      </c>
      <c r="L230" s="73"/>
      <c r="M230" s="74"/>
      <c r="N230" s="75"/>
      <c r="O230" s="31"/>
    </row>
    <row r="231" spans="1:15" ht="36" hidden="1" customHeight="1" x14ac:dyDescent="0.25">
      <c r="A231" s="4"/>
      <c r="B231" s="56"/>
      <c r="C231" s="72"/>
      <c r="D231" s="56"/>
      <c r="E231" s="89"/>
      <c r="F231" s="65" t="s">
        <v>18</v>
      </c>
      <c r="G231" s="88" t="s">
        <v>147</v>
      </c>
      <c r="H231" s="65" t="s">
        <v>20</v>
      </c>
      <c r="I231" s="66"/>
      <c r="J231" s="66"/>
      <c r="K231" s="68" t="e">
        <f>IF(J231/I231*100&gt;100,100,J231/I231*100)</f>
        <v>#DIV/0!</v>
      </c>
      <c r="L231" s="73"/>
      <c r="M231" s="74"/>
      <c r="N231" s="75"/>
      <c r="O231" s="31"/>
    </row>
    <row r="232" spans="1:15" ht="30.75" hidden="1" customHeight="1" x14ac:dyDescent="0.25">
      <c r="A232" s="4"/>
      <c r="B232" s="56"/>
      <c r="C232" s="76"/>
      <c r="D232" s="57"/>
      <c r="E232" s="90"/>
      <c r="F232" s="65" t="s">
        <v>24</v>
      </c>
      <c r="G232" s="91" t="s">
        <v>25</v>
      </c>
      <c r="H232" s="65" t="s">
        <v>26</v>
      </c>
      <c r="I232" s="82"/>
      <c r="J232" s="78"/>
      <c r="K232" s="68" t="e">
        <f>IF(J232/I232*100&gt;100,100,J232/I232*100)</f>
        <v>#DIV/0!</v>
      </c>
      <c r="L232" s="79" t="e">
        <f>K232</f>
        <v>#DIV/0!</v>
      </c>
      <c r="M232" s="74"/>
      <c r="N232" s="75"/>
      <c r="O232" s="31"/>
    </row>
    <row r="233" spans="1:15" ht="42" hidden="1" customHeight="1" x14ac:dyDescent="0.25">
      <c r="A233" s="4"/>
      <c r="B233" s="56"/>
      <c r="C233" s="60" t="s">
        <v>148</v>
      </c>
      <c r="D233" s="61" t="s">
        <v>149</v>
      </c>
      <c r="E233" s="87" t="s">
        <v>117</v>
      </c>
      <c r="F233" s="65" t="s">
        <v>18</v>
      </c>
      <c r="G233" s="88" t="s">
        <v>145</v>
      </c>
      <c r="H233" s="65" t="s">
        <v>20</v>
      </c>
      <c r="I233" s="66"/>
      <c r="J233" s="67"/>
      <c r="K233" s="68" t="e">
        <f>IF(J233/I233*100&gt;100,100,J233/I233*100)</f>
        <v>#DIV/0!</v>
      </c>
      <c r="L233" s="69" t="e">
        <f>(K233+K234+K235)/3</f>
        <v>#DIV/0!</v>
      </c>
      <c r="M233" s="70" t="e">
        <f>(L233+L236)/2</f>
        <v>#DIV/0!</v>
      </c>
      <c r="N233" s="75"/>
      <c r="O233" s="31"/>
    </row>
    <row r="234" spans="1:15" ht="42" hidden="1" customHeight="1" x14ac:dyDescent="0.25">
      <c r="A234" s="4"/>
      <c r="B234" s="56"/>
      <c r="C234" s="72"/>
      <c r="D234" s="56"/>
      <c r="E234" s="89"/>
      <c r="F234" s="65" t="s">
        <v>18</v>
      </c>
      <c r="G234" s="88" t="s">
        <v>146</v>
      </c>
      <c r="H234" s="65" t="s">
        <v>20</v>
      </c>
      <c r="I234" s="66"/>
      <c r="J234" s="67"/>
      <c r="K234" s="68" t="e">
        <f>IF(I234/J234*100&gt;100,100,I234/J234*100)</f>
        <v>#DIV/0!</v>
      </c>
      <c r="L234" s="73"/>
      <c r="M234" s="74"/>
      <c r="N234" s="75"/>
      <c r="O234" s="31"/>
    </row>
    <row r="235" spans="1:15" ht="36" hidden="1" customHeight="1" x14ac:dyDescent="0.25">
      <c r="A235" s="4"/>
      <c r="B235" s="56"/>
      <c r="C235" s="72"/>
      <c r="D235" s="56"/>
      <c r="E235" s="89"/>
      <c r="F235" s="65" t="s">
        <v>18</v>
      </c>
      <c r="G235" s="88" t="s">
        <v>147</v>
      </c>
      <c r="H235" s="65" t="s">
        <v>20</v>
      </c>
      <c r="I235" s="66"/>
      <c r="J235" s="66"/>
      <c r="K235" s="68" t="e">
        <f>IF(J235/I235*100&gt;100,100,J235/I235*100)</f>
        <v>#DIV/0!</v>
      </c>
      <c r="L235" s="73"/>
      <c r="M235" s="74"/>
      <c r="N235" s="75"/>
      <c r="O235" s="31"/>
    </row>
    <row r="236" spans="1:15" ht="30.75" hidden="1" customHeight="1" x14ac:dyDescent="0.25">
      <c r="A236" s="4"/>
      <c r="B236" s="56"/>
      <c r="C236" s="76"/>
      <c r="D236" s="57"/>
      <c r="E236" s="90"/>
      <c r="F236" s="65" t="s">
        <v>24</v>
      </c>
      <c r="G236" s="91" t="s">
        <v>25</v>
      </c>
      <c r="H236" s="65" t="s">
        <v>26</v>
      </c>
      <c r="I236" s="78"/>
      <c r="J236" s="78"/>
      <c r="K236" s="68" t="e">
        <f>IF(J236/I236*100&gt;100,100,J236/I236*100)</f>
        <v>#DIV/0!</v>
      </c>
      <c r="L236" s="79" t="e">
        <f>K236</f>
        <v>#DIV/0!</v>
      </c>
      <c r="M236" s="74"/>
      <c r="N236" s="75"/>
      <c r="O236" s="31"/>
    </row>
    <row r="237" spans="1:15" ht="42" hidden="1" customHeight="1" x14ac:dyDescent="0.25">
      <c r="A237" s="4"/>
      <c r="B237" s="56"/>
      <c r="C237" s="60" t="s">
        <v>150</v>
      </c>
      <c r="D237" s="61" t="s">
        <v>151</v>
      </c>
      <c r="E237" s="87" t="s">
        <v>117</v>
      </c>
      <c r="F237" s="65" t="s">
        <v>18</v>
      </c>
      <c r="G237" s="88" t="s">
        <v>145</v>
      </c>
      <c r="H237" s="65" t="s">
        <v>20</v>
      </c>
      <c r="I237" s="66"/>
      <c r="J237" s="67"/>
      <c r="K237" s="68" t="e">
        <f>IF(I237/J237*100&gt;100,100,I237/J237*100)</f>
        <v>#DIV/0!</v>
      </c>
      <c r="L237" s="69" t="e">
        <f>(K237+K238+K239)/3</f>
        <v>#DIV/0!</v>
      </c>
      <c r="M237" s="70" t="e">
        <f>(L237+L240)/2</f>
        <v>#DIV/0!</v>
      </c>
      <c r="N237" s="4"/>
      <c r="O237" s="31"/>
    </row>
    <row r="238" spans="1:15" ht="42" hidden="1" customHeight="1" x14ac:dyDescent="0.25">
      <c r="A238" s="4"/>
      <c r="B238" s="56"/>
      <c r="C238" s="72"/>
      <c r="D238" s="56"/>
      <c r="E238" s="89"/>
      <c r="F238" s="65" t="s">
        <v>18</v>
      </c>
      <c r="G238" s="88" t="s">
        <v>146</v>
      </c>
      <c r="H238" s="65" t="s">
        <v>20</v>
      </c>
      <c r="I238" s="66"/>
      <c r="J238" s="67"/>
      <c r="K238" s="68" t="e">
        <f>IF(J238/I238*100&gt;100,100,J238/I238*100)</f>
        <v>#DIV/0!</v>
      </c>
      <c r="L238" s="73"/>
      <c r="M238" s="74"/>
      <c r="N238" s="4"/>
      <c r="O238" s="31"/>
    </row>
    <row r="239" spans="1:15" ht="36" hidden="1" customHeight="1" x14ac:dyDescent="0.25">
      <c r="A239" s="4"/>
      <c r="B239" s="56"/>
      <c r="C239" s="72"/>
      <c r="D239" s="56"/>
      <c r="E239" s="89"/>
      <c r="F239" s="65" t="s">
        <v>18</v>
      </c>
      <c r="G239" s="88" t="s">
        <v>147</v>
      </c>
      <c r="H239" s="65" t="s">
        <v>20</v>
      </c>
      <c r="I239" s="66"/>
      <c r="J239" s="66"/>
      <c r="K239" s="68" t="e">
        <f>IF(J239/I239*100&gt;100,100,J239/I239*100)</f>
        <v>#DIV/0!</v>
      </c>
      <c r="L239" s="73"/>
      <c r="M239" s="74"/>
      <c r="N239" s="4"/>
      <c r="O239" s="31"/>
    </row>
    <row r="240" spans="1:15" ht="30.75" hidden="1" customHeight="1" x14ac:dyDescent="0.25">
      <c r="A240" s="4"/>
      <c r="B240" s="56"/>
      <c r="C240" s="76"/>
      <c r="D240" s="57"/>
      <c r="E240" s="90"/>
      <c r="F240" s="65" t="s">
        <v>24</v>
      </c>
      <c r="G240" s="91" t="s">
        <v>25</v>
      </c>
      <c r="H240" s="65" t="s">
        <v>26</v>
      </c>
      <c r="I240" s="78"/>
      <c r="J240" s="78"/>
      <c r="K240" s="68" t="e">
        <f>IF(J240/I240*100&gt;100,100,J240/I240*100)</f>
        <v>#DIV/0!</v>
      </c>
      <c r="L240" s="79" t="e">
        <f>K240</f>
        <v>#DIV/0!</v>
      </c>
      <c r="M240" s="74"/>
      <c r="N240" s="4"/>
      <c r="O240" s="31"/>
    </row>
    <row r="241" spans="1:15" ht="42" hidden="1" customHeight="1" x14ac:dyDescent="0.25">
      <c r="A241" s="4"/>
      <c r="B241" s="56"/>
      <c r="C241" s="60" t="s">
        <v>152</v>
      </c>
      <c r="D241" s="61" t="s">
        <v>153</v>
      </c>
      <c r="E241" s="87" t="s">
        <v>117</v>
      </c>
      <c r="F241" s="65" t="s">
        <v>18</v>
      </c>
      <c r="G241" s="88" t="s">
        <v>145</v>
      </c>
      <c r="H241" s="65" t="s">
        <v>20</v>
      </c>
      <c r="I241" s="66"/>
      <c r="J241" s="67"/>
      <c r="K241" s="68" t="e">
        <f>IF(J241/I241*100&gt;100,100,J241/I241*100)</f>
        <v>#DIV/0!</v>
      </c>
      <c r="L241" s="69" t="e">
        <f>(K241+K242+K243)/3</f>
        <v>#DIV/0!</v>
      </c>
      <c r="M241" s="70" t="e">
        <f>(L241+L244)/2</f>
        <v>#DIV/0!</v>
      </c>
      <c r="N241" s="92"/>
      <c r="O241" s="31"/>
    </row>
    <row r="242" spans="1:15" ht="42" hidden="1" customHeight="1" x14ac:dyDescent="0.25">
      <c r="A242" s="4"/>
      <c r="B242" s="56"/>
      <c r="C242" s="72"/>
      <c r="D242" s="56"/>
      <c r="E242" s="89"/>
      <c r="F242" s="65" t="s">
        <v>18</v>
      </c>
      <c r="G242" s="88" t="s">
        <v>146</v>
      </c>
      <c r="H242" s="65" t="s">
        <v>20</v>
      </c>
      <c r="I242" s="66"/>
      <c r="J242" s="67"/>
      <c r="K242" s="68" t="e">
        <f>IF(I242/J242*100&gt;100,100,I242/J242*100)</f>
        <v>#DIV/0!</v>
      </c>
      <c r="L242" s="73"/>
      <c r="M242" s="74"/>
      <c r="N242" s="92"/>
      <c r="O242" s="31"/>
    </row>
    <row r="243" spans="1:15" ht="36" hidden="1" customHeight="1" x14ac:dyDescent="0.25">
      <c r="A243" s="4"/>
      <c r="B243" s="56"/>
      <c r="C243" s="72"/>
      <c r="D243" s="56"/>
      <c r="E243" s="89"/>
      <c r="F243" s="65" t="s">
        <v>18</v>
      </c>
      <c r="G243" s="88" t="s">
        <v>147</v>
      </c>
      <c r="H243" s="65" t="s">
        <v>20</v>
      </c>
      <c r="I243" s="66"/>
      <c r="J243" s="66"/>
      <c r="K243" s="68" t="e">
        <f>IF(J243/I243*100&gt;100,100,J243/I243*100)</f>
        <v>#DIV/0!</v>
      </c>
      <c r="L243" s="73"/>
      <c r="M243" s="74"/>
      <c r="N243" s="92"/>
      <c r="O243" s="31"/>
    </row>
    <row r="244" spans="1:15" ht="30.75" hidden="1" customHeight="1" x14ac:dyDescent="0.25">
      <c r="A244" s="4"/>
      <c r="B244" s="56"/>
      <c r="C244" s="76"/>
      <c r="D244" s="57"/>
      <c r="E244" s="90"/>
      <c r="F244" s="65" t="s">
        <v>24</v>
      </c>
      <c r="G244" s="91" t="s">
        <v>25</v>
      </c>
      <c r="H244" s="65" t="s">
        <v>26</v>
      </c>
      <c r="I244" s="83"/>
      <c r="J244" s="78"/>
      <c r="K244" s="68" t="e">
        <f>IF(J244/I244*100&gt;100,100,J244/I244*100)</f>
        <v>#DIV/0!</v>
      </c>
      <c r="L244" s="79" t="e">
        <f>K244</f>
        <v>#DIV/0!</v>
      </c>
      <c r="M244" s="74"/>
      <c r="N244" s="92"/>
      <c r="O244" s="31"/>
    </row>
    <row r="245" spans="1:15" ht="42" hidden="1" customHeight="1" x14ac:dyDescent="0.25">
      <c r="A245" s="4"/>
      <c r="B245" s="56"/>
      <c r="C245" s="60"/>
      <c r="D245" s="61" t="s">
        <v>154</v>
      </c>
      <c r="E245" s="87" t="s">
        <v>117</v>
      </c>
      <c r="F245" s="65" t="s">
        <v>18</v>
      </c>
      <c r="G245" s="88" t="s">
        <v>145</v>
      </c>
      <c r="H245" s="65" t="s">
        <v>20</v>
      </c>
      <c r="I245" s="66"/>
      <c r="J245" s="67"/>
      <c r="K245" s="68" t="e">
        <f>IF(I245/J245*100&gt;100,100,I245/J245*100)</f>
        <v>#DIV/0!</v>
      </c>
      <c r="L245" s="69" t="e">
        <f>(K245+K246+K247)/3</f>
        <v>#DIV/0!</v>
      </c>
      <c r="M245" s="70" t="e">
        <f>(L245+L248)/2</f>
        <v>#DIV/0!</v>
      </c>
      <c r="N245" s="4"/>
      <c r="O245" s="31"/>
    </row>
    <row r="246" spans="1:15" ht="42" hidden="1" customHeight="1" x14ac:dyDescent="0.25">
      <c r="A246" s="4"/>
      <c r="B246" s="56"/>
      <c r="C246" s="72"/>
      <c r="D246" s="56"/>
      <c r="E246" s="89"/>
      <c r="F246" s="65" t="s">
        <v>18</v>
      </c>
      <c r="G246" s="88" t="s">
        <v>146</v>
      </c>
      <c r="H246" s="65" t="s">
        <v>20</v>
      </c>
      <c r="I246" s="66"/>
      <c r="J246" s="67"/>
      <c r="K246" s="68" t="e">
        <f>IF(J246/I246*100&gt;100,100,J246/I246*100)</f>
        <v>#DIV/0!</v>
      </c>
      <c r="L246" s="73"/>
      <c r="M246" s="74"/>
      <c r="N246" s="4"/>
      <c r="O246" s="31"/>
    </row>
    <row r="247" spans="1:15" ht="36" hidden="1" customHeight="1" x14ac:dyDescent="0.25">
      <c r="A247" s="4"/>
      <c r="B247" s="56"/>
      <c r="C247" s="72"/>
      <c r="D247" s="56"/>
      <c r="E247" s="89"/>
      <c r="F247" s="65" t="s">
        <v>18</v>
      </c>
      <c r="G247" s="88" t="s">
        <v>147</v>
      </c>
      <c r="H247" s="65" t="s">
        <v>20</v>
      </c>
      <c r="I247" s="66"/>
      <c r="J247" s="66"/>
      <c r="K247" s="68" t="e">
        <f>IF(J247/I247*100&gt;100,100,J247/I247*100)</f>
        <v>#DIV/0!</v>
      </c>
      <c r="L247" s="73"/>
      <c r="M247" s="74"/>
      <c r="N247" s="4"/>
      <c r="O247" s="31"/>
    </row>
    <row r="248" spans="1:15" ht="30.75" hidden="1" customHeight="1" x14ac:dyDescent="0.25">
      <c r="A248" s="4"/>
      <c r="B248" s="56"/>
      <c r="C248" s="76"/>
      <c r="D248" s="57"/>
      <c r="E248" s="90"/>
      <c r="F248" s="65" t="s">
        <v>24</v>
      </c>
      <c r="G248" s="91" t="s">
        <v>25</v>
      </c>
      <c r="H248" s="65" t="s">
        <v>26</v>
      </c>
      <c r="I248" s="81"/>
      <c r="J248" s="78"/>
      <c r="K248" s="68" t="e">
        <f>IF(J248/I248*100&gt;100,100,J248/I248*100)</f>
        <v>#DIV/0!</v>
      </c>
      <c r="L248" s="79" t="e">
        <f>K248</f>
        <v>#DIV/0!</v>
      </c>
      <c r="M248" s="74"/>
      <c r="N248" s="4"/>
      <c r="O248" s="31"/>
    </row>
    <row r="249" spans="1:15" ht="42" hidden="1" customHeight="1" x14ac:dyDescent="0.25">
      <c r="A249" s="4"/>
      <c r="B249" s="56"/>
      <c r="C249" s="60" t="s">
        <v>155</v>
      </c>
      <c r="D249" s="61" t="s">
        <v>156</v>
      </c>
      <c r="E249" s="87" t="s">
        <v>117</v>
      </c>
      <c r="F249" s="65" t="s">
        <v>18</v>
      </c>
      <c r="G249" s="88" t="s">
        <v>145</v>
      </c>
      <c r="H249" s="65" t="s">
        <v>20</v>
      </c>
      <c r="I249" s="66"/>
      <c r="J249" s="67"/>
      <c r="K249" s="68" t="e">
        <f>IF(I249/J249*100&gt;100,100,I249/J249*100)</f>
        <v>#DIV/0!</v>
      </c>
      <c r="L249" s="69" t="e">
        <f>(K249+K250+K251)/3</f>
        <v>#DIV/0!</v>
      </c>
      <c r="M249" s="70" t="e">
        <f>(L249+L252)/2</f>
        <v>#DIV/0!</v>
      </c>
      <c r="N249" s="4"/>
      <c r="O249" s="31"/>
    </row>
    <row r="250" spans="1:15" ht="42" hidden="1" customHeight="1" x14ac:dyDescent="0.25">
      <c r="A250" s="4"/>
      <c r="B250" s="56"/>
      <c r="C250" s="72"/>
      <c r="D250" s="56"/>
      <c r="E250" s="89"/>
      <c r="F250" s="65" t="s">
        <v>18</v>
      </c>
      <c r="G250" s="88" t="s">
        <v>146</v>
      </c>
      <c r="H250" s="65" t="s">
        <v>20</v>
      </c>
      <c r="I250" s="66"/>
      <c r="J250" s="67"/>
      <c r="K250" s="68" t="e">
        <f>IF(J250/I250*100&gt;100,100,J250/I250*100)</f>
        <v>#DIV/0!</v>
      </c>
      <c r="L250" s="73"/>
      <c r="M250" s="74"/>
      <c r="N250" s="4"/>
      <c r="O250" s="31"/>
    </row>
    <row r="251" spans="1:15" ht="36" hidden="1" customHeight="1" x14ac:dyDescent="0.25">
      <c r="A251" s="4"/>
      <c r="B251" s="56"/>
      <c r="C251" s="72"/>
      <c r="D251" s="56"/>
      <c r="E251" s="89"/>
      <c r="F251" s="65" t="s">
        <v>18</v>
      </c>
      <c r="G251" s="88" t="s">
        <v>147</v>
      </c>
      <c r="H251" s="65" t="s">
        <v>20</v>
      </c>
      <c r="I251" s="66"/>
      <c r="J251" s="66"/>
      <c r="K251" s="68" t="e">
        <f>IF(J251/I251*100&gt;100,100,J251/I251*100)</f>
        <v>#DIV/0!</v>
      </c>
      <c r="L251" s="73"/>
      <c r="M251" s="74"/>
      <c r="N251" s="4"/>
      <c r="O251" s="31"/>
    </row>
    <row r="252" spans="1:15" ht="30.75" hidden="1" customHeight="1" x14ac:dyDescent="0.25">
      <c r="A252" s="4"/>
      <c r="B252" s="56"/>
      <c r="C252" s="76"/>
      <c r="D252" s="57"/>
      <c r="E252" s="90"/>
      <c r="F252" s="65" t="s">
        <v>24</v>
      </c>
      <c r="G252" s="91" t="s">
        <v>25</v>
      </c>
      <c r="H252" s="65" t="s">
        <v>26</v>
      </c>
      <c r="I252" s="81"/>
      <c r="J252" s="78"/>
      <c r="K252" s="68" t="e">
        <f>IF(J252/I252*100&gt;100,100,J252/I252*100)</f>
        <v>#DIV/0!</v>
      </c>
      <c r="L252" s="79" t="e">
        <f>K252</f>
        <v>#DIV/0!</v>
      </c>
      <c r="M252" s="74"/>
      <c r="N252" s="4"/>
      <c r="O252" s="31"/>
    </row>
    <row r="253" spans="1:15" ht="42" hidden="1" customHeight="1" x14ac:dyDescent="0.25">
      <c r="A253" s="4"/>
      <c r="B253" s="56"/>
      <c r="C253" s="60" t="s">
        <v>157</v>
      </c>
      <c r="D253" s="61" t="s">
        <v>158</v>
      </c>
      <c r="E253" s="87" t="s">
        <v>117</v>
      </c>
      <c r="F253" s="65" t="s">
        <v>18</v>
      </c>
      <c r="G253" s="88" t="s">
        <v>145</v>
      </c>
      <c r="H253" s="65" t="s">
        <v>20</v>
      </c>
      <c r="I253" s="66"/>
      <c r="J253" s="67"/>
      <c r="K253" s="68" t="e">
        <f>IF(I253/J253*100&gt;100,100,I253/J253*100)</f>
        <v>#DIV/0!</v>
      </c>
      <c r="L253" s="69" t="e">
        <f>(K253+K254+K255)/3</f>
        <v>#DIV/0!</v>
      </c>
      <c r="M253" s="70" t="e">
        <f>(L253+L256)/2</f>
        <v>#DIV/0!</v>
      </c>
      <c r="N253" s="4"/>
      <c r="O253" s="31"/>
    </row>
    <row r="254" spans="1:15" ht="42" hidden="1" customHeight="1" x14ac:dyDescent="0.25">
      <c r="A254" s="4"/>
      <c r="B254" s="56"/>
      <c r="C254" s="72"/>
      <c r="D254" s="56"/>
      <c r="E254" s="89"/>
      <c r="F254" s="65" t="s">
        <v>18</v>
      </c>
      <c r="G254" s="88" t="s">
        <v>146</v>
      </c>
      <c r="H254" s="65" t="s">
        <v>20</v>
      </c>
      <c r="I254" s="66"/>
      <c r="J254" s="67"/>
      <c r="K254" s="68" t="e">
        <f>IF(J254/I254*100&gt;100,100,J254/I254*100)</f>
        <v>#DIV/0!</v>
      </c>
      <c r="L254" s="73"/>
      <c r="M254" s="74"/>
      <c r="N254" s="4"/>
      <c r="O254" s="31"/>
    </row>
    <row r="255" spans="1:15" ht="36" hidden="1" customHeight="1" x14ac:dyDescent="0.25">
      <c r="A255" s="4"/>
      <c r="B255" s="56"/>
      <c r="C255" s="72"/>
      <c r="D255" s="56"/>
      <c r="E255" s="89"/>
      <c r="F255" s="65" t="s">
        <v>18</v>
      </c>
      <c r="G255" s="88" t="s">
        <v>147</v>
      </c>
      <c r="H255" s="65" t="s">
        <v>20</v>
      </c>
      <c r="I255" s="66"/>
      <c r="J255" s="66"/>
      <c r="K255" s="68" t="e">
        <f>IF(J255/I255*100&gt;100,100,J255/I255*100)</f>
        <v>#DIV/0!</v>
      </c>
      <c r="L255" s="73"/>
      <c r="M255" s="74"/>
      <c r="N255" s="4"/>
      <c r="O255" s="31"/>
    </row>
    <row r="256" spans="1:15" ht="30.75" hidden="1" customHeight="1" x14ac:dyDescent="0.25">
      <c r="A256" s="4"/>
      <c r="B256" s="56"/>
      <c r="C256" s="76"/>
      <c r="D256" s="57"/>
      <c r="E256" s="90"/>
      <c r="F256" s="65" t="s">
        <v>24</v>
      </c>
      <c r="G256" s="91" t="s">
        <v>25</v>
      </c>
      <c r="H256" s="65" t="s">
        <v>26</v>
      </c>
      <c r="I256" s="81"/>
      <c r="J256" s="78"/>
      <c r="K256" s="68" t="e">
        <f>IF(J256/I256*100&gt;100,100,J256/I256*100)</f>
        <v>#DIV/0!</v>
      </c>
      <c r="L256" s="79" t="e">
        <f>K256</f>
        <v>#DIV/0!</v>
      </c>
      <c r="M256" s="74"/>
      <c r="N256" s="4"/>
      <c r="O256" s="31"/>
    </row>
    <row r="257" spans="1:15" ht="42" hidden="1" customHeight="1" x14ac:dyDescent="0.25">
      <c r="A257" s="4"/>
      <c r="B257" s="56"/>
      <c r="C257" s="60" t="s">
        <v>159</v>
      </c>
      <c r="D257" s="61" t="s">
        <v>160</v>
      </c>
      <c r="E257" s="87" t="s">
        <v>117</v>
      </c>
      <c r="F257" s="65" t="s">
        <v>18</v>
      </c>
      <c r="G257" s="88" t="s">
        <v>145</v>
      </c>
      <c r="H257" s="65" t="s">
        <v>20</v>
      </c>
      <c r="I257" s="66"/>
      <c r="J257" s="67"/>
      <c r="K257" s="68" t="e">
        <f>IF(I257/J257*100&gt;100,100,I257/J257*100)</f>
        <v>#DIV/0!</v>
      </c>
      <c r="L257" s="69" t="e">
        <f>(K257+K258+K259)/3</f>
        <v>#DIV/0!</v>
      </c>
      <c r="M257" s="70" t="e">
        <f>(L257+L260)/2</f>
        <v>#DIV/0!</v>
      </c>
      <c r="N257" s="4"/>
      <c r="O257" s="31"/>
    </row>
    <row r="258" spans="1:15" ht="42" hidden="1" customHeight="1" x14ac:dyDescent="0.25">
      <c r="A258" s="4"/>
      <c r="B258" s="56"/>
      <c r="C258" s="72"/>
      <c r="D258" s="56"/>
      <c r="E258" s="89"/>
      <c r="F258" s="65" t="s">
        <v>18</v>
      </c>
      <c r="G258" s="88" t="s">
        <v>146</v>
      </c>
      <c r="H258" s="65" t="s">
        <v>20</v>
      </c>
      <c r="I258" s="66"/>
      <c r="J258" s="67"/>
      <c r="K258" s="68" t="e">
        <f>IF(J258/I258*100&gt;100,100,J258/I258*100)</f>
        <v>#DIV/0!</v>
      </c>
      <c r="L258" s="73"/>
      <c r="M258" s="74"/>
      <c r="N258" s="4"/>
      <c r="O258" s="31"/>
    </row>
    <row r="259" spans="1:15" ht="36" hidden="1" customHeight="1" x14ac:dyDescent="0.25">
      <c r="A259" s="4"/>
      <c r="B259" s="56"/>
      <c r="C259" s="72"/>
      <c r="D259" s="56"/>
      <c r="E259" s="89"/>
      <c r="F259" s="65" t="s">
        <v>18</v>
      </c>
      <c r="G259" s="88" t="s">
        <v>147</v>
      </c>
      <c r="H259" s="65" t="s">
        <v>20</v>
      </c>
      <c r="I259" s="66"/>
      <c r="J259" s="66"/>
      <c r="K259" s="68" t="e">
        <f>IF(J259/I259*100&gt;100,100,J259/I259*100)</f>
        <v>#DIV/0!</v>
      </c>
      <c r="L259" s="73"/>
      <c r="M259" s="74"/>
      <c r="N259" s="4"/>
      <c r="O259" s="31"/>
    </row>
    <row r="260" spans="1:15" ht="30.75" hidden="1" customHeight="1" x14ac:dyDescent="0.25">
      <c r="A260" s="4"/>
      <c r="B260" s="56"/>
      <c r="C260" s="76"/>
      <c r="D260" s="57"/>
      <c r="E260" s="90"/>
      <c r="F260" s="65" t="s">
        <v>24</v>
      </c>
      <c r="G260" s="91" t="s">
        <v>25</v>
      </c>
      <c r="H260" s="65" t="s">
        <v>26</v>
      </c>
      <c r="I260" s="81"/>
      <c r="J260" s="78"/>
      <c r="K260" s="68" t="e">
        <f>IF(J260/I260*100&gt;100,100,J260/I260*100)</f>
        <v>#DIV/0!</v>
      </c>
      <c r="L260" s="79" t="e">
        <f>K260</f>
        <v>#DIV/0!</v>
      </c>
      <c r="M260" s="74"/>
      <c r="N260" s="4"/>
      <c r="O260" s="31"/>
    </row>
    <row r="261" spans="1:15" ht="42" hidden="1" customHeight="1" x14ac:dyDescent="0.25">
      <c r="A261" s="4"/>
      <c r="B261" s="56"/>
      <c r="C261" s="60" t="s">
        <v>161</v>
      </c>
      <c r="D261" s="61" t="s">
        <v>162</v>
      </c>
      <c r="E261" s="87" t="s">
        <v>117</v>
      </c>
      <c r="F261" s="65" t="s">
        <v>18</v>
      </c>
      <c r="G261" s="88" t="s">
        <v>145</v>
      </c>
      <c r="H261" s="65" t="s">
        <v>20</v>
      </c>
      <c r="I261" s="66"/>
      <c r="J261" s="67"/>
      <c r="K261" s="68" t="e">
        <f>IF(I261/J261*100&gt;100,100,I261/J261*100)</f>
        <v>#DIV/0!</v>
      </c>
      <c r="L261" s="69" t="e">
        <f>(K261+K262+K263)/3</f>
        <v>#DIV/0!</v>
      </c>
      <c r="M261" s="70" t="e">
        <f>(L261+L264)/2</f>
        <v>#DIV/0!</v>
      </c>
      <c r="N261" s="92"/>
      <c r="O261" s="31"/>
    </row>
    <row r="262" spans="1:15" ht="42" hidden="1" customHeight="1" x14ac:dyDescent="0.25">
      <c r="A262" s="4"/>
      <c r="B262" s="56"/>
      <c r="C262" s="72"/>
      <c r="D262" s="56"/>
      <c r="E262" s="89"/>
      <c r="F262" s="65" t="s">
        <v>18</v>
      </c>
      <c r="G262" s="88" t="s">
        <v>146</v>
      </c>
      <c r="H262" s="65" t="s">
        <v>20</v>
      </c>
      <c r="I262" s="66"/>
      <c r="J262" s="67"/>
      <c r="K262" s="68" t="e">
        <f>IF(I262/J262*100&gt;100,100,I262/J262*100)</f>
        <v>#DIV/0!</v>
      </c>
      <c r="L262" s="73"/>
      <c r="M262" s="74"/>
      <c r="N262" s="92"/>
      <c r="O262" s="31"/>
    </row>
    <row r="263" spans="1:15" ht="36" hidden="1" customHeight="1" x14ac:dyDescent="0.25">
      <c r="A263" s="4"/>
      <c r="B263" s="56"/>
      <c r="C263" s="72"/>
      <c r="D263" s="56"/>
      <c r="E263" s="89"/>
      <c r="F263" s="65" t="s">
        <v>18</v>
      </c>
      <c r="G263" s="88" t="s">
        <v>147</v>
      </c>
      <c r="H263" s="65" t="s">
        <v>20</v>
      </c>
      <c r="I263" s="66"/>
      <c r="J263" s="66"/>
      <c r="K263" s="68" t="e">
        <f>IF(J263/I263*100&gt;100,100,J263/I263*100)</f>
        <v>#DIV/0!</v>
      </c>
      <c r="L263" s="73"/>
      <c r="M263" s="74"/>
      <c r="N263" s="92"/>
      <c r="O263" s="31"/>
    </row>
    <row r="264" spans="1:15" ht="30.75" hidden="1" customHeight="1" x14ac:dyDescent="0.25">
      <c r="A264" s="4"/>
      <c r="B264" s="57"/>
      <c r="C264" s="76"/>
      <c r="D264" s="57"/>
      <c r="E264" s="90"/>
      <c r="F264" s="65" t="s">
        <v>24</v>
      </c>
      <c r="G264" s="91" t="s">
        <v>25</v>
      </c>
      <c r="H264" s="65" t="s">
        <v>26</v>
      </c>
      <c r="I264" s="78"/>
      <c r="J264" s="78"/>
      <c r="K264" s="68" t="e">
        <f>IF(J264/I264*100&gt;100,100,J264/I264*100)</f>
        <v>#DIV/0!</v>
      </c>
      <c r="L264" s="79" t="e">
        <f>K264</f>
        <v>#DIV/0!</v>
      </c>
      <c r="M264" s="74"/>
      <c r="N264" s="92"/>
      <c r="O264" s="31"/>
    </row>
    <row r="265" spans="1:15" ht="15" x14ac:dyDescent="0.25">
      <c r="A265" s="4"/>
      <c r="B265" s="4"/>
      <c r="C265" s="4"/>
      <c r="D265" s="4"/>
      <c r="E265" s="4"/>
      <c r="F265" s="93"/>
      <c r="G265" s="4"/>
      <c r="H265" s="4"/>
      <c r="I265" s="4"/>
      <c r="J265" s="4"/>
      <c r="K265" s="4"/>
      <c r="L265" s="4"/>
      <c r="M265" s="4"/>
      <c r="N265" s="4"/>
      <c r="O265" s="31"/>
    </row>
    <row r="266" spans="1:15" ht="15" x14ac:dyDescent="0.25">
      <c r="A266" s="4"/>
      <c r="B266" s="4"/>
      <c r="C266" s="4"/>
      <c r="D266" s="4"/>
      <c r="E266" s="4"/>
      <c r="F266" s="93"/>
      <c r="G266" s="4"/>
      <c r="H266" s="4"/>
      <c r="I266" s="94">
        <f>I184+I188+I192+I196+I200+I204+I208+I212+I216+I220+I224+I228</f>
        <v>0</v>
      </c>
      <c r="J266" s="94">
        <f>J184+J188+J192+J196+J200+J204+J208+J212+J216+J220+J224+J228</f>
        <v>0</v>
      </c>
      <c r="K266" s="94">
        <f>(I266*8+L266*4)/12</f>
        <v>91.666666666666671</v>
      </c>
      <c r="L266" s="4">
        <v>275</v>
      </c>
      <c r="M266" s="4"/>
      <c r="N266" s="4"/>
      <c r="O266" s="31"/>
    </row>
    <row r="267" spans="1:15" ht="15" x14ac:dyDescent="0.25">
      <c r="A267" s="4"/>
      <c r="B267" s="4"/>
      <c r="C267" s="4"/>
      <c r="D267" s="4"/>
      <c r="E267" s="4"/>
      <c r="F267" s="93"/>
      <c r="G267" s="4"/>
      <c r="H267" s="4"/>
      <c r="I267" s="95">
        <f>I232+I236+I240+I244+I248+I252+I256+I260+I264</f>
        <v>0</v>
      </c>
      <c r="J267" s="4">
        <f>J232+J236+J240+J244+J248+J252+J256+J260+J264</f>
        <v>0</v>
      </c>
      <c r="K267" s="94">
        <f>(I267*8+L267*4)/12</f>
        <v>100</v>
      </c>
      <c r="L267" s="4">
        <v>300</v>
      </c>
      <c r="M267" s="4"/>
      <c r="N267" s="4"/>
      <c r="O267" s="31"/>
    </row>
    <row r="268" spans="1:15" x14ac:dyDescent="0.25">
      <c r="O268" s="31"/>
    </row>
    <row r="270" spans="1:15" x14ac:dyDescent="0.25">
      <c r="H270" s="97" t="s">
        <v>163</v>
      </c>
      <c r="I270" s="112">
        <f>I8+I12+I16+I20+I24+I32+I36</f>
        <v>298.22222222222223</v>
      </c>
      <c r="J270" s="98">
        <f>J8+J12+J16+J20+J24+J32+J36</f>
        <v>297</v>
      </c>
      <c r="K270" s="99">
        <f>(285*5+314*4)/9</f>
        <v>297.88888888888891</v>
      </c>
      <c r="L270" s="1">
        <v>297</v>
      </c>
    </row>
    <row r="271" spans="1:15" x14ac:dyDescent="0.25">
      <c r="H271" s="97" t="s">
        <v>164</v>
      </c>
      <c r="I271" s="99">
        <f>I44+I48+I52+I56+I60+I64+I68+I72+I76</f>
        <v>326.22222222222223</v>
      </c>
      <c r="J271" s="98">
        <f>J44+J48+J52+J56+J60+J64+J68+J72+J76</f>
        <v>328.5</v>
      </c>
      <c r="K271" s="99">
        <f>(324*5+329*4)/9</f>
        <v>326.22222222222223</v>
      </c>
      <c r="L271" s="1">
        <v>329</v>
      </c>
    </row>
    <row r="272" spans="1:15" x14ac:dyDescent="0.25">
      <c r="H272" s="97" t="s">
        <v>165</v>
      </c>
      <c r="I272" s="99">
        <f>I80+I84+I88+I92+I96+I100+I104+I108+I112</f>
        <v>49.944444444444443</v>
      </c>
      <c r="J272" s="98">
        <f>J80+J84+J88+J92+J96+J100+J104+J108+J112</f>
        <v>49.5</v>
      </c>
      <c r="K272" s="99">
        <f>(47*5+54*4)/9</f>
        <v>50.111111111111114</v>
      </c>
      <c r="L272" s="1">
        <v>50</v>
      </c>
    </row>
    <row r="273" spans="8:12" x14ac:dyDescent="0.25">
      <c r="H273" s="97" t="s">
        <v>166</v>
      </c>
      <c r="I273" s="1">
        <f>I180+I176+I172+I168+I164+I160+I156+I152+I148+I144+I140+I136+I132+I128+I124+I120+I116</f>
        <v>25554.999999999996</v>
      </c>
      <c r="J273" s="1">
        <f>J180+J176+J172+J168+J164+J160+J156+J152+J148+J144+J140+J136+J132+J128+J124+J120+J116</f>
        <v>25460</v>
      </c>
      <c r="L273" s="1">
        <v>25840</v>
      </c>
    </row>
  </sheetData>
  <autoFilter ref="B3:O180"/>
  <mergeCells count="325">
    <mergeCell ref="C261:C264"/>
    <mergeCell ref="D261:D264"/>
    <mergeCell ref="E261:E264"/>
    <mergeCell ref="L261:L263"/>
    <mergeCell ref="M261:M264"/>
    <mergeCell ref="N261:N264"/>
    <mergeCell ref="C253:C256"/>
    <mergeCell ref="D253:D256"/>
    <mergeCell ref="E253:E256"/>
    <mergeCell ref="L253:L255"/>
    <mergeCell ref="M253:M256"/>
    <mergeCell ref="C257:C260"/>
    <mergeCell ref="D257:D260"/>
    <mergeCell ref="E257:E260"/>
    <mergeCell ref="L257:L259"/>
    <mergeCell ref="M257:M260"/>
    <mergeCell ref="C245:C248"/>
    <mergeCell ref="D245:D248"/>
    <mergeCell ref="E245:E248"/>
    <mergeCell ref="L245:L247"/>
    <mergeCell ref="M245:M248"/>
    <mergeCell ref="C249:C252"/>
    <mergeCell ref="D249:D252"/>
    <mergeCell ref="E249:E252"/>
    <mergeCell ref="L249:L251"/>
    <mergeCell ref="M249:M252"/>
    <mergeCell ref="C241:C244"/>
    <mergeCell ref="D241:D244"/>
    <mergeCell ref="E241:E244"/>
    <mergeCell ref="L241:L243"/>
    <mergeCell ref="M241:M244"/>
    <mergeCell ref="N241:N244"/>
    <mergeCell ref="C233:C236"/>
    <mergeCell ref="D233:D236"/>
    <mergeCell ref="E233:E236"/>
    <mergeCell ref="L233:L235"/>
    <mergeCell ref="M233:M236"/>
    <mergeCell ref="C237:C240"/>
    <mergeCell ref="D237:D240"/>
    <mergeCell ref="E237:E240"/>
    <mergeCell ref="L237:L239"/>
    <mergeCell ref="M237:M240"/>
    <mergeCell ref="D225:D228"/>
    <mergeCell ref="E225:E228"/>
    <mergeCell ref="L225:L227"/>
    <mergeCell ref="M225:M228"/>
    <mergeCell ref="C229:C232"/>
    <mergeCell ref="D229:D232"/>
    <mergeCell ref="E229:E232"/>
    <mergeCell ref="L229:L231"/>
    <mergeCell ref="M229:M232"/>
    <mergeCell ref="C217:C220"/>
    <mergeCell ref="D217:D220"/>
    <mergeCell ref="E217:E220"/>
    <mergeCell ref="L217:L219"/>
    <mergeCell ref="M217:M220"/>
    <mergeCell ref="D221:D224"/>
    <mergeCell ref="E221:E224"/>
    <mergeCell ref="L221:L223"/>
    <mergeCell ref="M221:M224"/>
    <mergeCell ref="C209:C212"/>
    <mergeCell ref="D209:D212"/>
    <mergeCell ref="E209:E212"/>
    <mergeCell ref="L209:L211"/>
    <mergeCell ref="M209:M212"/>
    <mergeCell ref="C213:C216"/>
    <mergeCell ref="D213:D216"/>
    <mergeCell ref="E213:E216"/>
    <mergeCell ref="L213:L215"/>
    <mergeCell ref="M213:M216"/>
    <mergeCell ref="C201:C204"/>
    <mergeCell ref="D201:D204"/>
    <mergeCell ref="E201:E204"/>
    <mergeCell ref="L201:L203"/>
    <mergeCell ref="M201:M204"/>
    <mergeCell ref="C205:C208"/>
    <mergeCell ref="D205:D208"/>
    <mergeCell ref="E205:E208"/>
    <mergeCell ref="L205:L207"/>
    <mergeCell ref="M205:M208"/>
    <mergeCell ref="L193:L195"/>
    <mergeCell ref="M193:M196"/>
    <mergeCell ref="C197:C200"/>
    <mergeCell ref="D197:D200"/>
    <mergeCell ref="E197:E200"/>
    <mergeCell ref="L197:L199"/>
    <mergeCell ref="M197:M200"/>
    <mergeCell ref="N181:N236"/>
    <mergeCell ref="C185:C188"/>
    <mergeCell ref="D185:D188"/>
    <mergeCell ref="E185:E188"/>
    <mergeCell ref="L185:L187"/>
    <mergeCell ref="M185:M188"/>
    <mergeCell ref="C189:C192"/>
    <mergeCell ref="D189:D192"/>
    <mergeCell ref="E189:E192"/>
    <mergeCell ref="L189:L191"/>
    <mergeCell ref="B181:B264"/>
    <mergeCell ref="C181:C184"/>
    <mergeCell ref="D181:D184"/>
    <mergeCell ref="E181:E184"/>
    <mergeCell ref="L181:L183"/>
    <mergeCell ref="M181:M184"/>
    <mergeCell ref="M189:M192"/>
    <mergeCell ref="C193:C196"/>
    <mergeCell ref="D193:D196"/>
    <mergeCell ref="E193:E196"/>
    <mergeCell ref="C173:C176"/>
    <mergeCell ref="D173:D176"/>
    <mergeCell ref="E173:E176"/>
    <mergeCell ref="L173:L175"/>
    <mergeCell ref="M173:M176"/>
    <mergeCell ref="C177:C180"/>
    <mergeCell ref="D177:D180"/>
    <mergeCell ref="E177:E180"/>
    <mergeCell ref="L177:L179"/>
    <mergeCell ref="M177:M180"/>
    <mergeCell ref="C165:C168"/>
    <mergeCell ref="D165:D168"/>
    <mergeCell ref="E165:E168"/>
    <mergeCell ref="L165:L167"/>
    <mergeCell ref="M165:M168"/>
    <mergeCell ref="C169:C172"/>
    <mergeCell ref="D169:D172"/>
    <mergeCell ref="E169:E172"/>
    <mergeCell ref="L169:L171"/>
    <mergeCell ref="M169:M172"/>
    <mergeCell ref="C157:C160"/>
    <mergeCell ref="D157:D160"/>
    <mergeCell ref="E157:E160"/>
    <mergeCell ref="L157:L159"/>
    <mergeCell ref="M157:M160"/>
    <mergeCell ref="C161:C164"/>
    <mergeCell ref="D161:D164"/>
    <mergeCell ref="E161:E164"/>
    <mergeCell ref="L161:L163"/>
    <mergeCell ref="M161:M164"/>
    <mergeCell ref="C149:C152"/>
    <mergeCell ref="D149:D152"/>
    <mergeCell ref="E149:E152"/>
    <mergeCell ref="L149:L151"/>
    <mergeCell ref="M149:M152"/>
    <mergeCell ref="D153:D156"/>
    <mergeCell ref="E153:E156"/>
    <mergeCell ref="L153:L155"/>
    <mergeCell ref="M153:M156"/>
    <mergeCell ref="C141:C144"/>
    <mergeCell ref="D141:D144"/>
    <mergeCell ref="E141:E144"/>
    <mergeCell ref="L141:L143"/>
    <mergeCell ref="M141:M144"/>
    <mergeCell ref="C145:C148"/>
    <mergeCell ref="D145:D148"/>
    <mergeCell ref="E145:E148"/>
    <mergeCell ref="L145:L147"/>
    <mergeCell ref="M145:M148"/>
    <mergeCell ref="C133:C136"/>
    <mergeCell ref="D133:D136"/>
    <mergeCell ref="E133:E136"/>
    <mergeCell ref="L133:L135"/>
    <mergeCell ref="M133:M136"/>
    <mergeCell ref="C137:C140"/>
    <mergeCell ref="D137:D140"/>
    <mergeCell ref="E137:E140"/>
    <mergeCell ref="L137:L139"/>
    <mergeCell ref="M137:M140"/>
    <mergeCell ref="C125:C128"/>
    <mergeCell ref="D125:D128"/>
    <mergeCell ref="E125:E128"/>
    <mergeCell ref="L125:L127"/>
    <mergeCell ref="M125:M128"/>
    <mergeCell ref="C129:C132"/>
    <mergeCell ref="D129:D132"/>
    <mergeCell ref="E129:E132"/>
    <mergeCell ref="L129:L131"/>
    <mergeCell ref="M129:M132"/>
    <mergeCell ref="C117:C120"/>
    <mergeCell ref="D117:D120"/>
    <mergeCell ref="E117:E120"/>
    <mergeCell ref="L117:L119"/>
    <mergeCell ref="M117:M120"/>
    <mergeCell ref="C121:C124"/>
    <mergeCell ref="D121:D124"/>
    <mergeCell ref="E121:E124"/>
    <mergeCell ref="L121:L123"/>
    <mergeCell ref="M121:M124"/>
    <mergeCell ref="C109:C112"/>
    <mergeCell ref="D109:D112"/>
    <mergeCell ref="E109:E112"/>
    <mergeCell ref="L109:L111"/>
    <mergeCell ref="M109:M112"/>
    <mergeCell ref="C113:C116"/>
    <mergeCell ref="D113:D116"/>
    <mergeCell ref="E113:E116"/>
    <mergeCell ref="L113:L115"/>
    <mergeCell ref="M113:M116"/>
    <mergeCell ref="C101:C104"/>
    <mergeCell ref="D101:D104"/>
    <mergeCell ref="E101:E104"/>
    <mergeCell ref="L101:L103"/>
    <mergeCell ref="M101:M104"/>
    <mergeCell ref="C105:C108"/>
    <mergeCell ref="D105:D108"/>
    <mergeCell ref="E105:E108"/>
    <mergeCell ref="L105:L107"/>
    <mergeCell ref="M105:M108"/>
    <mergeCell ref="C93:C96"/>
    <mergeCell ref="D93:D96"/>
    <mergeCell ref="E93:E96"/>
    <mergeCell ref="L93:L95"/>
    <mergeCell ref="M93:M96"/>
    <mergeCell ref="C97:C100"/>
    <mergeCell ref="D97:D100"/>
    <mergeCell ref="E97:E100"/>
    <mergeCell ref="L97:L99"/>
    <mergeCell ref="M97:M100"/>
    <mergeCell ref="C85:C88"/>
    <mergeCell ref="D85:D88"/>
    <mergeCell ref="E85:E88"/>
    <mergeCell ref="L85:L87"/>
    <mergeCell ref="M85:M88"/>
    <mergeCell ref="C89:C92"/>
    <mergeCell ref="D89:D92"/>
    <mergeCell ref="E89:E92"/>
    <mergeCell ref="L89:L91"/>
    <mergeCell ref="M89:M92"/>
    <mergeCell ref="C77:C80"/>
    <mergeCell ref="D77:D80"/>
    <mergeCell ref="E77:E80"/>
    <mergeCell ref="L77:L79"/>
    <mergeCell ref="M77:M80"/>
    <mergeCell ref="C81:C84"/>
    <mergeCell ref="D81:D84"/>
    <mergeCell ref="E81:E84"/>
    <mergeCell ref="L81:L83"/>
    <mergeCell ref="M81:M84"/>
    <mergeCell ref="C69:C72"/>
    <mergeCell ref="D69:D72"/>
    <mergeCell ref="E69:E72"/>
    <mergeCell ref="L69:L71"/>
    <mergeCell ref="M69:M72"/>
    <mergeCell ref="C73:C76"/>
    <mergeCell ref="D73:D76"/>
    <mergeCell ref="E73:E76"/>
    <mergeCell ref="L73:L75"/>
    <mergeCell ref="M73:M76"/>
    <mergeCell ref="C61:C64"/>
    <mergeCell ref="D61:D64"/>
    <mergeCell ref="E61:E64"/>
    <mergeCell ref="L61:L63"/>
    <mergeCell ref="M61:M64"/>
    <mergeCell ref="C65:C68"/>
    <mergeCell ref="D65:D68"/>
    <mergeCell ref="E65:E68"/>
    <mergeCell ref="L65:L67"/>
    <mergeCell ref="M65:M68"/>
    <mergeCell ref="C53:C56"/>
    <mergeCell ref="D53:D56"/>
    <mergeCell ref="E53:E56"/>
    <mergeCell ref="L53:L55"/>
    <mergeCell ref="M53:M56"/>
    <mergeCell ref="C57:C60"/>
    <mergeCell ref="D57:D60"/>
    <mergeCell ref="E57:E60"/>
    <mergeCell ref="L57:L59"/>
    <mergeCell ref="M57:M60"/>
    <mergeCell ref="C45:C48"/>
    <mergeCell ref="D45:D48"/>
    <mergeCell ref="E45:E48"/>
    <mergeCell ref="L45:L47"/>
    <mergeCell ref="M45:M48"/>
    <mergeCell ref="C49:C52"/>
    <mergeCell ref="D49:D52"/>
    <mergeCell ref="E49:E52"/>
    <mergeCell ref="L49:L51"/>
    <mergeCell ref="M49:M52"/>
    <mergeCell ref="C33:C36"/>
    <mergeCell ref="D33:D36"/>
    <mergeCell ref="E33:E36"/>
    <mergeCell ref="L33:L35"/>
    <mergeCell ref="M33:M36"/>
    <mergeCell ref="C41:C44"/>
    <mergeCell ref="D41:D44"/>
    <mergeCell ref="E41:E44"/>
    <mergeCell ref="L41:L43"/>
    <mergeCell ref="M41:M44"/>
    <mergeCell ref="C25:C28"/>
    <mergeCell ref="D25:D28"/>
    <mergeCell ref="E25:E28"/>
    <mergeCell ref="L25:L27"/>
    <mergeCell ref="M25:M28"/>
    <mergeCell ref="C29:C32"/>
    <mergeCell ref="D29:D32"/>
    <mergeCell ref="E29:E32"/>
    <mergeCell ref="L29:L31"/>
    <mergeCell ref="M29:M32"/>
    <mergeCell ref="C17:C20"/>
    <mergeCell ref="D17:D20"/>
    <mergeCell ref="E17:E20"/>
    <mergeCell ref="L17:L19"/>
    <mergeCell ref="M17:M20"/>
    <mergeCell ref="C21:C24"/>
    <mergeCell ref="D21:D24"/>
    <mergeCell ref="E21:E24"/>
    <mergeCell ref="L21:L23"/>
    <mergeCell ref="M21:M24"/>
    <mergeCell ref="D9:D12"/>
    <mergeCell ref="E9:E12"/>
    <mergeCell ref="L9:L11"/>
    <mergeCell ref="M9:M12"/>
    <mergeCell ref="C13:C16"/>
    <mergeCell ref="D13:D16"/>
    <mergeCell ref="E13:E16"/>
    <mergeCell ref="L13:L15"/>
    <mergeCell ref="M13:M16"/>
    <mergeCell ref="B2:O2"/>
    <mergeCell ref="B5:B180"/>
    <mergeCell ref="C5:C8"/>
    <mergeCell ref="D5:D8"/>
    <mergeCell ref="E5:E8"/>
    <mergeCell ref="L5:L7"/>
    <mergeCell ref="M5:M8"/>
    <mergeCell ref="N5:N180"/>
    <mergeCell ref="O5:O268"/>
    <mergeCell ref="C9:C1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29F7223BAE89468E1C6405CB4BF892" ma:contentTypeVersion="1" ma:contentTypeDescription="Создание документа." ma:contentTypeScope="" ma:versionID="1fd9672180824041fe89580848972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11D962-F5BB-4178-9517-9B24F50F8339}"/>
</file>

<file path=customXml/itemProps2.xml><?xml version="1.0" encoding="utf-8"?>
<ds:datastoreItem xmlns:ds="http://schemas.openxmlformats.org/officeDocument/2006/customXml" ds:itemID="{9DA888D3-62CB-404A-A8DB-E65A990A561C}"/>
</file>

<file path=customXml/itemProps3.xml><?xml version="1.0" encoding="utf-8"?>
<ds:datastoreItem xmlns:ds="http://schemas.openxmlformats.org/officeDocument/2006/customXml" ds:itemID="{E5894D0C-8E30-4ECF-892D-655D0AC959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60</vt:i4>
      </vt:variant>
    </vt:vector>
  </HeadingPairs>
  <TitlesOfParts>
    <vt:vector size="100" baseType="lpstr">
      <vt:lpstr>гим 4</vt:lpstr>
      <vt:lpstr>гим 6</vt:lpstr>
      <vt:lpstr>сш 8</vt:lpstr>
      <vt:lpstr>гим 10</vt:lpstr>
      <vt:lpstr>лиц 11</vt:lpstr>
      <vt:lpstr>сш 46</vt:lpstr>
      <vt:lpstr>сш 49</vt:lpstr>
      <vt:lpstr>сш 63</vt:lpstr>
      <vt:lpstr>сш 90</vt:lpstr>
      <vt:lpstr>сш 135</vt:lpstr>
      <vt:lpstr>лиц 6</vt:lpstr>
      <vt:lpstr>сш 55</vt:lpstr>
      <vt:lpstr>сш 81</vt:lpstr>
      <vt:lpstr>доу 5</vt:lpstr>
      <vt:lpstr>доу 14</vt:lpstr>
      <vt:lpstr>доу 22</vt:lpstr>
      <vt:lpstr>доу 80</vt:lpstr>
      <vt:lpstr>доу 81</vt:lpstr>
      <vt:lpstr>доу 86</vt:lpstr>
      <vt:lpstr>доу 108</vt:lpstr>
      <vt:lpstr>доу 109</vt:lpstr>
      <vt:lpstr>доу 110</vt:lpstr>
      <vt:lpstr>доу 128</vt:lpstr>
      <vt:lpstr>доу 138</vt:lpstr>
      <vt:lpstr>доу 150</vt:lpstr>
      <vt:lpstr>доу 162</vt:lpstr>
      <vt:lpstr>доу 169</vt:lpstr>
      <vt:lpstr>доу 182</vt:lpstr>
      <vt:lpstr>доу 220</vt:lpstr>
      <vt:lpstr>доу 224</vt:lpstr>
      <vt:lpstr>доу 226</vt:lpstr>
      <vt:lpstr>доу 238</vt:lpstr>
      <vt:lpstr>доу 254</vt:lpstr>
      <vt:lpstr>доу 265</vt:lpstr>
      <vt:lpstr>доу 278</vt:lpstr>
      <vt:lpstr>доу 313</vt:lpstr>
      <vt:lpstr>доу 320</vt:lpstr>
      <vt:lpstr>ддю</vt:lpstr>
      <vt:lpstr>цдт</vt:lpstr>
      <vt:lpstr>ЦППМиСП7</vt:lpstr>
      <vt:lpstr>'гим 10'!Заголовки_для_печати</vt:lpstr>
      <vt:lpstr>'гим 4'!Заголовки_для_печати</vt:lpstr>
      <vt:lpstr>'гим 6'!Заголовки_для_печати</vt:lpstr>
      <vt:lpstr>'доу 109'!Заголовки_для_печати</vt:lpstr>
      <vt:lpstr>'доу 110'!Заголовки_для_печати</vt:lpstr>
      <vt:lpstr>'доу 150'!Заголовки_для_печати</vt:lpstr>
      <vt:lpstr>'доу 220'!Заголовки_для_печати</vt:lpstr>
      <vt:lpstr>'доу 226'!Заголовки_для_печати</vt:lpstr>
      <vt:lpstr>'доу 238'!Заголовки_для_печати</vt:lpstr>
      <vt:lpstr>'доу 254'!Заголовки_для_печати</vt:lpstr>
      <vt:lpstr>'доу 313'!Заголовки_для_печати</vt:lpstr>
      <vt:lpstr>'доу 320'!Заголовки_для_печати</vt:lpstr>
      <vt:lpstr>'доу 5'!Заголовки_для_печати</vt:lpstr>
      <vt:lpstr>'лиц 11'!Заголовки_для_печати</vt:lpstr>
      <vt:lpstr>'лиц 6'!Заголовки_для_печати</vt:lpstr>
      <vt:lpstr>'сш 135'!Заголовки_для_печати</vt:lpstr>
      <vt:lpstr>'сш 46'!Заголовки_для_печати</vt:lpstr>
      <vt:lpstr>'сш 49'!Заголовки_для_печати</vt:lpstr>
      <vt:lpstr>'сш 55'!Заголовки_для_печати</vt:lpstr>
      <vt:lpstr>'сш 63'!Заголовки_для_печати</vt:lpstr>
      <vt:lpstr>'сш 8'!Заголовки_для_печати</vt:lpstr>
      <vt:lpstr>'сш 81'!Заголовки_для_печати</vt:lpstr>
      <vt:lpstr>'сш 90'!Заголовки_для_печати</vt:lpstr>
      <vt:lpstr>'гим 10'!Область_печати</vt:lpstr>
      <vt:lpstr>'гим 4'!Область_печати</vt:lpstr>
      <vt:lpstr>'гим 6'!Область_печати</vt:lpstr>
      <vt:lpstr>ддю!Область_печати</vt:lpstr>
      <vt:lpstr>'доу 108'!Область_печати</vt:lpstr>
      <vt:lpstr>'доу 109'!Область_печати</vt:lpstr>
      <vt:lpstr>'доу 110'!Область_печати</vt:lpstr>
      <vt:lpstr>'доу 128'!Область_печати</vt:lpstr>
      <vt:lpstr>'доу 138'!Область_печати</vt:lpstr>
      <vt:lpstr>'доу 162'!Область_печати</vt:lpstr>
      <vt:lpstr>'доу 182'!Область_печати</vt:lpstr>
      <vt:lpstr>'доу 22'!Область_печати</vt:lpstr>
      <vt:lpstr>'доу 220'!Область_печати</vt:lpstr>
      <vt:lpstr>'доу 224'!Область_печати</vt:lpstr>
      <vt:lpstr>'доу 226'!Область_печати</vt:lpstr>
      <vt:lpstr>'доу 238'!Область_печати</vt:lpstr>
      <vt:lpstr>'доу 254'!Область_печати</vt:lpstr>
      <vt:lpstr>'доу 265'!Область_печати</vt:lpstr>
      <vt:lpstr>'доу 278'!Область_печати</vt:lpstr>
      <vt:lpstr>'доу 313'!Область_печати</vt:lpstr>
      <vt:lpstr>'доу 320'!Область_печати</vt:lpstr>
      <vt:lpstr>'доу 5'!Область_печати</vt:lpstr>
      <vt:lpstr>'доу 80'!Область_печати</vt:lpstr>
      <vt:lpstr>'доу 81'!Область_печати</vt:lpstr>
      <vt:lpstr>'доу 86'!Область_печати</vt:lpstr>
      <vt:lpstr>'лиц 11'!Область_печати</vt:lpstr>
      <vt:lpstr>'лиц 6'!Область_печати</vt:lpstr>
      <vt:lpstr>'сш 135'!Область_печати</vt:lpstr>
      <vt:lpstr>'сш 46'!Область_печати</vt:lpstr>
      <vt:lpstr>'сш 49'!Область_печати</vt:lpstr>
      <vt:lpstr>'сш 55'!Область_печати</vt:lpstr>
      <vt:lpstr>'сш 63'!Область_печати</vt:lpstr>
      <vt:lpstr>'сш 8'!Область_печати</vt:lpstr>
      <vt:lpstr>'сш 81'!Область_печати</vt:lpstr>
      <vt:lpstr>'сш 90'!Область_печати</vt:lpstr>
      <vt:lpstr>цдт!Область_печати</vt:lpstr>
      <vt:lpstr>ЦППМиСП7!Область_печати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Baranova</dc:creator>
  <cp:lastModifiedBy>Baranova</cp:lastModifiedBy>
  <dcterms:created xsi:type="dcterms:W3CDTF">2019-03-19T10:29:25Z</dcterms:created>
  <dcterms:modified xsi:type="dcterms:W3CDTF">2019-03-19T10:33:48Z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0x010100E429F7223BAE89468E1C6405CB4BF892</vt:lpwstr>
  </property>
</Properties>
</file>