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tabRatio="526" firstSheet="1" activeTab="1"/>
  </bookViews>
  <sheets>
    <sheet name="Лист1" sheetId="1" state="hidden" r:id="rId1"/>
    <sheet name="без объемов" sheetId="6" r:id="rId2"/>
    <sheet name="Лист2" sheetId="5" r:id="rId3"/>
  </sheets>
  <definedNames>
    <definedName name="_xlnm.Print_Titles" localSheetId="1">'без объемов'!$5:$5</definedName>
    <definedName name="_xlnm.Print_Area" localSheetId="1">'без объемов'!$A$1:$M$135</definedName>
  </definedNames>
  <calcPr calcId="125725"/>
</workbook>
</file>

<file path=xl/calcChain.xml><?xml version="1.0" encoding="utf-8"?>
<calcChain xmlns="http://schemas.openxmlformats.org/spreadsheetml/2006/main">
  <c r="E124" i="6"/>
  <c r="F136" l="1"/>
  <c r="M30"/>
  <c r="F30"/>
  <c r="F133"/>
  <c r="E30"/>
  <c r="E31" s="1"/>
  <c r="F130" l="1"/>
  <c r="F81"/>
  <c r="F85"/>
  <c r="F92"/>
  <c r="F51" l="1"/>
  <c r="E51"/>
  <c r="F86" l="1"/>
  <c r="E123"/>
  <c r="E87"/>
  <c r="F87"/>
  <c r="F115"/>
  <c r="F114"/>
  <c r="F113"/>
  <c r="F112"/>
  <c r="F123" s="1"/>
  <c r="E108" l="1"/>
  <c r="F108"/>
  <c r="F124" l="1"/>
  <c r="E130" l="1"/>
  <c r="E63" l="1"/>
  <c r="F63"/>
  <c r="E83" l="1"/>
  <c r="F79"/>
  <c r="E79"/>
  <c r="E131" l="1"/>
  <c r="G43" i="1"/>
  <c r="H49"/>
  <c r="F49" s="1"/>
  <c r="H48"/>
  <c r="F48" s="1"/>
  <c r="H47"/>
  <c r="F47" s="1"/>
  <c r="H46"/>
  <c r="F46" s="1"/>
  <c r="H42"/>
  <c r="F42" s="1"/>
  <c r="H41"/>
  <c r="F41" s="1"/>
  <c r="H40"/>
  <c r="F40" s="1"/>
  <c r="H39"/>
  <c r="F39" s="1"/>
  <c r="H38"/>
  <c r="F38" s="1"/>
  <c r="H33"/>
  <c r="G33" s="1"/>
  <c r="H32"/>
  <c r="G32" s="1"/>
  <c r="H31"/>
  <c r="G31" s="1"/>
  <c r="H26"/>
  <c r="G26" s="1"/>
  <c r="H25"/>
  <c r="H24"/>
  <c r="G24" s="1"/>
  <c r="H23"/>
  <c r="G23"/>
  <c r="H22"/>
  <c r="G22" s="1"/>
  <c r="J67"/>
  <c r="I67"/>
  <c r="H67"/>
  <c r="J55"/>
  <c r="I55"/>
  <c r="H55"/>
  <c r="J43"/>
  <c r="I43"/>
  <c r="J35"/>
  <c r="I35"/>
  <c r="H35"/>
  <c r="F35" s="1"/>
  <c r="E35" s="1"/>
  <c r="J28"/>
  <c r="I28"/>
  <c r="J21"/>
  <c r="I101"/>
  <c r="J101"/>
  <c r="H101"/>
  <c r="H43" l="1"/>
  <c r="F43" s="1"/>
  <c r="E43" s="1"/>
  <c r="G25"/>
  <c r="H28"/>
  <c r="F28" s="1"/>
  <c r="H21"/>
  <c r="I21"/>
  <c r="F21" l="1"/>
  <c r="E21" s="1"/>
  <c r="E8" l="1"/>
  <c r="J8"/>
  <c r="I8"/>
  <c r="H8"/>
  <c r="G8"/>
  <c r="F8"/>
  <c r="F131" i="6"/>
  <c r="F134" s="1"/>
  <c r="F132" l="1"/>
  <c r="E135" l="1"/>
  <c r="G133"/>
</calcChain>
</file>

<file path=xl/sharedStrings.xml><?xml version="1.0" encoding="utf-8"?>
<sst xmlns="http://schemas.openxmlformats.org/spreadsheetml/2006/main" count="356" uniqueCount="225">
  <si>
    <t>Приложение 9</t>
  </si>
  <si>
    <r>
      <t xml:space="preserve">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ПЕРЕЧЕНЬ ОБЪЕКТОВ КАПИТАЛЬНОГО СТРОИТЕЛЬСТВА</t>
    </r>
  </si>
  <si>
    <t xml:space="preserve">                                                                </t>
  </si>
  <si>
    <t>№ п/п</t>
  </si>
  <si>
    <t>Наименование объекта</t>
  </si>
  <si>
    <t>мощность объекта</t>
  </si>
  <si>
    <t>сроки строительства</t>
  </si>
  <si>
    <t>Сметная стоимость строительства в ценах 2001 года, тыс.руб.</t>
  </si>
  <si>
    <t>Остаток сметной стоимости на начало года в ценах 2001 года, тыс.рублей</t>
  </si>
  <si>
    <t>Остаток сметной стоимости на начало года в ценах соответствующих лет, тыс.рублей</t>
  </si>
  <si>
    <t>Объем капитальных вложений в ценах соответствующих лет, тыс. рублей</t>
  </si>
  <si>
    <t>всего</t>
  </si>
  <si>
    <t>краевой бюджет</t>
  </si>
  <si>
    <t>бюджет города</t>
  </si>
  <si>
    <t>Реконструкция здания МУ "Научно-практический центр спортивной медицины" (проектные работы, ул. Марковского, 43a)</t>
  </si>
  <si>
    <t>511м2</t>
  </si>
  <si>
    <t>ОБРАЗОВАНИЕ</t>
  </si>
  <si>
    <t>ЗДРАВООХРАНЕНИЕ</t>
  </si>
  <si>
    <t>КОММУНАЛЬНОЕ СТРОИТЕЛЬСТВО</t>
  </si>
  <si>
    <t>ТРАНСПОРТ</t>
  </si>
  <si>
    <t>КУЛЬТУРА</t>
  </si>
  <si>
    <t>ФИЗИЧЕСКАЯ КУЛЬТУРА И СПОРТ</t>
  </si>
  <si>
    <t>СОЦИАЛЬНАЯ ПОЛИТИКА</t>
  </si>
  <si>
    <t>ЖИЛИЩНОЕ СТРОИТЕЛЬСТВО</t>
  </si>
  <si>
    <t>МОЛОДЕЖНАЯ ПОЛИТИКА</t>
  </si>
  <si>
    <t>НАЦИОНАЛЬНАЯ БЕЗОПАСНОСТЬ И ПРАВООХРАНИТЕЛЬНАЯ ДЕЯТЕЛЬНОСТЬ</t>
  </si>
  <si>
    <t xml:space="preserve">Строительство туристической базы в горном урочище "Ергаки" Ермаковского района Красноярского края в целях создания условий для организации отдыха детей в каникулярное время </t>
  </si>
  <si>
    <t>Sзастр. зданий-1796м2</t>
  </si>
  <si>
    <t>2006-2013</t>
  </si>
  <si>
    <t>61 714,4</t>
  </si>
  <si>
    <t>66 034,4</t>
  </si>
  <si>
    <t>10 571,1</t>
  </si>
  <si>
    <t>70 524,7</t>
  </si>
  <si>
    <t>6 793,3</t>
  </si>
  <si>
    <t>48 300,4</t>
  </si>
  <si>
    <t>31 977,3</t>
  </si>
  <si>
    <t>2 295,8</t>
  </si>
  <si>
    <t>17 356,2</t>
  </si>
  <si>
    <t>Реконструкция ГУК Красноярский государственный театр оперы и балета</t>
  </si>
  <si>
    <t>объект</t>
  </si>
  <si>
    <t>2010-2014</t>
  </si>
  <si>
    <t>Реконструкция  КГУК  "Красноярский драматический театр им. А.С. Пушкина"</t>
  </si>
  <si>
    <t>2012-2014</t>
  </si>
  <si>
    <t>Строительство КГОУ СПО  "Красноярское хореографическое училище"</t>
  </si>
  <si>
    <t>2012-2016</t>
  </si>
  <si>
    <t>Строительство ГОУ Красноярский краевой научно-учебный центр кадров культуры</t>
  </si>
  <si>
    <t>2012-2015</t>
  </si>
  <si>
    <t>Транспортная развязка правобережной Предмостной площади</t>
  </si>
  <si>
    <t xml:space="preserve">Пешеходный переход через  пр. им. газеты "Красноярский рабочий"-ул.Чайковского-пл.Котельникова </t>
  </si>
  <si>
    <t xml:space="preserve">Пешеходный переход через ул. Высотная в районе администрации Октябрьского района </t>
  </si>
  <si>
    <t>Пешеходный переход через ул. Тотмина в районе кинотеатра "Строитель"</t>
  </si>
  <si>
    <t xml:space="preserve">Пешеходный переход ул. К.Маркса-ул. Вейнбаума </t>
  </si>
  <si>
    <t xml:space="preserve">Пешеходный переход через ул. Калинина-ул. Маерчака </t>
  </si>
  <si>
    <t xml:space="preserve">Пешеходный переход через ул. Шахтеров в районе рынка "Енисейский" </t>
  </si>
  <si>
    <t xml:space="preserve">Пешеходный переход через ул.Молокова-ул. Батурина </t>
  </si>
  <si>
    <t>Транспортная развязка по ул. Затонская-ул.Павлова-ул.Семафорная (путепровод)</t>
  </si>
  <si>
    <t xml:space="preserve">Реконструкция ул. Саянская </t>
  </si>
  <si>
    <t xml:space="preserve">Пешеходный переход через пр. Октябрьский в районе ост. ул.Луначарского </t>
  </si>
  <si>
    <t>Без увеличения мощности</t>
  </si>
  <si>
    <t xml:space="preserve">Строительство детской поликлиники в Ленинском районе </t>
  </si>
  <si>
    <t xml:space="preserve">150 пос./см. </t>
  </si>
  <si>
    <t xml:space="preserve">Строительство детской поликлиники в Октябрьском районе </t>
  </si>
  <si>
    <t>500 пос./см.</t>
  </si>
  <si>
    <t>Строительство взрослой поликлиники в Октябрьском районе</t>
  </si>
  <si>
    <t>Строительство пищеблока, прачечной, административного корпуса  в МУЗ «Городская клиническая больница №7»</t>
  </si>
  <si>
    <t xml:space="preserve">КУЛЬТУРА </t>
  </si>
  <si>
    <t>Строительство четвертого автомобильного моста через Енисей</t>
  </si>
  <si>
    <t>Объем капитальных вложений в ценах соответству-ющих лет,
 тыс. рублей</t>
  </si>
  <si>
    <t>Парк культуры и отдыха в Советском районе</t>
  </si>
  <si>
    <t>Парк культуры и отдыха в Октябрьском районе</t>
  </si>
  <si>
    <t>Парк культуры и отдыха в Ленинском районе</t>
  </si>
  <si>
    <t>Парк культуры и отдыха в Кировском районе</t>
  </si>
  <si>
    <t xml:space="preserve">Транспортная развязка ул. Краснодарская -ул. Металлургов </t>
  </si>
  <si>
    <t>требуется финансирование из федерального и краевого бюджетов</t>
  </si>
  <si>
    <t>Пешеходный переход через ул. Дубровинского-ул. Диктатуры пролетариата</t>
  </si>
  <si>
    <t xml:space="preserve">Мощность </t>
  </si>
  <si>
    <t>н.д. - нет данных</t>
  </si>
  <si>
    <t>н.д.</t>
  </si>
  <si>
    <t xml:space="preserve">Транспортная развязка ул. Шахтеров -ул.Взлетная-ул. Молокова </t>
  </si>
  <si>
    <t xml:space="preserve">Реконструкция ул.Шахтеров от ул.Караульной до железнодорожного переезда (III очередь) </t>
  </si>
  <si>
    <t xml:space="preserve">Пешеходный переход через пр. Октябрьский-пр. Свободный  в районе Гор.ДК </t>
  </si>
  <si>
    <t xml:space="preserve">Пешеходный переход в районе торгового центра по пр. им. газеты "Красноярский рабочий" </t>
  </si>
  <si>
    <t>Примечание</t>
  </si>
  <si>
    <t>Строительство нового блока и теплого перехода к существующему  зданию детского сада по пер.Медицинскому, 25 б</t>
  </si>
  <si>
    <t xml:space="preserve">Детский сад в мкр. 6а жилого района "Северный" </t>
  </si>
  <si>
    <t xml:space="preserve">Детский сад в  мкр. жилого района "Слобода Весны" </t>
  </si>
  <si>
    <t>Детский сад  в микрорайоне "Южный берег"</t>
  </si>
  <si>
    <t>Строительство художественной школы в Советском районе</t>
  </si>
  <si>
    <t>Строительство центральной библиотеки 
им. Горького</t>
  </si>
  <si>
    <t>Краевой музей науки и технологий</t>
  </si>
  <si>
    <t>Стадион водных видов, о.Отдыха, Абаканская протока</t>
  </si>
  <si>
    <t>Физкультурно-спортивный центр с бассейном, мкр. Николаевка</t>
  </si>
  <si>
    <t>Спортивная база "Шира", Ширинский р-н, Хакассия</t>
  </si>
  <si>
    <t>Футбольные поля с искусственным покрытием, ст.Рассвет, ст.ДОК, ДК 1 Мая</t>
  </si>
  <si>
    <t>Устройство гребного канала на р. Кача</t>
  </si>
  <si>
    <t>3 поля</t>
  </si>
  <si>
    <t>50 единиц</t>
  </si>
  <si>
    <t>Реконструкция плоскостных спортивных сооружений, дворовые территории</t>
  </si>
  <si>
    <t>6 зон</t>
  </si>
  <si>
    <t>Строительство детской больницы на 500 коек</t>
  </si>
  <si>
    <t>Пристройка к детскому хирургическому корпусу МУЗ «Городская клиническая больница №20 им.И.С.Берзона»</t>
  </si>
  <si>
    <t>Поликлиника на 175 посещений в смену по ул. Судостроительная</t>
  </si>
  <si>
    <t>Строительство центра восстановительной медицины и реабилитации в МУЗ «Городская детская клиническая больница №5»</t>
  </si>
  <si>
    <t>Корпус № 5 с переходами МУЗ «Городская больница №4»</t>
  </si>
  <si>
    <t xml:space="preserve">Строительство поликлиники МБУЗ «Городская детская поликлиника №3» во II мкр. жилого района «Аэропорт» </t>
  </si>
  <si>
    <t xml:space="preserve">«Строительство поликлиники МБУЗ «Городская поликлиника №14» во II мкр. жилого района «Аэропорт» </t>
  </si>
  <si>
    <t>Строительство многопрофильной больницы для взрослого населения на 1000 коек</t>
  </si>
  <si>
    <t>Строительство взрослой инфекционной больницы</t>
  </si>
  <si>
    <t>Строительство родильного дома в городе Красноярске</t>
  </si>
  <si>
    <t>500 коек</t>
  </si>
  <si>
    <t>132 койки</t>
  </si>
  <si>
    <t>3 000 кв. метров</t>
  </si>
  <si>
    <t>4200 кв. метров</t>
  </si>
  <si>
    <t>500 пос./см.,  
30 коек</t>
  </si>
  <si>
    <t>500 пос./см.,
15 коек</t>
  </si>
  <si>
    <t>500 пос./см.,
30 коек</t>
  </si>
  <si>
    <t>350 пос./см.,
30 коек</t>
  </si>
  <si>
    <t>1000 коек</t>
  </si>
  <si>
    <t>СОЦИАЛЬНАЯ ЗАЩИТА НАСЕЛЕНИЯ</t>
  </si>
  <si>
    <t> МКУ «ГСРЦН «Забота» строительство перехода между корпусами (изыскательские работы, изготовление ПСД, строительство)</t>
  </si>
  <si>
    <t> МБУ «ГЦСПН «Родник» строительство корпуса для дома ночного пребывания (изыскательские работы, изготовление ПСД)</t>
  </si>
  <si>
    <t>Реконструкция тяговых подстанций МП "ГЭТ"</t>
  </si>
  <si>
    <t>Реконструкция автодороги по ул.Свердловская от ул.Матросова до парка флоры и фауны "Роев ручей" (странспортной развязкой ул.Свердловская-ул.Матросова-ул.Семафорная)</t>
  </si>
  <si>
    <t xml:space="preserve">Объем инвестиций на 2016-2020 годы </t>
  </si>
  <si>
    <t>ВСЕГО по отрасли "Социальная защита населения"</t>
  </si>
  <si>
    <t>ВСЕГО по отрасли "Образование"</t>
  </si>
  <si>
    <t>ВСЕГО по отрасли "Здравоохранение"</t>
  </si>
  <si>
    <t>ВСЕГО по отрасли "Физическая культура, спорт и туризм"</t>
  </si>
  <si>
    <t>ВСЕГО по отрасли "Коммунальное строительство"</t>
  </si>
  <si>
    <t>ВСЕГО по отрасли "Транспорт"</t>
  </si>
  <si>
    <t>Культурно-досуговый центр для детей и населения</t>
  </si>
  <si>
    <t xml:space="preserve">Строительство музыкальной школы </t>
  </si>
  <si>
    <t>Детский сад в Октябрьском районе (Николаевка, ул. Корнеева-ул.Ленина)</t>
  </si>
  <si>
    <t>Детский сад по ул. Кутузова (Кировский район)</t>
  </si>
  <si>
    <t>Возможен механизм  МЧП</t>
  </si>
  <si>
    <t>Благоустройство плоскостных спортивных объектов рекреационных  зон, о. Татышев, парк ДК 1 Мая, мкр. Ветлужанка, парк Гвардейский, Студ.городок, прилегающая территория заповедника Столбы</t>
  </si>
  <si>
    <t>Краевой бюджет</t>
  </si>
  <si>
    <t xml:space="preserve">Физкультурно-спортивный центр, конно-спортивный манеж, Кузнецовское плато </t>
  </si>
  <si>
    <t>ВСЕГО по отрасли "Культура"</t>
  </si>
  <si>
    <t>ФИЗИЧЕСКАЯ КУЛЬТУРА, СПОРТ И ТУРИЗМ</t>
  </si>
  <si>
    <t>Реконструкция трамвайных путей с устройством бесстыковочного полотна</t>
  </si>
  <si>
    <t>Строительство электролизной на насосной станции 2-го подъема "Южная" водозабора о. Казачий</t>
  </si>
  <si>
    <t>380тыс.м3/сут</t>
  </si>
  <si>
    <t>8,5 кгCl/час</t>
  </si>
  <si>
    <t>Итого объекты дорожного строительства</t>
  </si>
  <si>
    <t xml:space="preserve">Итого коммунальные объекты </t>
  </si>
  <si>
    <t>Обеззараживание очищенных сточных вод на Левобережных очистных сооружениях г.Красноярска</t>
  </si>
  <si>
    <t>Разработка проекта зон санитарной охраны 2, 3 поясов для водозаборных сооружений г.Красноярска</t>
  </si>
  <si>
    <t>130500 кв.м</t>
  </si>
  <si>
    <t>Строительство жилых домов для муниципальных нужд</t>
  </si>
  <si>
    <t>ВСЕГО по отрасли "Жилищное строительство"</t>
  </si>
  <si>
    <t>Продолжение реконструкции Левобережных очистных сооружений (ЛОС) со строительством цеха механического обезвоживания осадка на Левобережных очистных сооружениях</t>
  </si>
  <si>
    <t>Продолжение строительства главного канализационного кол-лектора глубокого заложения до Левобережных очистных сооружений</t>
  </si>
  <si>
    <t>Продолжение строительства главного коллектора от КНС-22 до КГН-1 (методом микротоннелирования)</t>
  </si>
  <si>
    <t>Продолжение строительства сетей водоснабжения к районам застройки</t>
  </si>
  <si>
    <t>Строительство электролизной на водозаборе о. Отдыха</t>
  </si>
  <si>
    <t>Строительство электролизной на водозаборе о. Посадный</t>
  </si>
  <si>
    <t>Строительство электролизной на водозаборе о. Татышева</t>
  </si>
  <si>
    <t>Реконструкцию системы обеззараживания воды водозабора "Гремячий лог"</t>
  </si>
  <si>
    <t>Реконструкцию водозабора о. Верхний-Атамановский и магистральных водоводов для подачи воды питьевого качества на ТЭЦ-2</t>
  </si>
  <si>
    <t>Реконструкцию водозабора о. Нижний-Атамановский и магистральных водоводов для подачи воды питьевого качества на ТЭЦ-1</t>
  </si>
  <si>
    <t>требуется софинансирование из федерального и краевого бюджетов</t>
  </si>
  <si>
    <t>Строительство жилых домов частными инвесторами</t>
  </si>
  <si>
    <t>8254500 кв.м</t>
  </si>
  <si>
    <t>Строительство 2-го энергоблока на филиале "Красноярская ТЭЦ-3" ОАО "Енисейская ТГК (ТГК-13)"</t>
  </si>
  <si>
    <t>185 МВт, 270 Гкал./ч.</t>
  </si>
  <si>
    <t>Внебюджетные средства</t>
  </si>
  <si>
    <t>Источник: ДЦП "Развитие дошкольного образования"</t>
  </si>
  <si>
    <t>Средства ООО "КрасКом"</t>
  </si>
  <si>
    <t xml:space="preserve">Приложение №9                                                                                         к Программе социально-экономического развития города Красноярска  до 2020 года </t>
  </si>
  <si>
    <t>Оборудование отстойно-разворотных площадок конечных остановочных пунктов</t>
  </si>
  <si>
    <t>208 тыс. кв. м</t>
  </si>
  <si>
    <t>Замена 70 км кабельных линий и 130 км контактной сети</t>
  </si>
  <si>
    <t>Детский сад  в квартале ВЦ - 1-8</t>
  </si>
  <si>
    <t xml:space="preserve">ПЕРЕЧЕНЬ ОБЪЕКТОВ КАПИТАЛЬНОГО СТРОИТЕЛЬСТВА НА ПЕРИОД С 2016  ДО 2020 ГОДА  </t>
  </si>
  <si>
    <t>частные инвесторы</t>
  </si>
  <si>
    <t>необеспеченные финансированием</t>
  </si>
  <si>
    <t>Всего за счет всех источников</t>
  </si>
  <si>
    <t>Реконструкция здания комбината питания по ул.Парашютная, 14а</t>
  </si>
  <si>
    <t>25 тонн/сутки перерабтка сырья</t>
  </si>
  <si>
    <t>Регенерация мемориальной зоны памятника федерального значения МБУК "Музей-усадьба В.И. Сурикова" со строительством выставочного зала и открытого фондохранения</t>
  </si>
  <si>
    <t>1000 школьных мест</t>
  </si>
  <si>
    <t>600 школьных мест</t>
  </si>
  <si>
    <t>200 мест</t>
  </si>
  <si>
    <t>210 мест</t>
  </si>
  <si>
    <t>120 мест</t>
  </si>
  <si>
    <t>160 мест</t>
  </si>
  <si>
    <t>280 мест</t>
  </si>
  <si>
    <t>260 мест</t>
  </si>
  <si>
    <t>140 мест</t>
  </si>
  <si>
    <t>135 мест</t>
  </si>
  <si>
    <t>нет данных</t>
  </si>
  <si>
    <t>80 пос./см.</t>
  </si>
  <si>
    <t>175 пос./см.</t>
  </si>
  <si>
    <t>Объемы инвестиций за счет собственных доходов бюджета города (тыс. руб.)</t>
  </si>
  <si>
    <t>Объемы инвестиций, необеспеченные собственными  доходами бюджета города (тыс. руб.)</t>
  </si>
  <si>
    <t>Общеобразовательная школа в жилом районе "Ястынское поле"</t>
  </si>
  <si>
    <t>Общеобразовательная школа в V мкр. жилого района "Слобода Весны"</t>
  </si>
  <si>
    <t>Общеобразовательная школа I мкр. жилого района "Аэропорт"</t>
  </si>
  <si>
    <t>Общеобразовательная школа в VII мкр. жилого района "Покровский"</t>
  </si>
  <si>
    <t>Общеобразовательная школа в VI мкр. жилого массива "Иннокентьевский"</t>
  </si>
  <si>
    <t>Общеобразовательная школа в VII мкр. жилого района "Аэропорт"</t>
  </si>
  <si>
    <t>Общеобразовательная школа в 6а   жилого массива "Северный"</t>
  </si>
  <si>
    <t>Детский сад в I мкр. жилого района "Северный"</t>
  </si>
  <si>
    <t>Детский сад в микрорайоне "Метростроитель"</t>
  </si>
  <si>
    <t>Детский сад во II мкр. жилого района "Северный"</t>
  </si>
  <si>
    <t>Детский сад в жилом районе "Пашенный"</t>
  </si>
  <si>
    <t>Детский сад в мкрн. "Ястынское поле"</t>
  </si>
  <si>
    <t>Детский сад № 1 в VI мкр. жилого района "Покровский"</t>
  </si>
  <si>
    <t>Детский сад в микрорайоне "Ястынское поле"</t>
  </si>
  <si>
    <t>Детский сад  № 1 в I микрорайоне  жилого района "Аэропорт"</t>
  </si>
  <si>
    <t>Строительство поликлиники для МБУЗ «Городская поликлиника №14» мкр. "Взлетка"</t>
  </si>
  <si>
    <t>Строительство поликлиники для МБУЗ «Городская поликлиника №2» в районе мкр. "Николаевка"</t>
  </si>
  <si>
    <t xml:space="preserve">Строительство детской поликлиники в Советском районе (ул. Малиновского, 19) </t>
  </si>
  <si>
    <t>Строительство детской поликлиники в Железнодорожном районе</t>
  </si>
  <si>
    <t>Строительство поликлиники на границе между мкр. "Северным" и мкр. "Взлеткой"</t>
  </si>
  <si>
    <t xml:space="preserve">Стадион технических видов спорта, ул.Цимлянская </t>
  </si>
  <si>
    <t>10% от краевого финансирования</t>
  </si>
  <si>
    <t xml:space="preserve">Дворец водных видов спорта, Солонцы-2 </t>
  </si>
  <si>
    <t>Краевое финансирование</t>
  </si>
  <si>
    <t>Легкоатлетический манеж, о.Отдыха</t>
  </si>
  <si>
    <t>Футбольный манеж, Советский район, парк Гвардейский</t>
  </si>
  <si>
    <t>20% от краевого фин-я</t>
  </si>
  <si>
    <t xml:space="preserve">Открытая ледовая арена для конькобежного спорта , Октябрьский р-н, Студгородок </t>
  </si>
  <si>
    <t xml:space="preserve">Крытый ледовый дворец 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</si>
</sst>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#,##0.0"/>
    <numFmt numFmtId="165" formatCode="0.0"/>
    <numFmt numFmtId="166" formatCode="_-* #,##0.0_р_._-;\-* #,##0.0_р_._-;_-* &quot;-&quot;??_р_._-;_-@_-"/>
    <numFmt numFmtId="167" formatCode="#,##0_р_."/>
    <numFmt numFmtId="168" formatCode="_-* #,##0.0_р_._-;\-* #,##0.0_р_._-;_-* &quot;-&quot;?_р_._-;_-@_-"/>
    <numFmt numFmtId="169" formatCode="#,##0.000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Helv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2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2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43" fontId="15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5" fillId="0" borderId="0" xfId="1" applyFont="1"/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top" wrapText="1"/>
    </xf>
    <xf numFmtId="164" fontId="3" fillId="0" borderId="7" xfId="1" applyNumberFormat="1" applyFont="1" applyFill="1" applyBorder="1" applyAlignment="1">
      <alignment vertical="top" wrapText="1"/>
    </xf>
    <xf numFmtId="164" fontId="2" fillId="0" borderId="7" xfId="1" applyNumberFormat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0" fillId="0" borderId="7" xfId="0" applyBorder="1"/>
    <xf numFmtId="0" fontId="8" fillId="0" borderId="7" xfId="0" applyFont="1" applyBorder="1" applyAlignment="1">
      <alignment horizontal="center" vertical="top" wrapText="1"/>
    </xf>
    <xf numFmtId="164" fontId="3" fillId="0" borderId="7" xfId="1" applyNumberFormat="1" applyFont="1" applyFill="1" applyBorder="1" applyAlignment="1">
      <alignment horizontal="center" vertical="top" wrapText="1"/>
    </xf>
    <xf numFmtId="164" fontId="2" fillId="0" borderId="7" xfId="1" applyNumberFormat="1" applyFont="1" applyFill="1" applyBorder="1" applyAlignment="1">
      <alignment horizontal="center" vertical="top" wrapText="1"/>
    </xf>
    <xf numFmtId="4" fontId="11" fillId="0" borderId="7" xfId="0" applyNumberFormat="1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7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2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center" vertical="center" wrapText="1"/>
    </xf>
    <xf numFmtId="164" fontId="5" fillId="0" borderId="6" xfId="2" applyNumberFormat="1" applyFont="1" applyBorder="1" applyAlignment="1">
      <alignment horizontal="center" vertical="center" wrapText="1"/>
    </xf>
    <xf numFmtId="164" fontId="5" fillId="0" borderId="6" xfId="2" applyNumberFormat="1" applyFont="1" applyBorder="1" applyAlignment="1">
      <alignment horizontal="right" vertical="center" wrapText="1"/>
    </xf>
    <xf numFmtId="164" fontId="5" fillId="0" borderId="6" xfId="2" applyNumberFormat="1" applyFont="1" applyFill="1" applyBorder="1" applyAlignment="1">
      <alignment horizontal="right" vertical="center" wrapText="1"/>
    </xf>
    <xf numFmtId="164" fontId="5" fillId="0" borderId="7" xfId="2" applyNumberFormat="1" applyFont="1" applyFill="1" applyBorder="1" applyAlignment="1">
      <alignment horizontal="right" vertical="center" wrapText="1"/>
    </xf>
    <xf numFmtId="164" fontId="5" fillId="0" borderId="7" xfId="2" applyNumberFormat="1" applyFont="1" applyFill="1" applyBorder="1" applyAlignment="1">
      <alignment horizontal="right" vertical="top" wrapText="1"/>
    </xf>
    <xf numFmtId="164" fontId="0" fillId="0" borderId="0" xfId="0" applyNumberFormat="1"/>
    <xf numFmtId="164" fontId="13" fillId="0" borderId="6" xfId="2" applyNumberFormat="1" applyFont="1" applyBorder="1" applyAlignment="1">
      <alignment horizontal="right" vertical="center" wrapText="1"/>
    </xf>
    <xf numFmtId="0" fontId="14" fillId="0" borderId="0" xfId="0" applyFont="1"/>
    <xf numFmtId="0" fontId="10" fillId="0" borderId="0" xfId="1" applyFont="1" applyAlignment="1">
      <alignment horizontal="center"/>
    </xf>
    <xf numFmtId="0" fontId="3" fillId="0" borderId="0" xfId="1" applyFont="1" applyFill="1" applyAlignment="1">
      <alignment vertical="top" wrapText="1"/>
    </xf>
    <xf numFmtId="164" fontId="10" fillId="3" borderId="7" xfId="1" applyNumberFormat="1" applyFont="1" applyFill="1" applyBorder="1" applyAlignment="1">
      <alignment horizontal="center"/>
    </xf>
    <xf numFmtId="0" fontId="3" fillId="3" borderId="0" xfId="1" applyFont="1" applyFill="1" applyAlignment="1">
      <alignment vertical="top" wrapText="1"/>
    </xf>
    <xf numFmtId="164" fontId="5" fillId="3" borderId="7" xfId="1" applyNumberFormat="1" applyFont="1" applyFill="1" applyBorder="1" applyAlignment="1">
      <alignment horizontal="center" wrapText="1"/>
    </xf>
    <xf numFmtId="164" fontId="10" fillId="4" borderId="7" xfId="1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8" fillId="0" borderId="7" xfId="0" applyNumberFormat="1" applyFont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vertical="top" wrapText="1"/>
    </xf>
    <xf numFmtId="165" fontId="5" fillId="4" borderId="7" xfId="1" applyNumberFormat="1" applyFont="1" applyFill="1" applyBorder="1" applyAlignment="1">
      <alignment horizontal="center" wrapText="1"/>
    </xf>
    <xf numFmtId="0" fontId="4" fillId="0" borderId="7" xfId="1" applyFont="1" applyFill="1" applyBorder="1" applyAlignment="1">
      <alignment horizontal="center" wrapText="1"/>
    </xf>
    <xf numFmtId="165" fontId="4" fillId="4" borderId="7" xfId="1" applyNumberFormat="1" applyFont="1" applyFill="1" applyBorder="1" applyAlignment="1">
      <alignment horizontal="center" wrapText="1"/>
    </xf>
    <xf numFmtId="164" fontId="6" fillId="4" borderId="7" xfId="1" applyNumberFormat="1" applyFont="1" applyFill="1" applyBorder="1" applyAlignment="1">
      <alignment horizontal="center"/>
    </xf>
    <xf numFmtId="0" fontId="4" fillId="0" borderId="0" xfId="1" applyFont="1" applyFill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4" fillId="0" borderId="5" xfId="1" applyNumberFormat="1" applyFont="1" applyFill="1" applyBorder="1" applyAlignment="1">
      <alignment horizontal="center" wrapText="1"/>
    </xf>
    <xf numFmtId="0" fontId="7" fillId="3" borderId="0" xfId="1" applyFont="1" applyFill="1" applyAlignment="1">
      <alignment horizontal="left" vertical="top"/>
    </xf>
    <xf numFmtId="0" fontId="11" fillId="0" borderId="15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3" fillId="4" borderId="0" xfId="1" applyFont="1" applyFill="1" applyAlignment="1">
      <alignment vertical="top" wrapText="1"/>
    </xf>
    <xf numFmtId="164" fontId="5" fillId="4" borderId="7" xfId="1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vertical="top" wrapText="1"/>
    </xf>
    <xf numFmtId="165" fontId="16" fillId="0" borderId="7" xfId="0" applyNumberFormat="1" applyFont="1" applyBorder="1" applyAlignment="1">
      <alignment horizontal="center" vertical="top" wrapText="1"/>
    </xf>
    <xf numFmtId="164" fontId="18" fillId="4" borderId="7" xfId="1" applyNumberFormat="1" applyFont="1" applyFill="1" applyBorder="1" applyAlignment="1">
      <alignment horizontal="center"/>
    </xf>
    <xf numFmtId="0" fontId="7" fillId="0" borderId="0" xfId="1" applyFont="1" applyFill="1" applyAlignment="1">
      <alignment vertical="top" wrapText="1"/>
    </xf>
    <xf numFmtId="0" fontId="3" fillId="3" borderId="7" xfId="1" applyFont="1" applyFill="1" applyBorder="1" applyAlignment="1">
      <alignment vertical="top" wrapText="1"/>
    </xf>
    <xf numFmtId="164" fontId="3" fillId="0" borderId="7" xfId="1" applyNumberFormat="1" applyFont="1" applyFill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top" wrapText="1"/>
    </xf>
    <xf numFmtId="1" fontId="16" fillId="0" borderId="7" xfId="0" applyNumberFormat="1" applyFont="1" applyBorder="1" applyAlignment="1">
      <alignment horizontal="center" vertical="top" wrapText="1"/>
    </xf>
    <xf numFmtId="0" fontId="0" fillId="0" borderId="5" xfId="0" applyFont="1" applyBorder="1"/>
    <xf numFmtId="0" fontId="0" fillId="0" borderId="7" xfId="0" applyFont="1" applyBorder="1"/>
    <xf numFmtId="1" fontId="16" fillId="3" borderId="5" xfId="0" applyNumberFormat="1" applyFont="1" applyFill="1" applyBorder="1" applyAlignment="1">
      <alignment horizontal="center" vertical="top" wrapText="1"/>
    </xf>
    <xf numFmtId="1" fontId="16" fillId="3" borderId="7" xfId="0" applyNumberFormat="1" applyFont="1" applyFill="1" applyBorder="1" applyAlignment="1">
      <alignment horizontal="center" vertical="top" wrapText="1"/>
    </xf>
    <xf numFmtId="165" fontId="16" fillId="3" borderId="7" xfId="0" applyNumberFormat="1" applyFont="1" applyFill="1" applyBorder="1" applyAlignment="1">
      <alignment horizontal="center" vertical="top" wrapText="1"/>
    </xf>
    <xf numFmtId="1" fontId="16" fillId="5" borderId="7" xfId="0" applyNumberFormat="1" applyFont="1" applyFill="1" applyBorder="1" applyAlignment="1">
      <alignment horizontal="center" vertical="top" wrapText="1"/>
    </xf>
    <xf numFmtId="0" fontId="0" fillId="4" borderId="0" xfId="0" applyFont="1" applyFill="1" applyAlignment="1">
      <alignment vertical="top" wrapText="1"/>
    </xf>
    <xf numFmtId="164" fontId="20" fillId="4" borderId="5" xfId="0" applyNumberFormat="1" applyFont="1" applyFill="1" applyBorder="1" applyAlignment="1">
      <alignment vertical="top" wrapText="1"/>
    </xf>
    <xf numFmtId="164" fontId="20" fillId="4" borderId="7" xfId="0" applyNumberFormat="1" applyFont="1" applyFill="1" applyBorder="1" applyAlignment="1">
      <alignment vertical="top" wrapText="1"/>
    </xf>
    <xf numFmtId="166" fontId="16" fillId="4" borderId="7" xfId="3" applyNumberFormat="1" applyFont="1" applyFill="1" applyBorder="1" applyAlignment="1">
      <alignment horizontal="center" vertical="top" wrapText="1"/>
    </xf>
    <xf numFmtId="0" fontId="0" fillId="0" borderId="0" xfId="0" applyFont="1" applyBorder="1"/>
    <xf numFmtId="0" fontId="22" fillId="0" borderId="0" xfId="0" applyFont="1"/>
    <xf numFmtId="0" fontId="0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23" fillId="0" borderId="0" xfId="0" applyFont="1" applyBorder="1" applyAlignment="1">
      <alignment horizontal="center" wrapText="1"/>
    </xf>
    <xf numFmtId="1" fontId="3" fillId="0" borderId="7" xfId="1" applyNumberFormat="1" applyFont="1" applyFill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" fontId="3" fillId="3" borderId="7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23" fillId="0" borderId="0" xfId="0" applyFont="1"/>
    <xf numFmtId="0" fontId="23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3" fillId="0" borderId="7" xfId="1" applyFont="1" applyFill="1" applyBorder="1" applyAlignment="1">
      <alignment horizontal="center" vertical="center" wrapText="1"/>
    </xf>
    <xf numFmtId="165" fontId="5" fillId="6" borderId="5" xfId="1" applyNumberFormat="1" applyFont="1" applyFill="1" applyBorder="1" applyAlignment="1">
      <alignment horizontal="center" wrapText="1"/>
    </xf>
    <xf numFmtId="0" fontId="5" fillId="6" borderId="7" xfId="1" applyFont="1" applyFill="1" applyBorder="1" applyAlignment="1">
      <alignment horizontal="center" wrapText="1"/>
    </xf>
    <xf numFmtId="165" fontId="5" fillId="6" borderId="7" xfId="1" applyNumberFormat="1" applyFont="1" applyFill="1" applyBorder="1" applyAlignment="1">
      <alignment horizontal="center" wrapText="1"/>
    </xf>
    <xf numFmtId="164" fontId="5" fillId="6" borderId="7" xfId="1" applyNumberFormat="1" applyFont="1" applyFill="1" applyBorder="1" applyAlignment="1">
      <alignment horizontal="center" wrapText="1"/>
    </xf>
    <xf numFmtId="164" fontId="10" fillId="6" borderId="7" xfId="1" applyNumberFormat="1" applyFont="1" applyFill="1" applyBorder="1" applyAlignment="1">
      <alignment horizontal="center"/>
    </xf>
    <xf numFmtId="0" fontId="3" fillId="6" borderId="0" xfId="1" applyFont="1" applyFill="1" applyAlignment="1">
      <alignment vertical="top" wrapText="1"/>
    </xf>
    <xf numFmtId="0" fontId="3" fillId="0" borderId="7" xfId="1" applyFont="1" applyFill="1" applyBorder="1" applyAlignment="1">
      <alignment vertical="center" wrapText="1"/>
    </xf>
    <xf numFmtId="164" fontId="0" fillId="0" borderId="0" xfId="0" applyNumberFormat="1" applyFont="1"/>
    <xf numFmtId="165" fontId="0" fillId="0" borderId="0" xfId="0" applyNumberFormat="1" applyFont="1"/>
    <xf numFmtId="164" fontId="3" fillId="0" borderId="7" xfId="0" applyNumberFormat="1" applyFont="1" applyFill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/>
    </xf>
    <xf numFmtId="169" fontId="0" fillId="0" borderId="0" xfId="0" applyNumberFormat="1" applyFont="1"/>
    <xf numFmtId="164" fontId="5" fillId="3" borderId="7" xfId="1" applyNumberFormat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165" fontId="3" fillId="3" borderId="7" xfId="1" applyNumberFormat="1" applyFont="1" applyFill="1" applyBorder="1" applyAlignment="1">
      <alignment horizontal="center" vertical="center" wrapText="1"/>
    </xf>
    <xf numFmtId="165" fontId="5" fillId="3" borderId="5" xfId="1" applyNumberFormat="1" applyFont="1" applyFill="1" applyBorder="1" applyAlignment="1">
      <alignment horizontal="center" wrapText="1"/>
    </xf>
    <xf numFmtId="0" fontId="5" fillId="3" borderId="7" xfId="1" applyFont="1" applyFill="1" applyBorder="1" applyAlignment="1">
      <alignment horizontal="center" wrapText="1"/>
    </xf>
    <xf numFmtId="165" fontId="5" fillId="3" borderId="7" xfId="1" applyNumberFormat="1" applyFont="1" applyFill="1" applyBorder="1" applyAlignment="1">
      <alignment horizont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165" fontId="7" fillId="0" borderId="5" xfId="1" applyNumberFormat="1" applyFont="1" applyFill="1" applyBorder="1" applyAlignment="1">
      <alignment horizontal="center" wrapText="1"/>
    </xf>
    <xf numFmtId="0" fontId="7" fillId="0" borderId="7" xfId="1" applyFont="1" applyFill="1" applyBorder="1" applyAlignment="1">
      <alignment horizontal="center" wrapText="1"/>
    </xf>
    <xf numFmtId="165" fontId="7" fillId="4" borderId="7" xfId="1" applyNumberFormat="1" applyFont="1" applyFill="1" applyBorder="1" applyAlignment="1">
      <alignment horizont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center" vertical="top" wrapText="1"/>
    </xf>
    <xf numFmtId="165" fontId="5" fillId="0" borderId="7" xfId="0" applyNumberFormat="1" applyFont="1" applyFill="1" applyBorder="1" applyAlignment="1">
      <alignment horizontal="center" vertical="top" wrapText="1"/>
    </xf>
    <xf numFmtId="1" fontId="7" fillId="0" borderId="5" xfId="0" applyNumberFormat="1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top" wrapText="1"/>
    </xf>
    <xf numFmtId="166" fontId="7" fillId="0" borderId="7" xfId="3" applyNumberFormat="1" applyFont="1" applyFill="1" applyBorder="1" applyAlignment="1">
      <alignment horizontal="center" vertical="center" wrapText="1"/>
    </xf>
    <xf numFmtId="165" fontId="5" fillId="4" borderId="5" xfId="1" applyNumberFormat="1" applyFont="1" applyFill="1" applyBorder="1" applyAlignment="1">
      <alignment horizontal="center" wrapText="1"/>
    </xf>
    <xf numFmtId="0" fontId="5" fillId="4" borderId="7" xfId="1" applyFont="1" applyFill="1" applyBorder="1" applyAlignment="1">
      <alignment horizontal="center" wrapText="1"/>
    </xf>
    <xf numFmtId="1" fontId="11" fillId="0" borderId="7" xfId="0" applyNumberFormat="1" applyFont="1" applyBorder="1" applyAlignment="1">
      <alignment horizontal="center" wrapText="1"/>
    </xf>
    <xf numFmtId="0" fontId="3" fillId="3" borderId="7" xfId="1" applyFont="1" applyFill="1" applyBorder="1" applyAlignment="1">
      <alignment horizontal="center" wrapText="1"/>
    </xf>
    <xf numFmtId="0" fontId="2" fillId="3" borderId="7" xfId="1" applyFont="1" applyFill="1" applyBorder="1" applyAlignment="1">
      <alignment horizontal="center" vertical="center" wrapText="1"/>
    </xf>
    <xf numFmtId="164" fontId="26" fillId="4" borderId="5" xfId="0" applyNumberFormat="1" applyFont="1" applyFill="1" applyBorder="1" applyAlignment="1">
      <alignment vertical="top" wrapText="1"/>
    </xf>
    <xf numFmtId="164" fontId="26" fillId="4" borderId="7" xfId="0" applyNumberFormat="1" applyFont="1" applyFill="1" applyBorder="1" applyAlignment="1">
      <alignment vertical="top" wrapText="1"/>
    </xf>
    <xf numFmtId="166" fontId="24" fillId="4" borderId="7" xfId="3" applyNumberFormat="1" applyFont="1" applyFill="1" applyBorder="1" applyAlignment="1">
      <alignment horizontal="center" vertical="top" wrapText="1"/>
    </xf>
    <xf numFmtId="0" fontId="25" fillId="4" borderId="0" xfId="0" applyFont="1" applyFill="1" applyAlignment="1">
      <alignment vertical="top" wrapText="1"/>
    </xf>
    <xf numFmtId="0" fontId="0" fillId="0" borderId="0" xfId="0" applyAlignment="1">
      <alignment horizontal="left" vertical="center" wrapText="1"/>
    </xf>
    <xf numFmtId="164" fontId="14" fillId="0" borderId="0" xfId="0" applyNumberFormat="1" applyFont="1"/>
    <xf numFmtId="164" fontId="3" fillId="3" borderId="0" xfId="1" applyNumberFormat="1" applyFont="1" applyFill="1" applyAlignment="1">
      <alignment vertical="top" wrapText="1"/>
    </xf>
    <xf numFmtId="169" fontId="23" fillId="0" borderId="0" xfId="0" applyNumberFormat="1" applyFont="1"/>
    <xf numFmtId="0" fontId="14" fillId="3" borderId="0" xfId="0" applyFont="1" applyFill="1"/>
    <xf numFmtId="0" fontId="23" fillId="3" borderId="0" xfId="0" applyFont="1" applyFill="1"/>
    <xf numFmtId="0" fontId="7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18" fillId="3" borderId="0" xfId="1" applyFont="1" applyFill="1" applyAlignment="1">
      <alignment vertical="top" wrapText="1"/>
    </xf>
    <xf numFmtId="0" fontId="0" fillId="3" borderId="0" xfId="0" applyFont="1" applyFill="1"/>
    <xf numFmtId="0" fontId="0" fillId="3" borderId="0" xfId="0" applyFont="1" applyFill="1" applyAlignment="1">
      <alignment vertical="top" wrapText="1"/>
    </xf>
    <xf numFmtId="0" fontId="25" fillId="3" borderId="0" xfId="0" applyFont="1" applyFill="1" applyAlignment="1">
      <alignment vertical="top" wrapText="1"/>
    </xf>
    <xf numFmtId="0" fontId="22" fillId="3" borderId="0" xfId="0" applyFont="1" applyFill="1"/>
    <xf numFmtId="165" fontId="3" fillId="3" borderId="6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top" wrapText="1"/>
    </xf>
    <xf numFmtId="1" fontId="27" fillId="3" borderId="7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1" fontId="11" fillId="3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vertical="center" wrapText="1"/>
    </xf>
    <xf numFmtId="0" fontId="3" fillId="0" borderId="7" xfId="1" applyFont="1" applyFill="1" applyBorder="1" applyAlignment="1">
      <alignment horizontal="left" vertical="center" wrapText="1"/>
    </xf>
    <xf numFmtId="164" fontId="28" fillId="0" borderId="7" xfId="0" applyNumberFormat="1" applyFont="1" applyBorder="1" applyAlignment="1">
      <alignment horizontal="center"/>
    </xf>
    <xf numFmtId="0" fontId="3" fillId="3" borderId="7" xfId="1" applyFont="1" applyFill="1" applyBorder="1" applyAlignment="1">
      <alignment horizontal="left" vertical="center" wrapText="1"/>
    </xf>
    <xf numFmtId="0" fontId="23" fillId="3" borderId="7" xfId="0" applyFont="1" applyFill="1" applyBorder="1"/>
    <xf numFmtId="1" fontId="3" fillId="3" borderId="7" xfId="0" applyNumberFormat="1" applyFont="1" applyFill="1" applyBorder="1" applyAlignment="1">
      <alignment horizontal="left" vertical="center" wrapText="1"/>
    </xf>
    <xf numFmtId="168" fontId="11" fillId="3" borderId="7" xfId="0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right" vertical="center" wrapText="1"/>
    </xf>
    <xf numFmtId="1" fontId="11" fillId="0" borderId="7" xfId="0" applyNumberFormat="1" applyFont="1" applyFill="1" applyBorder="1" applyAlignment="1">
      <alignment horizontal="center" wrapText="1"/>
    </xf>
    <xf numFmtId="1" fontId="3" fillId="3" borderId="7" xfId="0" applyNumberFormat="1" applyFont="1" applyFill="1" applyBorder="1" applyAlignment="1">
      <alignment horizontal="left" wrapText="1"/>
    </xf>
    <xf numFmtId="164" fontId="3" fillId="0" borderId="7" xfId="1" applyNumberFormat="1" applyFont="1" applyFill="1" applyBorder="1" applyAlignment="1">
      <alignment horizontal="right" wrapText="1"/>
    </xf>
    <xf numFmtId="0" fontId="3" fillId="0" borderId="6" xfId="1" applyFont="1" applyFill="1" applyBorder="1" applyAlignment="1">
      <alignment vertical="top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vertical="top" wrapText="1"/>
    </xf>
    <xf numFmtId="0" fontId="3" fillId="0" borderId="7" xfId="1" applyFont="1" applyFill="1" applyBorder="1" applyAlignment="1">
      <alignment horizontal="left" vertical="top" wrapText="1"/>
    </xf>
    <xf numFmtId="164" fontId="29" fillId="0" borderId="7" xfId="0" applyNumberFormat="1" applyFont="1" applyFill="1" applyBorder="1" applyAlignment="1">
      <alignment horizontal="center" vertical="top" wrapText="1"/>
    </xf>
    <xf numFmtId="1" fontId="3" fillId="3" borderId="7" xfId="0" applyNumberFormat="1" applyFont="1" applyFill="1" applyBorder="1" applyAlignment="1">
      <alignment horizontal="left" vertical="top" wrapText="1"/>
    </xf>
    <xf numFmtId="3" fontId="11" fillId="3" borderId="7" xfId="0" applyNumberFormat="1" applyFont="1" applyFill="1" applyBorder="1" applyAlignment="1">
      <alignment horizontal="center" vertical="center"/>
    </xf>
    <xf numFmtId="3" fontId="11" fillId="3" borderId="7" xfId="0" applyNumberFormat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 vertical="center" wrapText="1"/>
    </xf>
    <xf numFmtId="0" fontId="23" fillId="0" borderId="7" xfId="0" applyFont="1" applyBorder="1"/>
    <xf numFmtId="0" fontId="11" fillId="0" borderId="7" xfId="0" applyFont="1" applyBorder="1" applyAlignment="1">
      <alignment wrapText="1"/>
    </xf>
    <xf numFmtId="0" fontId="11" fillId="3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wrapText="1"/>
    </xf>
    <xf numFmtId="0" fontId="28" fillId="0" borderId="7" xfId="0" applyFont="1" applyBorder="1" applyAlignment="1">
      <alignment wrapText="1"/>
    </xf>
    <xf numFmtId="164" fontId="28" fillId="0" borderId="7" xfId="0" applyNumberFormat="1" applyFont="1" applyBorder="1"/>
    <xf numFmtId="164" fontId="28" fillId="3" borderId="7" xfId="0" applyNumberFormat="1" applyFont="1" applyFill="1" applyBorder="1"/>
    <xf numFmtId="164" fontId="11" fillId="0" borderId="7" xfId="0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top" wrapText="1"/>
    </xf>
    <xf numFmtId="0" fontId="3" fillId="0" borderId="0" xfId="1" applyFont="1" applyAlignment="1">
      <alignment vertical="center"/>
    </xf>
    <xf numFmtId="0" fontId="0" fillId="0" borderId="0" xfId="0" applyAlignment="1">
      <alignment vertical="center"/>
    </xf>
    <xf numFmtId="0" fontId="6" fillId="0" borderId="1" xfId="1" applyFont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1" fillId="0" borderId="6" xfId="1" applyBorder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vertical="center"/>
    </xf>
    <xf numFmtId="0" fontId="3" fillId="0" borderId="3" xfId="1" applyFont="1" applyBorder="1" applyAlignment="1">
      <alignment vertical="top" wrapText="1"/>
    </xf>
    <xf numFmtId="0" fontId="1" fillId="0" borderId="4" xfId="1" applyBorder="1" applyAlignment="1">
      <alignment vertical="top" wrapText="1"/>
    </xf>
    <xf numFmtId="0" fontId="1" fillId="0" borderId="5" xfId="1" applyBorder="1" applyAlignment="1">
      <alignment vertical="top" wrapText="1"/>
    </xf>
    <xf numFmtId="0" fontId="29" fillId="3" borderId="7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29" fillId="0" borderId="5" xfId="0" applyFont="1" applyFill="1" applyBorder="1" applyAlignment="1">
      <alignment horizontal="center" vertical="top" wrapText="1"/>
    </xf>
    <xf numFmtId="0" fontId="5" fillId="3" borderId="0" xfId="1" applyFont="1" applyFill="1" applyAlignment="1">
      <alignment horizontal="left" vertical="top" wrapText="1"/>
    </xf>
    <xf numFmtId="0" fontId="0" fillId="0" borderId="0" xfId="0" applyAlignment="1">
      <alignment wrapText="1"/>
    </xf>
    <xf numFmtId="164" fontId="5" fillId="3" borderId="7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0" fontId="3" fillId="3" borderId="6" xfId="1" applyFont="1" applyFill="1" applyBorder="1" applyAlignment="1">
      <alignment horizontal="left" vertical="center" wrapText="1"/>
    </xf>
    <xf numFmtId="2" fontId="3" fillId="3" borderId="7" xfId="1" applyNumberFormat="1" applyFont="1" applyFill="1" applyBorder="1" applyAlignment="1">
      <alignment horizontal="left" vertical="center" wrapText="1"/>
    </xf>
    <xf numFmtId="0" fontId="3" fillId="3" borderId="7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5" xfId="1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horizontal="justify" wrapText="1"/>
    </xf>
    <xf numFmtId="0" fontId="22" fillId="0" borderId="0" xfId="0" applyNumberFormat="1" applyFont="1" applyAlignment="1">
      <alignment wrapText="1"/>
    </xf>
    <xf numFmtId="0" fontId="21" fillId="0" borderId="0" xfId="0" applyFont="1" applyAlignment="1">
      <alignment horizontal="justify" vertical="top" wrapText="1"/>
    </xf>
    <xf numFmtId="0" fontId="22" fillId="0" borderId="0" xfId="0" applyFont="1" applyAlignment="1">
      <alignment vertical="top" wrapText="1"/>
    </xf>
    <xf numFmtId="0" fontId="28" fillId="3" borderId="7" xfId="0" applyFont="1" applyFill="1" applyBorder="1" applyAlignment="1">
      <alignment wrapText="1"/>
    </xf>
    <xf numFmtId="0" fontId="23" fillId="3" borderId="7" xfId="0" applyFont="1" applyFill="1" applyBorder="1" applyAlignment="1">
      <alignment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8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left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_Титул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3"/>
  <sheetViews>
    <sheetView workbookViewId="0">
      <pane ySplit="2265" topLeftCell="A163" activePane="bottomLeft"/>
      <selection activeCell="B4" sqref="A1:XFD1048576"/>
      <selection pane="bottomLeft" activeCell="C117" sqref="C117"/>
    </sheetView>
  </sheetViews>
  <sheetFormatPr defaultRowHeight="15"/>
  <cols>
    <col min="2" max="2" width="40.5703125" style="19" customWidth="1"/>
    <col min="3" max="4" width="11.42578125" bestFit="1" customWidth="1"/>
    <col min="5" max="5" width="11.140625" customWidth="1"/>
    <col min="6" max="6" width="12.85546875" customWidth="1"/>
    <col min="7" max="7" width="14.85546875" customWidth="1"/>
    <col min="8" max="8" width="11.42578125" bestFit="1" customWidth="1"/>
    <col min="9" max="9" width="11.140625" customWidth="1"/>
    <col min="10" max="10" width="15.28515625" bestFit="1" customWidth="1"/>
  </cols>
  <sheetData>
    <row r="1" spans="1:10" ht="18.75">
      <c r="A1" s="1"/>
      <c r="B1" s="18"/>
      <c r="C1" s="3"/>
      <c r="D1" s="4"/>
      <c r="E1" s="2"/>
      <c r="F1" s="2"/>
      <c r="G1" s="2"/>
      <c r="H1" s="2"/>
      <c r="I1" s="2"/>
      <c r="J1" s="5" t="s">
        <v>0</v>
      </c>
    </row>
    <row r="2" spans="1:10" ht="15.75">
      <c r="A2" s="212" t="s">
        <v>1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 ht="18.75">
      <c r="A3" s="214" t="s">
        <v>2</v>
      </c>
      <c r="B3" s="214"/>
      <c r="C3" s="214"/>
      <c r="D3" s="214"/>
      <c r="E3" s="2"/>
      <c r="F3" s="2"/>
      <c r="G3" s="2"/>
      <c r="H3" s="6"/>
      <c r="I3" s="2"/>
      <c r="J3" s="2"/>
    </row>
    <row r="4" spans="1:10">
      <c r="A4" s="215" t="s">
        <v>3</v>
      </c>
      <c r="B4" s="217" t="s">
        <v>4</v>
      </c>
      <c r="C4" s="215" t="s">
        <v>5</v>
      </c>
      <c r="D4" s="215" t="s">
        <v>6</v>
      </c>
      <c r="E4" s="215" t="s">
        <v>7</v>
      </c>
      <c r="F4" s="215" t="s">
        <v>8</v>
      </c>
      <c r="G4" s="215" t="s">
        <v>9</v>
      </c>
      <c r="H4" s="220" t="s">
        <v>10</v>
      </c>
      <c r="I4" s="221"/>
      <c r="J4" s="222"/>
    </row>
    <row r="5" spans="1:10" ht="83.25" customHeight="1">
      <c r="A5" s="216"/>
      <c r="B5" s="218"/>
      <c r="C5" s="216"/>
      <c r="D5" s="219"/>
      <c r="E5" s="219"/>
      <c r="F5" s="219"/>
      <c r="G5" s="216"/>
      <c r="H5" s="7" t="s">
        <v>11</v>
      </c>
      <c r="I5" s="8" t="s">
        <v>12</v>
      </c>
      <c r="J5" s="8" t="s">
        <v>13</v>
      </c>
    </row>
    <row r="6" spans="1:10">
      <c r="A6" s="9">
        <v>1</v>
      </c>
      <c r="B6" s="17">
        <v>2</v>
      </c>
      <c r="C6" s="9">
        <v>3</v>
      </c>
      <c r="D6" s="9">
        <v>4</v>
      </c>
      <c r="E6" s="10">
        <v>5</v>
      </c>
      <c r="F6" s="9">
        <v>6</v>
      </c>
      <c r="G6" s="10">
        <v>7</v>
      </c>
      <c r="H6" s="10">
        <v>8</v>
      </c>
      <c r="I6" s="9">
        <v>9</v>
      </c>
      <c r="J6" s="9">
        <v>10</v>
      </c>
    </row>
    <row r="7" spans="1:10">
      <c r="A7" s="10"/>
      <c r="B7" s="17" t="s">
        <v>16</v>
      </c>
      <c r="C7" s="9"/>
      <c r="D7" s="9"/>
      <c r="E7" s="10"/>
      <c r="F7" s="9"/>
      <c r="G7" s="10"/>
      <c r="H7" s="10"/>
      <c r="I7" s="9"/>
      <c r="J7" s="9"/>
    </row>
    <row r="8" spans="1:10" ht="45">
      <c r="A8" s="11">
        <v>1</v>
      </c>
      <c r="B8" s="16" t="s">
        <v>14</v>
      </c>
      <c r="C8" s="12" t="s">
        <v>15</v>
      </c>
      <c r="D8" s="12">
        <v>2013</v>
      </c>
      <c r="E8" s="13">
        <f t="shared" ref="E8:J8" si="0">SUM(E9:E14)</f>
        <v>25000</v>
      </c>
      <c r="F8" s="13">
        <f t="shared" si="0"/>
        <v>25000</v>
      </c>
      <c r="G8" s="14">
        <f t="shared" si="0"/>
        <v>26700</v>
      </c>
      <c r="H8" s="14">
        <f t="shared" si="0"/>
        <v>26700</v>
      </c>
      <c r="I8" s="14">
        <f t="shared" si="0"/>
        <v>0</v>
      </c>
      <c r="J8" s="14">
        <f t="shared" si="0"/>
        <v>26700</v>
      </c>
    </row>
    <row r="9" spans="1:10">
      <c r="A9" s="11"/>
      <c r="B9" s="17">
        <v>2010</v>
      </c>
      <c r="C9" s="12"/>
      <c r="D9" s="12"/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1:10">
      <c r="A10" s="11"/>
      <c r="B10" s="17">
        <v>2011</v>
      </c>
      <c r="C10" s="15"/>
      <c r="D10" s="12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</row>
    <row r="11" spans="1:10">
      <c r="A11" s="11"/>
      <c r="B11" s="17">
        <v>2012</v>
      </c>
      <c r="C11" s="12"/>
      <c r="D11" s="12"/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</row>
    <row r="12" spans="1:10">
      <c r="A12" s="11"/>
      <c r="B12" s="17">
        <v>2013</v>
      </c>
      <c r="C12" s="12"/>
      <c r="D12" s="12"/>
      <c r="E12" s="13">
        <v>25000</v>
      </c>
      <c r="F12" s="13">
        <v>25000</v>
      </c>
      <c r="G12" s="13">
        <v>26700</v>
      </c>
      <c r="H12" s="13">
        <v>26700</v>
      </c>
      <c r="I12" s="13">
        <v>0</v>
      </c>
      <c r="J12" s="13">
        <v>26700</v>
      </c>
    </row>
    <row r="13" spans="1:10">
      <c r="A13" s="11"/>
      <c r="B13" s="17">
        <v>2014</v>
      </c>
      <c r="C13" s="12"/>
      <c r="D13" s="12"/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</row>
    <row r="14" spans="1:10">
      <c r="A14" s="11"/>
      <c r="B14" s="17">
        <v>2015</v>
      </c>
      <c r="C14" s="12"/>
      <c r="D14" s="12"/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</row>
    <row r="15" spans="1:10">
      <c r="B15" s="17"/>
    </row>
    <row r="16" spans="1:10">
      <c r="B16" s="17" t="s">
        <v>17</v>
      </c>
    </row>
    <row r="18" spans="1:10">
      <c r="B18" s="17" t="s">
        <v>22</v>
      </c>
    </row>
    <row r="20" spans="1:10">
      <c r="B20" s="17" t="s">
        <v>20</v>
      </c>
      <c r="F20" s="43"/>
    </row>
    <row r="21" spans="1:10" ht="25.5">
      <c r="A21" s="211">
        <v>1</v>
      </c>
      <c r="B21" s="36" t="s">
        <v>38</v>
      </c>
      <c r="C21" s="37" t="s">
        <v>39</v>
      </c>
      <c r="D21" s="37" t="s">
        <v>40</v>
      </c>
      <c r="E21" s="38">
        <f>F21</f>
        <v>267488.86690647487</v>
      </c>
      <c r="F21" s="44">
        <f>H21/5.56</f>
        <v>267488.86690647487</v>
      </c>
      <c r="G21" s="30"/>
      <c r="H21" s="30">
        <f>SUM(H22:H27)</f>
        <v>1487238.1</v>
      </c>
      <c r="I21" s="30">
        <f>SUM(I22:I27)</f>
        <v>1487238.1</v>
      </c>
      <c r="J21" s="30">
        <f>SUM(J22:J27)</f>
        <v>0</v>
      </c>
    </row>
    <row r="22" spans="1:10" ht="15.75">
      <c r="A22" s="211"/>
      <c r="B22" s="17">
        <v>2010</v>
      </c>
      <c r="C22" s="12"/>
      <c r="D22" s="12"/>
      <c r="E22" s="13"/>
      <c r="F22" s="44"/>
      <c r="G22" s="39">
        <f t="shared" ref="G22:H26" si="1">H22</f>
        <v>122768.1</v>
      </c>
      <c r="H22" s="40">
        <f>I22</f>
        <v>122768.1</v>
      </c>
      <c r="I22" s="41">
        <v>122768.1</v>
      </c>
      <c r="J22" s="41"/>
    </row>
    <row r="23" spans="1:10" ht="15.75">
      <c r="A23" s="211"/>
      <c r="B23" s="17">
        <v>2011</v>
      </c>
      <c r="C23" s="15"/>
      <c r="D23" s="12"/>
      <c r="E23" s="13"/>
      <c r="F23" s="44"/>
      <c r="G23" s="39">
        <f t="shared" si="1"/>
        <v>173500</v>
      </c>
      <c r="H23" s="40">
        <f t="shared" si="1"/>
        <v>173500</v>
      </c>
      <c r="I23" s="41">
        <v>173500</v>
      </c>
      <c r="J23" s="41"/>
    </row>
    <row r="24" spans="1:10" ht="15.75">
      <c r="A24" s="211"/>
      <c r="B24" s="17">
        <v>2012</v>
      </c>
      <c r="C24" s="12"/>
      <c r="D24" s="12"/>
      <c r="E24" s="13"/>
      <c r="F24" s="44"/>
      <c r="G24" s="39">
        <f t="shared" si="1"/>
        <v>400000</v>
      </c>
      <c r="H24" s="40">
        <f t="shared" si="1"/>
        <v>400000</v>
      </c>
      <c r="I24" s="41">
        <v>400000</v>
      </c>
      <c r="J24" s="41"/>
    </row>
    <row r="25" spans="1:10" ht="15.75">
      <c r="A25" s="211"/>
      <c r="B25" s="17">
        <v>2013</v>
      </c>
      <c r="C25" s="12"/>
      <c r="D25" s="12"/>
      <c r="E25" s="13"/>
      <c r="F25" s="44"/>
      <c r="G25" s="39">
        <f t="shared" si="1"/>
        <v>400000</v>
      </c>
      <c r="H25" s="40">
        <f t="shared" si="1"/>
        <v>400000</v>
      </c>
      <c r="I25" s="42">
        <v>400000</v>
      </c>
      <c r="J25" s="42"/>
    </row>
    <row r="26" spans="1:10" ht="15.75">
      <c r="A26" s="211"/>
      <c r="B26" s="17">
        <v>2014</v>
      </c>
      <c r="C26" s="12"/>
      <c r="D26" s="12"/>
      <c r="E26" s="13"/>
      <c r="F26" s="44"/>
      <c r="G26" s="39">
        <f t="shared" si="1"/>
        <v>390970</v>
      </c>
      <c r="H26" s="40">
        <f t="shared" si="1"/>
        <v>390970</v>
      </c>
      <c r="I26" s="42">
        <v>390970</v>
      </c>
      <c r="J26" s="42"/>
    </row>
    <row r="27" spans="1:10">
      <c r="A27" s="211"/>
      <c r="B27" s="17">
        <v>2015</v>
      </c>
      <c r="C27" s="12"/>
      <c r="D27" s="12"/>
      <c r="E27" s="13"/>
      <c r="F27" s="32"/>
      <c r="G27" s="32"/>
      <c r="H27" s="32"/>
      <c r="I27" s="32"/>
      <c r="J27" s="32"/>
    </row>
    <row r="28" spans="1:10" ht="25.5">
      <c r="A28" s="211">
        <v>2</v>
      </c>
      <c r="B28" s="36" t="s">
        <v>41</v>
      </c>
      <c r="C28" s="37" t="s">
        <v>39</v>
      </c>
      <c r="D28" s="37" t="s">
        <v>42</v>
      </c>
      <c r="E28" s="38">
        <v>122302.1582733813</v>
      </c>
      <c r="F28" s="44">
        <f>H28/5.56</f>
        <v>122302.1582733813</v>
      </c>
      <c r="G28" s="30"/>
      <c r="H28" s="30">
        <f>SUM(H29:H34)</f>
        <v>680000</v>
      </c>
      <c r="I28" s="30">
        <f>SUM(I29:I34)</f>
        <v>680000</v>
      </c>
      <c r="J28" s="30">
        <f>SUM(J29:J34)</f>
        <v>0</v>
      </c>
    </row>
    <row r="29" spans="1:10" ht="15.75">
      <c r="A29" s="211"/>
      <c r="B29" s="17">
        <v>2010</v>
      </c>
      <c r="C29" s="12"/>
      <c r="D29" s="12"/>
      <c r="E29" s="13"/>
      <c r="F29" s="44"/>
      <c r="G29" s="31"/>
      <c r="H29" s="32"/>
      <c r="I29" s="32"/>
      <c r="J29" s="32"/>
    </row>
    <row r="30" spans="1:10" ht="15.75">
      <c r="A30" s="211"/>
      <c r="B30" s="17">
        <v>2011</v>
      </c>
      <c r="C30" s="15"/>
      <c r="D30" s="12"/>
      <c r="E30" s="13"/>
      <c r="F30" s="44"/>
      <c r="G30" s="32"/>
      <c r="H30" s="32"/>
      <c r="I30" s="32"/>
      <c r="J30" s="32"/>
    </row>
    <row r="31" spans="1:10" ht="15.75">
      <c r="A31" s="211"/>
      <c r="B31" s="17">
        <v>2012</v>
      </c>
      <c r="C31" s="12"/>
      <c r="D31" s="12"/>
      <c r="E31" s="13"/>
      <c r="F31" s="44"/>
      <c r="G31" s="40">
        <f>H31</f>
        <v>200000</v>
      </c>
      <c r="H31" s="40">
        <f>I31</f>
        <v>200000</v>
      </c>
      <c r="I31" s="41">
        <v>200000</v>
      </c>
      <c r="J31" s="32"/>
    </row>
    <row r="32" spans="1:10" ht="15.75">
      <c r="A32" s="211"/>
      <c r="B32" s="17">
        <v>2013</v>
      </c>
      <c r="C32" s="12"/>
      <c r="D32" s="12"/>
      <c r="E32" s="13"/>
      <c r="F32" s="44"/>
      <c r="G32" s="40">
        <f t="shared" ref="G32:H33" si="2">H32</f>
        <v>300000</v>
      </c>
      <c r="H32" s="40">
        <f t="shared" si="2"/>
        <v>300000</v>
      </c>
      <c r="I32" s="41">
        <v>300000</v>
      </c>
      <c r="J32" s="31"/>
    </row>
    <row r="33" spans="1:10" ht="15.75">
      <c r="A33" s="211"/>
      <c r="B33" s="17">
        <v>2014</v>
      </c>
      <c r="C33" s="12"/>
      <c r="D33" s="12"/>
      <c r="E33" s="13"/>
      <c r="F33" s="44"/>
      <c r="G33" s="40">
        <f t="shared" si="2"/>
        <v>180000</v>
      </c>
      <c r="H33" s="40">
        <f t="shared" si="2"/>
        <v>180000</v>
      </c>
      <c r="I33" s="41">
        <v>180000</v>
      </c>
      <c r="J33" s="32"/>
    </row>
    <row r="34" spans="1:10">
      <c r="A34" s="211"/>
      <c r="B34" s="17">
        <v>2015</v>
      </c>
      <c r="C34" s="12"/>
      <c r="D34" s="12"/>
      <c r="E34" s="13"/>
      <c r="F34" s="32"/>
      <c r="G34" s="32"/>
      <c r="H34" s="32"/>
      <c r="I34" s="32"/>
      <c r="J34" s="32"/>
    </row>
    <row r="35" spans="1:10" ht="37.5" customHeight="1">
      <c r="A35" s="211">
        <v>3</v>
      </c>
      <c r="B35" s="36" t="s">
        <v>43</v>
      </c>
      <c r="C35" s="37" t="s">
        <v>39</v>
      </c>
      <c r="D35" s="37" t="s">
        <v>44</v>
      </c>
      <c r="E35" s="38">
        <f>F35</f>
        <v>71762.589928057554</v>
      </c>
      <c r="F35" s="39">
        <f>H35/5.56</f>
        <v>71762.589928057554</v>
      </c>
      <c r="G35" s="30"/>
      <c r="H35" s="30">
        <f>SUM(H36:H42)</f>
        <v>399000</v>
      </c>
      <c r="I35" s="30">
        <f>SUM(I36:I42)</f>
        <v>399000</v>
      </c>
      <c r="J35" s="30">
        <f>SUM(J36:J42)</f>
        <v>0</v>
      </c>
    </row>
    <row r="36" spans="1:10" ht="15.75">
      <c r="A36" s="211"/>
      <c r="B36" s="17">
        <v>2010</v>
      </c>
      <c r="C36" s="12"/>
      <c r="D36" s="12"/>
      <c r="E36" s="13"/>
      <c r="F36" s="39"/>
      <c r="G36" s="31"/>
      <c r="H36" s="32"/>
      <c r="I36" s="32"/>
      <c r="J36" s="32"/>
    </row>
    <row r="37" spans="1:10" ht="15.75">
      <c r="A37" s="211"/>
      <c r="B37" s="17">
        <v>2011</v>
      </c>
      <c r="C37" s="15"/>
      <c r="D37" s="12"/>
      <c r="E37" s="13"/>
      <c r="F37" s="39"/>
      <c r="G37" s="32"/>
      <c r="H37" s="32"/>
      <c r="I37" s="32"/>
      <c r="J37" s="32"/>
    </row>
    <row r="38" spans="1:10" ht="15.75">
      <c r="A38" s="211"/>
      <c r="B38" s="17">
        <v>2012</v>
      </c>
      <c r="C38" s="12"/>
      <c r="D38" s="12"/>
      <c r="E38" s="13"/>
      <c r="F38" s="39">
        <f t="shared" ref="F38:F42" si="3">H38/5.56</f>
        <v>1798.5611510791368</v>
      </c>
      <c r="G38" s="41">
        <v>10000</v>
      </c>
      <c r="H38" s="40">
        <f>I38</f>
        <v>10000</v>
      </c>
      <c r="I38" s="41">
        <v>10000</v>
      </c>
      <c r="J38" s="32"/>
    </row>
    <row r="39" spans="1:10" ht="15.75">
      <c r="A39" s="211"/>
      <c r="B39" s="17">
        <v>2013</v>
      </c>
      <c r="C39" s="12"/>
      <c r="D39" s="12"/>
      <c r="E39" s="13"/>
      <c r="F39" s="39">
        <f t="shared" si="3"/>
        <v>899.28057553956842</v>
      </c>
      <c r="G39" s="41">
        <v>5000</v>
      </c>
      <c r="H39" s="40">
        <f t="shared" ref="H39:H42" si="4">I39</f>
        <v>5000</v>
      </c>
      <c r="I39" s="41">
        <v>5000</v>
      </c>
      <c r="J39" s="31"/>
    </row>
    <row r="40" spans="1:10" ht="15.75">
      <c r="A40" s="211"/>
      <c r="B40" s="17">
        <v>2014</v>
      </c>
      <c r="C40" s="12"/>
      <c r="D40" s="12"/>
      <c r="E40" s="13"/>
      <c r="F40" s="39">
        <f t="shared" si="3"/>
        <v>32374.100719424463</v>
      </c>
      <c r="G40" s="41">
        <v>180000</v>
      </c>
      <c r="H40" s="40">
        <f t="shared" si="4"/>
        <v>180000</v>
      </c>
      <c r="I40" s="41">
        <v>180000</v>
      </c>
      <c r="J40" s="32"/>
    </row>
    <row r="41" spans="1:10" ht="15.75">
      <c r="A41" s="211"/>
      <c r="B41" s="17">
        <v>2015</v>
      </c>
      <c r="C41" s="12"/>
      <c r="D41" s="12"/>
      <c r="E41" s="13"/>
      <c r="F41" s="39">
        <f t="shared" si="3"/>
        <v>34172.661870503602</v>
      </c>
      <c r="G41" s="42">
        <v>190000</v>
      </c>
      <c r="H41" s="40">
        <f t="shared" si="4"/>
        <v>190000</v>
      </c>
      <c r="I41" s="42">
        <v>190000</v>
      </c>
      <c r="J41" s="32"/>
    </row>
    <row r="42" spans="1:10" ht="15.75">
      <c r="A42" s="211"/>
      <c r="B42" s="35">
        <v>2016</v>
      </c>
      <c r="C42" s="27"/>
      <c r="D42" s="27"/>
      <c r="E42" s="27"/>
      <c r="F42" s="39">
        <f t="shared" si="3"/>
        <v>2517.9856115107914</v>
      </c>
      <c r="G42" s="42">
        <v>14000</v>
      </c>
      <c r="H42" s="40">
        <f t="shared" si="4"/>
        <v>14000</v>
      </c>
      <c r="I42" s="42">
        <v>14000</v>
      </c>
      <c r="J42" s="28"/>
    </row>
    <row r="43" spans="1:10" ht="25.5">
      <c r="A43" s="211">
        <v>4</v>
      </c>
      <c r="B43" s="36" t="s">
        <v>45</v>
      </c>
      <c r="C43" s="37" t="s">
        <v>39</v>
      </c>
      <c r="D43" s="37" t="s">
        <v>46</v>
      </c>
      <c r="E43" s="38">
        <f>F43</f>
        <v>11870.503597122302</v>
      </c>
      <c r="F43" s="39">
        <f>H43/5.56</f>
        <v>11870.503597122302</v>
      </c>
      <c r="G43" s="30">
        <f>SUM(G44:G54)</f>
        <v>66000</v>
      </c>
      <c r="H43" s="30">
        <f>SUM(H44:H54)</f>
        <v>66000</v>
      </c>
      <c r="I43" s="30">
        <f t="shared" ref="I43" si="5">SUM(I44:I54)</f>
        <v>66000</v>
      </c>
      <c r="J43" s="30">
        <f t="shared" ref="J43" si="6">SUM(J44:J54)</f>
        <v>0</v>
      </c>
    </row>
    <row r="44" spans="1:10" ht="15.75">
      <c r="A44" s="211"/>
      <c r="B44" s="17">
        <v>2010</v>
      </c>
      <c r="C44" s="12"/>
      <c r="D44" s="12"/>
      <c r="E44" s="13"/>
      <c r="F44" s="39"/>
      <c r="G44" s="31"/>
      <c r="H44" s="32"/>
      <c r="I44" s="32"/>
      <c r="J44" s="32"/>
    </row>
    <row r="45" spans="1:10" ht="15.75">
      <c r="A45" s="211"/>
      <c r="B45" s="17">
        <v>2011</v>
      </c>
      <c r="C45" s="15"/>
      <c r="D45" s="12"/>
      <c r="E45" s="13"/>
      <c r="F45" s="39"/>
      <c r="G45" s="32"/>
      <c r="H45" s="32"/>
      <c r="I45" s="32"/>
      <c r="J45" s="32"/>
    </row>
    <row r="46" spans="1:10" ht="15.75">
      <c r="A46" s="211"/>
      <c r="B46" s="17">
        <v>2012</v>
      </c>
      <c r="C46" s="12"/>
      <c r="D46" s="12"/>
      <c r="E46" s="13"/>
      <c r="F46" s="39">
        <f t="shared" ref="F46:F49" si="7">H46/5.56</f>
        <v>1079.1366906474821</v>
      </c>
      <c r="G46" s="41">
        <v>6000</v>
      </c>
      <c r="H46" s="40">
        <f>I46</f>
        <v>6000</v>
      </c>
      <c r="I46" s="41">
        <v>6000</v>
      </c>
      <c r="J46" s="32"/>
    </row>
    <row r="47" spans="1:10" ht="15.75">
      <c r="A47" s="211"/>
      <c r="B47" s="17">
        <v>2013</v>
      </c>
      <c r="C47" s="12"/>
      <c r="D47" s="12"/>
      <c r="E47" s="13"/>
      <c r="F47" s="39">
        <f t="shared" si="7"/>
        <v>0</v>
      </c>
      <c r="G47" s="41">
        <v>0</v>
      </c>
      <c r="H47" s="40">
        <f t="shared" ref="H47:H49" si="8">I47</f>
        <v>0</v>
      </c>
      <c r="I47" s="41">
        <v>0</v>
      </c>
      <c r="J47" s="31"/>
    </row>
    <row r="48" spans="1:10" ht="15.75">
      <c r="A48" s="211"/>
      <c r="B48" s="17">
        <v>2014</v>
      </c>
      <c r="C48" s="12"/>
      <c r="D48" s="12"/>
      <c r="E48" s="13"/>
      <c r="F48" s="39">
        <f t="shared" si="7"/>
        <v>5395.6834532374105</v>
      </c>
      <c r="G48" s="41">
        <v>30000</v>
      </c>
      <c r="H48" s="40">
        <f t="shared" si="8"/>
        <v>30000</v>
      </c>
      <c r="I48" s="41">
        <v>30000</v>
      </c>
      <c r="J48" s="32"/>
    </row>
    <row r="49" spans="1:10" ht="15.75">
      <c r="A49" s="211"/>
      <c r="B49" s="17">
        <v>2015</v>
      </c>
      <c r="C49" s="12"/>
      <c r="D49" s="12"/>
      <c r="E49" s="13"/>
      <c r="F49" s="39">
        <f t="shared" si="7"/>
        <v>5395.6834532374105</v>
      </c>
      <c r="G49" s="42">
        <v>30000</v>
      </c>
      <c r="H49" s="40">
        <f t="shared" si="8"/>
        <v>30000</v>
      </c>
      <c r="I49" s="42">
        <v>30000</v>
      </c>
      <c r="J49" s="32"/>
    </row>
    <row r="50" spans="1:10" ht="15.75">
      <c r="A50" s="211"/>
      <c r="B50" s="35">
        <v>2016</v>
      </c>
      <c r="C50" s="27"/>
      <c r="D50" s="27"/>
      <c r="E50" s="27"/>
      <c r="F50" s="27"/>
      <c r="G50" s="28"/>
      <c r="H50" s="28"/>
      <c r="I50" s="28"/>
      <c r="J50" s="28"/>
    </row>
    <row r="51" spans="1:10">
      <c r="A51" s="211"/>
      <c r="B51" s="35">
        <v>2017</v>
      </c>
      <c r="C51" s="27"/>
      <c r="D51" s="27"/>
      <c r="E51" s="27"/>
      <c r="F51" s="27"/>
      <c r="G51" s="27"/>
      <c r="H51" s="27"/>
      <c r="I51" s="27"/>
      <c r="J51" s="27"/>
    </row>
    <row r="52" spans="1:10">
      <c r="A52" s="211"/>
      <c r="B52" s="35">
        <v>2018</v>
      </c>
      <c r="C52" s="27"/>
      <c r="D52" s="27"/>
      <c r="E52" s="27"/>
      <c r="F52" s="27"/>
      <c r="G52" s="27"/>
      <c r="H52" s="27"/>
      <c r="I52" s="27"/>
      <c r="J52" s="27"/>
    </row>
    <row r="53" spans="1:10">
      <c r="A53" s="211"/>
      <c r="B53" s="35">
        <v>2019</v>
      </c>
      <c r="C53" s="27"/>
      <c r="D53" s="27"/>
      <c r="E53" s="27"/>
      <c r="F53" s="27"/>
      <c r="G53" s="27"/>
      <c r="H53" s="27"/>
      <c r="I53" s="27"/>
      <c r="J53" s="27"/>
    </row>
    <row r="54" spans="1:10">
      <c r="A54" s="211"/>
      <c r="B54" s="35">
        <v>2020</v>
      </c>
      <c r="C54" s="27"/>
      <c r="D54" s="27"/>
      <c r="E54" s="27"/>
      <c r="F54" s="27"/>
      <c r="G54" s="27"/>
      <c r="H54" s="27"/>
      <c r="I54" s="27"/>
      <c r="J54" s="27"/>
    </row>
    <row r="55" spans="1:10" ht="38.25">
      <c r="A55" s="211">
        <v>1</v>
      </c>
      <c r="B55" s="34"/>
      <c r="C55" s="12" t="s">
        <v>27</v>
      </c>
      <c r="D55" s="12" t="s">
        <v>28</v>
      </c>
      <c r="E55" s="13">
        <v>144461.20000000001</v>
      </c>
      <c r="F55" s="29"/>
      <c r="G55" s="30"/>
      <c r="H55" s="30">
        <f>SUM(H56:H66)</f>
        <v>25197.8</v>
      </c>
      <c r="I55" s="30">
        <f t="shared" ref="I55" si="9">SUM(I56:I66)</f>
        <v>0</v>
      </c>
      <c r="J55" s="30">
        <f t="shared" ref="J55" si="10">SUM(J56:J66)</f>
        <v>25197.8</v>
      </c>
    </row>
    <row r="56" spans="1:10">
      <c r="A56" s="211"/>
      <c r="B56" s="17">
        <v>2010</v>
      </c>
      <c r="C56" s="12"/>
      <c r="D56" s="12"/>
      <c r="E56" s="13"/>
      <c r="F56" s="31">
        <v>10571.1</v>
      </c>
      <c r="G56" s="31">
        <v>58775.6</v>
      </c>
      <c r="H56" s="32">
        <v>0</v>
      </c>
      <c r="I56" s="32"/>
      <c r="J56" s="32"/>
    </row>
    <row r="57" spans="1:10">
      <c r="A57" s="211"/>
      <c r="B57" s="17">
        <v>2011</v>
      </c>
      <c r="C57" s="15"/>
      <c r="D57" s="12"/>
      <c r="E57" s="13"/>
      <c r="F57" s="31">
        <v>10571.1</v>
      </c>
      <c r="G57" s="32" t="s">
        <v>29</v>
      </c>
      <c r="H57" s="32">
        <v>0</v>
      </c>
      <c r="I57" s="32"/>
      <c r="J57" s="32"/>
    </row>
    <row r="58" spans="1:10">
      <c r="A58" s="211"/>
      <c r="B58" s="17">
        <v>2012</v>
      </c>
      <c r="C58" s="12"/>
      <c r="D58" s="12"/>
      <c r="E58" s="13"/>
      <c r="F58" s="31">
        <v>10571.1</v>
      </c>
      <c r="G58" s="32" t="s">
        <v>30</v>
      </c>
      <c r="H58" s="32">
        <v>0</v>
      </c>
      <c r="I58" s="32"/>
      <c r="J58" s="32"/>
    </row>
    <row r="59" spans="1:10">
      <c r="A59" s="211"/>
      <c r="B59" s="17">
        <v>2013</v>
      </c>
      <c r="C59" s="12"/>
      <c r="D59" s="12"/>
      <c r="E59" s="13"/>
      <c r="F59" s="32" t="s">
        <v>31</v>
      </c>
      <c r="G59" s="32" t="s">
        <v>32</v>
      </c>
      <c r="H59" s="31">
        <v>25197.8</v>
      </c>
      <c r="I59" s="32"/>
      <c r="J59" s="31">
        <v>25197.8</v>
      </c>
    </row>
    <row r="60" spans="1:10">
      <c r="A60" s="211"/>
      <c r="B60" s="17">
        <v>2014</v>
      </c>
      <c r="C60" s="12"/>
      <c r="D60" s="12"/>
      <c r="E60" s="13"/>
      <c r="F60" s="32" t="s">
        <v>33</v>
      </c>
      <c r="G60" s="32" t="s">
        <v>34</v>
      </c>
      <c r="H60" s="32" t="s">
        <v>35</v>
      </c>
      <c r="I60" s="32"/>
      <c r="J60" s="32" t="s">
        <v>35</v>
      </c>
    </row>
    <row r="61" spans="1:10">
      <c r="A61" s="211"/>
      <c r="B61" s="17">
        <v>2015</v>
      </c>
      <c r="C61" s="12"/>
      <c r="D61" s="12"/>
      <c r="E61" s="13"/>
      <c r="F61" s="32" t="s">
        <v>36</v>
      </c>
      <c r="G61" s="32" t="s">
        <v>37</v>
      </c>
      <c r="H61" s="32" t="s">
        <v>37</v>
      </c>
      <c r="I61" s="32"/>
      <c r="J61" s="32" t="s">
        <v>37</v>
      </c>
    </row>
    <row r="62" spans="1:10" ht="15.75">
      <c r="A62" s="211"/>
      <c r="B62" s="35">
        <v>2016</v>
      </c>
      <c r="C62" s="27"/>
      <c r="D62" s="27"/>
      <c r="E62" s="27"/>
      <c r="F62" s="27"/>
      <c r="G62" s="28"/>
      <c r="H62" s="28"/>
      <c r="I62" s="28"/>
      <c r="J62" s="28"/>
    </row>
    <row r="63" spans="1:10">
      <c r="A63" s="211"/>
      <c r="B63" s="35">
        <v>2017</v>
      </c>
      <c r="C63" s="27"/>
      <c r="D63" s="27"/>
      <c r="E63" s="27"/>
      <c r="F63" s="27"/>
      <c r="G63" s="27"/>
      <c r="H63" s="27"/>
      <c r="I63" s="27"/>
      <c r="J63" s="27"/>
    </row>
    <row r="64" spans="1:10">
      <c r="A64" s="211"/>
      <c r="B64" s="35">
        <v>2018</v>
      </c>
      <c r="C64" s="27"/>
      <c r="D64" s="27"/>
      <c r="E64" s="27"/>
      <c r="F64" s="27"/>
      <c r="G64" s="27"/>
      <c r="H64" s="27"/>
      <c r="I64" s="27"/>
      <c r="J64" s="27"/>
    </row>
    <row r="65" spans="1:10">
      <c r="A65" s="211"/>
      <c r="B65" s="35">
        <v>2019</v>
      </c>
      <c r="C65" s="27"/>
      <c r="D65" s="27"/>
      <c r="E65" s="27"/>
      <c r="F65" s="27"/>
      <c r="G65" s="27"/>
      <c r="H65" s="27"/>
      <c r="I65" s="27"/>
      <c r="J65" s="27"/>
    </row>
    <row r="66" spans="1:10">
      <c r="A66" s="211"/>
      <c r="B66" s="35">
        <v>2020</v>
      </c>
      <c r="C66" s="27"/>
      <c r="D66" s="27"/>
      <c r="E66" s="27"/>
      <c r="F66" s="27"/>
      <c r="G66" s="27"/>
      <c r="H66" s="27"/>
      <c r="I66" s="27"/>
      <c r="J66" s="27"/>
    </row>
    <row r="67" spans="1:10" ht="15.75">
      <c r="A67" s="211">
        <v>1</v>
      </c>
      <c r="B67" s="34"/>
      <c r="C67" s="12"/>
      <c r="D67" s="12"/>
      <c r="E67" s="13"/>
      <c r="F67" s="29"/>
      <c r="G67" s="30"/>
      <c r="H67" s="30">
        <f>SUM(H68:H78)</f>
        <v>25197.8</v>
      </c>
      <c r="I67" s="30">
        <f t="shared" ref="I67" si="11">SUM(I68:I78)</f>
        <v>0</v>
      </c>
      <c r="J67" s="30">
        <f t="shared" ref="J67" si="12">SUM(J68:J78)</f>
        <v>25197.8</v>
      </c>
    </row>
    <row r="68" spans="1:10">
      <c r="A68" s="211"/>
      <c r="B68" s="17">
        <v>2010</v>
      </c>
      <c r="C68" s="12"/>
      <c r="D68" s="12"/>
      <c r="E68" s="13"/>
      <c r="F68" s="31">
        <v>10571.1</v>
      </c>
      <c r="G68" s="31">
        <v>58775.6</v>
      </c>
      <c r="H68" s="32">
        <v>0</v>
      </c>
      <c r="I68" s="32"/>
      <c r="J68" s="32"/>
    </row>
    <row r="69" spans="1:10">
      <c r="A69" s="211"/>
      <c r="B69" s="17">
        <v>2011</v>
      </c>
      <c r="C69" s="15"/>
      <c r="D69" s="12"/>
      <c r="E69" s="13"/>
      <c r="F69" s="31">
        <v>10571.1</v>
      </c>
      <c r="G69" s="32" t="s">
        <v>29</v>
      </c>
      <c r="H69" s="32">
        <v>0</v>
      </c>
      <c r="I69" s="32"/>
      <c r="J69" s="32"/>
    </row>
    <row r="70" spans="1:10">
      <c r="A70" s="211"/>
      <c r="B70" s="17">
        <v>2012</v>
      </c>
      <c r="C70" s="12"/>
      <c r="D70" s="12"/>
      <c r="E70" s="13"/>
      <c r="F70" s="31">
        <v>10571.1</v>
      </c>
      <c r="G70" s="32" t="s">
        <v>30</v>
      </c>
      <c r="H70" s="32">
        <v>0</v>
      </c>
      <c r="I70" s="32"/>
      <c r="J70" s="32"/>
    </row>
    <row r="71" spans="1:10">
      <c r="A71" s="211"/>
      <c r="B71" s="17">
        <v>2013</v>
      </c>
      <c r="C71" s="12"/>
      <c r="D71" s="12"/>
      <c r="E71" s="13"/>
      <c r="F71" s="32" t="s">
        <v>31</v>
      </c>
      <c r="G71" s="32" t="s">
        <v>32</v>
      </c>
      <c r="H71" s="31">
        <v>25197.8</v>
      </c>
      <c r="I71" s="32"/>
      <c r="J71" s="31">
        <v>25197.8</v>
      </c>
    </row>
    <row r="72" spans="1:10">
      <c r="A72" s="211"/>
      <c r="B72" s="17">
        <v>2014</v>
      </c>
      <c r="C72" s="12"/>
      <c r="D72" s="12"/>
      <c r="E72" s="13"/>
      <c r="F72" s="32" t="s">
        <v>33</v>
      </c>
      <c r="G72" s="32" t="s">
        <v>34</v>
      </c>
      <c r="H72" s="32" t="s">
        <v>35</v>
      </c>
      <c r="I72" s="32"/>
      <c r="J72" s="32" t="s">
        <v>35</v>
      </c>
    </row>
    <row r="73" spans="1:10">
      <c r="A73" s="211"/>
      <c r="B73" s="17">
        <v>2015</v>
      </c>
      <c r="C73" s="12"/>
      <c r="D73" s="12"/>
      <c r="E73" s="13"/>
      <c r="F73" s="32" t="s">
        <v>36</v>
      </c>
      <c r="G73" s="32" t="s">
        <v>37</v>
      </c>
      <c r="H73" s="32" t="s">
        <v>37</v>
      </c>
      <c r="I73" s="32"/>
      <c r="J73" s="32" t="s">
        <v>37</v>
      </c>
    </row>
    <row r="74" spans="1:10" ht="15.75">
      <c r="A74" s="211"/>
      <c r="B74" s="35">
        <v>2016</v>
      </c>
      <c r="C74" s="27"/>
      <c r="D74" s="27"/>
      <c r="E74" s="27"/>
      <c r="F74" s="27"/>
      <c r="G74" s="28"/>
      <c r="H74" s="28"/>
      <c r="I74" s="28"/>
      <c r="J74" s="28"/>
    </row>
    <row r="75" spans="1:10">
      <c r="A75" s="211"/>
      <c r="B75" s="35">
        <v>2017</v>
      </c>
      <c r="C75" s="27"/>
      <c r="D75" s="27"/>
      <c r="E75" s="27"/>
      <c r="F75" s="27"/>
      <c r="G75" s="27"/>
      <c r="H75" s="27"/>
      <c r="I75" s="27"/>
      <c r="J75" s="27"/>
    </row>
    <row r="76" spans="1:10">
      <c r="A76" s="211"/>
      <c r="B76" s="35">
        <v>2018</v>
      </c>
      <c r="C76" s="27"/>
      <c r="D76" s="27"/>
      <c r="E76" s="27"/>
      <c r="F76" s="27"/>
      <c r="G76" s="27"/>
      <c r="H76" s="27"/>
      <c r="I76" s="27"/>
      <c r="J76" s="27"/>
    </row>
    <row r="77" spans="1:10">
      <c r="A77" s="211"/>
      <c r="B77" s="35">
        <v>2019</v>
      </c>
      <c r="C77" s="27"/>
      <c r="D77" s="27"/>
      <c r="E77" s="27"/>
      <c r="F77" s="27"/>
      <c r="G77" s="27"/>
      <c r="H77" s="27"/>
      <c r="I77" s="27"/>
      <c r="J77" s="27"/>
    </row>
    <row r="78" spans="1:10">
      <c r="A78" s="211"/>
      <c r="B78" s="35">
        <v>2020</v>
      </c>
      <c r="C78" s="27"/>
      <c r="D78" s="27"/>
      <c r="E78" s="27"/>
      <c r="F78" s="27"/>
      <c r="G78" s="27"/>
      <c r="H78" s="27"/>
      <c r="I78" s="27"/>
      <c r="J78" s="27"/>
    </row>
    <row r="80" spans="1:10">
      <c r="B80" s="17" t="s">
        <v>21</v>
      </c>
    </row>
    <row r="81" spans="2:5">
      <c r="B81" s="20"/>
    </row>
    <row r="82" spans="2:5">
      <c r="B82" s="20"/>
    </row>
    <row r="83" spans="2:5">
      <c r="B83" s="20"/>
    </row>
    <row r="84" spans="2:5">
      <c r="B84" s="20"/>
    </row>
    <row r="85" spans="2:5">
      <c r="B85" s="20"/>
    </row>
    <row r="86" spans="2:5">
      <c r="B86" s="20"/>
    </row>
    <row r="87" spans="2:5">
      <c r="B87" s="20"/>
    </row>
    <row r="88" spans="2:5">
      <c r="B88" s="20"/>
    </row>
    <row r="89" spans="2:5">
      <c r="B89" s="20"/>
    </row>
    <row r="90" spans="2:5">
      <c r="B90" s="20"/>
    </row>
    <row r="91" spans="2:5">
      <c r="B91" s="20"/>
    </row>
    <row r="92" spans="2:5">
      <c r="B92" s="20"/>
    </row>
    <row r="93" spans="2:5">
      <c r="B93" s="20"/>
    </row>
    <row r="94" spans="2:5">
      <c r="B94" s="20"/>
    </row>
    <row r="95" spans="2:5" ht="15.75" thickBot="1">
      <c r="B95" s="20"/>
    </row>
    <row r="96" spans="2:5" ht="15.75">
      <c r="B96" s="20"/>
      <c r="C96" s="25"/>
      <c r="D96" s="25"/>
      <c r="E96" s="21"/>
    </row>
    <row r="97" spans="1:10" ht="15.75">
      <c r="B97" s="20"/>
      <c r="C97" s="33"/>
      <c r="D97" s="33"/>
      <c r="E97" s="22"/>
    </row>
    <row r="98" spans="1:10" ht="15.75">
      <c r="B98" s="20"/>
      <c r="C98" s="33"/>
      <c r="D98" s="33"/>
      <c r="E98" s="23"/>
    </row>
    <row r="99" spans="1:10" ht="16.5" thickBot="1">
      <c r="C99" s="26"/>
      <c r="D99" s="26"/>
      <c r="E99" s="24"/>
    </row>
    <row r="100" spans="1:10">
      <c r="B100" s="17" t="s">
        <v>24</v>
      </c>
    </row>
    <row r="101" spans="1:10" ht="78.75">
      <c r="A101" s="211">
        <v>1</v>
      </c>
      <c r="B101" s="34" t="s">
        <v>26</v>
      </c>
      <c r="C101" s="12" t="s">
        <v>27</v>
      </c>
      <c r="D101" s="12" t="s">
        <v>28</v>
      </c>
      <c r="E101" s="13">
        <v>144461.20000000001</v>
      </c>
      <c r="F101" s="29"/>
      <c r="G101" s="30"/>
      <c r="H101" s="30">
        <f>SUM(H102:H112)</f>
        <v>25197.8</v>
      </c>
      <c r="I101" s="30">
        <f t="shared" ref="I101:J101" si="13">SUM(I102:I112)</f>
        <v>0</v>
      </c>
      <c r="J101" s="30">
        <f t="shared" si="13"/>
        <v>25197.8</v>
      </c>
    </row>
    <row r="102" spans="1:10">
      <c r="A102" s="211"/>
      <c r="B102" s="17">
        <v>2010</v>
      </c>
      <c r="C102" s="12"/>
      <c r="D102" s="12"/>
      <c r="E102" s="13"/>
      <c r="F102" s="31">
        <v>10571.1</v>
      </c>
      <c r="G102" s="31">
        <v>58775.6</v>
      </c>
      <c r="H102" s="32">
        <v>0</v>
      </c>
      <c r="I102" s="32"/>
      <c r="J102" s="32"/>
    </row>
    <row r="103" spans="1:10">
      <c r="A103" s="211"/>
      <c r="B103" s="17">
        <v>2011</v>
      </c>
      <c r="C103" s="15"/>
      <c r="D103" s="12"/>
      <c r="E103" s="13"/>
      <c r="F103" s="31">
        <v>10571.1</v>
      </c>
      <c r="G103" s="32" t="s">
        <v>29</v>
      </c>
      <c r="H103" s="32">
        <v>0</v>
      </c>
      <c r="I103" s="32"/>
      <c r="J103" s="32"/>
    </row>
    <row r="104" spans="1:10">
      <c r="A104" s="211"/>
      <c r="B104" s="17">
        <v>2012</v>
      </c>
      <c r="C104" s="12"/>
      <c r="D104" s="12"/>
      <c r="E104" s="13"/>
      <c r="F104" s="31">
        <v>10571.1</v>
      </c>
      <c r="G104" s="32" t="s">
        <v>30</v>
      </c>
      <c r="H104" s="32">
        <v>0</v>
      </c>
      <c r="I104" s="32"/>
      <c r="J104" s="32"/>
    </row>
    <row r="105" spans="1:10">
      <c r="A105" s="211"/>
      <c r="B105" s="17">
        <v>2013</v>
      </c>
      <c r="C105" s="12"/>
      <c r="D105" s="12"/>
      <c r="E105" s="13"/>
      <c r="F105" s="32" t="s">
        <v>31</v>
      </c>
      <c r="G105" s="32" t="s">
        <v>32</v>
      </c>
      <c r="H105" s="31">
        <v>25197.8</v>
      </c>
      <c r="I105" s="32"/>
      <c r="J105" s="31">
        <v>25197.8</v>
      </c>
    </row>
    <row r="106" spans="1:10">
      <c r="A106" s="211"/>
      <c r="B106" s="17">
        <v>2014</v>
      </c>
      <c r="C106" s="12"/>
      <c r="D106" s="12"/>
      <c r="E106" s="13"/>
      <c r="F106" s="32" t="s">
        <v>33</v>
      </c>
      <c r="G106" s="32" t="s">
        <v>34</v>
      </c>
      <c r="H106" s="32" t="s">
        <v>35</v>
      </c>
      <c r="I106" s="32"/>
      <c r="J106" s="32" t="s">
        <v>35</v>
      </c>
    </row>
    <row r="107" spans="1:10">
      <c r="A107" s="211"/>
      <c r="B107" s="17">
        <v>2015</v>
      </c>
      <c r="C107" s="12"/>
      <c r="D107" s="12"/>
      <c r="E107" s="13"/>
      <c r="F107" s="32" t="s">
        <v>36</v>
      </c>
      <c r="G107" s="32" t="s">
        <v>37</v>
      </c>
      <c r="H107" s="32" t="s">
        <v>37</v>
      </c>
      <c r="I107" s="32"/>
      <c r="J107" s="32" t="s">
        <v>37</v>
      </c>
    </row>
    <row r="108" spans="1:10" ht="15.75">
      <c r="A108" s="211"/>
      <c r="B108" s="35">
        <v>2016</v>
      </c>
      <c r="C108" s="27"/>
      <c r="D108" s="27"/>
      <c r="E108" s="27"/>
      <c r="F108" s="27"/>
      <c r="G108" s="28"/>
      <c r="H108" s="28"/>
      <c r="I108" s="28"/>
      <c r="J108" s="28"/>
    </row>
    <row r="109" spans="1:10">
      <c r="A109" s="211"/>
      <c r="B109" s="35">
        <v>2017</v>
      </c>
      <c r="C109" s="27"/>
      <c r="D109" s="27"/>
      <c r="E109" s="27"/>
      <c r="F109" s="27"/>
      <c r="G109" s="27"/>
      <c r="H109" s="27"/>
      <c r="I109" s="27"/>
      <c r="J109" s="27"/>
    </row>
    <row r="110" spans="1:10">
      <c r="A110" s="211"/>
      <c r="B110" s="35">
        <v>2018</v>
      </c>
      <c r="C110" s="27"/>
      <c r="D110" s="27"/>
      <c r="E110" s="27"/>
      <c r="F110" s="27"/>
      <c r="G110" s="27"/>
      <c r="H110" s="27"/>
      <c r="I110" s="27"/>
      <c r="J110" s="27"/>
    </row>
    <row r="111" spans="1:10">
      <c r="A111" s="211"/>
      <c r="B111" s="35">
        <v>2019</v>
      </c>
      <c r="C111" s="27"/>
      <c r="D111" s="27"/>
      <c r="E111" s="27"/>
      <c r="F111" s="27"/>
      <c r="G111" s="27"/>
      <c r="H111" s="27"/>
      <c r="I111" s="27"/>
      <c r="J111" s="27"/>
    </row>
    <row r="112" spans="1:10">
      <c r="A112" s="211"/>
      <c r="B112" s="35">
        <v>2020</v>
      </c>
      <c r="C112" s="27"/>
      <c r="D112" s="27"/>
      <c r="E112" s="27"/>
      <c r="F112" s="27"/>
      <c r="G112" s="27"/>
      <c r="H112" s="27"/>
      <c r="I112" s="27"/>
      <c r="J112" s="27"/>
    </row>
    <row r="114" spans="2:2">
      <c r="B114" s="20"/>
    </row>
    <row r="115" spans="2:2">
      <c r="B115" s="20"/>
    </row>
    <row r="117" spans="2:2" ht="25.5">
      <c r="B117" s="17" t="s">
        <v>25</v>
      </c>
    </row>
    <row r="119" spans="2:2">
      <c r="B119" s="17" t="s">
        <v>23</v>
      </c>
    </row>
    <row r="121" spans="2:2">
      <c r="B121" s="17" t="s">
        <v>19</v>
      </c>
    </row>
    <row r="123" spans="2:2">
      <c r="B123" s="17" t="s">
        <v>18</v>
      </c>
    </row>
  </sheetData>
  <mergeCells count="17">
    <mergeCell ref="A2:J2"/>
    <mergeCell ref="A3:D3"/>
    <mergeCell ref="A4:A5"/>
    <mergeCell ref="B4:B5"/>
    <mergeCell ref="C4:C5"/>
    <mergeCell ref="D4:D5"/>
    <mergeCell ref="E4:E5"/>
    <mergeCell ref="F4:F5"/>
    <mergeCell ref="G4:G5"/>
    <mergeCell ref="H4:J4"/>
    <mergeCell ref="A101:A112"/>
    <mergeCell ref="A21:A27"/>
    <mergeCell ref="A28:A34"/>
    <mergeCell ref="A35:A42"/>
    <mergeCell ref="A43:A54"/>
    <mergeCell ref="A55:A66"/>
    <mergeCell ref="A67:A7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N137"/>
  <sheetViews>
    <sheetView tabSelected="1" view="pageBreakPreview" zoomScaleNormal="80" zoomScaleSheetLayoutView="100" workbookViewId="0">
      <pane ySplit="5" topLeftCell="A6" activePane="bottomLeft" state="frozen"/>
      <selection activeCell="A5" sqref="A5"/>
      <selection pane="bottomLeft" activeCell="G130" sqref="G130"/>
    </sheetView>
  </sheetViews>
  <sheetFormatPr defaultRowHeight="15.75"/>
  <cols>
    <col min="1" max="1" width="1.28515625" style="156" customWidth="1"/>
    <col min="2" max="2" width="5.140625" style="45" customWidth="1"/>
    <col min="3" max="3" width="33" style="95" customWidth="1"/>
    <col min="4" max="4" width="11.42578125" style="105" customWidth="1"/>
    <col min="5" max="5" width="15.5703125" style="53" customWidth="1"/>
    <col min="6" max="6" width="15.42578125" style="53" customWidth="1"/>
    <col min="7" max="7" width="18.5703125" style="105" customWidth="1"/>
    <col min="8" max="8" width="11.140625" style="45" hidden="1" customWidth="1"/>
    <col min="9" max="9" width="12.85546875" style="45" hidden="1" customWidth="1"/>
    <col min="10" max="10" width="14.85546875" style="45" hidden="1" customWidth="1"/>
    <col min="11" max="11" width="17.28515625" style="45" hidden="1" customWidth="1"/>
    <col min="12" max="12" width="13.7109375" style="45" hidden="1" customWidth="1"/>
    <col min="13" max="13" width="1" style="156" customWidth="1"/>
    <col min="14" max="15" width="10" style="45" bestFit="1" customWidth="1"/>
    <col min="16" max="16384" width="9.140625" style="45"/>
  </cols>
  <sheetData>
    <row r="1" spans="1:13" ht="15.75" customHeight="1">
      <c r="D1" s="98"/>
      <c r="E1" s="226" t="s">
        <v>169</v>
      </c>
      <c r="F1" s="227"/>
      <c r="G1" s="227"/>
      <c r="H1" s="67"/>
      <c r="I1" s="67"/>
    </row>
    <row r="2" spans="1:13" ht="42" customHeight="1">
      <c r="B2" s="46"/>
      <c r="C2" s="96"/>
      <c r="D2" s="98"/>
      <c r="E2" s="227"/>
      <c r="F2" s="227"/>
      <c r="G2" s="227"/>
      <c r="H2" s="67"/>
      <c r="I2" s="67"/>
      <c r="J2" s="6"/>
      <c r="K2" s="6"/>
      <c r="L2" s="6"/>
    </row>
    <row r="3" spans="1:13" ht="41.25" customHeight="1">
      <c r="B3" s="231" t="s">
        <v>174</v>
      </c>
      <c r="C3" s="227"/>
      <c r="D3" s="227"/>
      <c r="E3" s="227"/>
      <c r="F3" s="227"/>
      <c r="G3" s="227"/>
      <c r="H3" s="6"/>
      <c r="I3" s="6"/>
      <c r="J3" s="6"/>
      <c r="K3" s="6"/>
      <c r="L3" s="6"/>
    </row>
    <row r="4" spans="1:13" ht="18.75" customHeight="1" thickBot="1">
      <c r="B4" s="69"/>
      <c r="C4" s="70"/>
      <c r="D4" s="99"/>
      <c r="E4" s="70"/>
      <c r="G4" s="99"/>
      <c r="H4" s="6"/>
      <c r="I4" s="6"/>
      <c r="J4" s="6"/>
      <c r="K4" s="6"/>
      <c r="L4" s="6"/>
    </row>
    <row r="5" spans="1:13" s="105" customFormat="1" ht="90" thickBot="1">
      <c r="A5" s="157"/>
      <c r="B5" s="167" t="s">
        <v>3</v>
      </c>
      <c r="C5" s="168" t="s">
        <v>4</v>
      </c>
      <c r="D5" s="168" t="s">
        <v>75</v>
      </c>
      <c r="E5" s="168" t="s">
        <v>194</v>
      </c>
      <c r="F5" s="168" t="s">
        <v>195</v>
      </c>
      <c r="G5" s="169" t="s">
        <v>82</v>
      </c>
      <c r="H5" s="68" t="s">
        <v>7</v>
      </c>
      <c r="I5" s="64" t="s">
        <v>8</v>
      </c>
      <c r="J5" s="64" t="s">
        <v>9</v>
      </c>
      <c r="K5" s="64" t="s">
        <v>67</v>
      </c>
      <c r="L5" s="58"/>
      <c r="M5" s="157"/>
    </row>
    <row r="6" spans="1:13" s="47" customFormat="1">
      <c r="A6" s="49"/>
      <c r="B6" s="232" t="s">
        <v>16</v>
      </c>
      <c r="C6" s="232"/>
      <c r="D6" s="165"/>
      <c r="E6" s="166"/>
      <c r="F6" s="187"/>
      <c r="G6" s="166"/>
      <c r="H6" s="129"/>
      <c r="I6" s="130"/>
      <c r="J6" s="131"/>
      <c r="K6" s="50"/>
      <c r="L6" s="48"/>
      <c r="M6" s="49"/>
    </row>
    <row r="7" spans="1:13" s="49" customFormat="1" ht="39.75" customHeight="1">
      <c r="B7" s="110">
        <v>1</v>
      </c>
      <c r="C7" s="207" t="s">
        <v>196</v>
      </c>
      <c r="D7" s="100" t="s">
        <v>181</v>
      </c>
      <c r="E7" s="122">
        <v>286691.40000000002</v>
      </c>
      <c r="F7" s="122">
        <v>313308.59999999998</v>
      </c>
      <c r="G7" s="110"/>
      <c r="H7" s="65"/>
      <c r="I7" s="55"/>
      <c r="J7" s="59"/>
      <c r="K7" s="50"/>
      <c r="L7" s="51"/>
    </row>
    <row r="8" spans="1:13" s="47" customFormat="1" ht="42" customHeight="1">
      <c r="A8" s="49"/>
      <c r="B8" s="110">
        <v>2</v>
      </c>
      <c r="C8" s="207" t="s">
        <v>197</v>
      </c>
      <c r="D8" s="100" t="s">
        <v>181</v>
      </c>
      <c r="E8" s="122">
        <v>168000</v>
      </c>
      <c r="F8" s="122">
        <v>632000</v>
      </c>
      <c r="G8" s="110"/>
      <c r="H8" s="65"/>
      <c r="I8" s="55"/>
      <c r="J8" s="59"/>
      <c r="K8" s="50"/>
      <c r="L8" s="51"/>
      <c r="M8" s="49"/>
    </row>
    <row r="9" spans="1:13" s="47" customFormat="1" ht="38.25" customHeight="1">
      <c r="A9" s="49"/>
      <c r="B9" s="110">
        <v>3</v>
      </c>
      <c r="C9" s="207" t="s">
        <v>198</v>
      </c>
      <c r="D9" s="101" t="s">
        <v>182</v>
      </c>
      <c r="E9" s="122">
        <v>0</v>
      </c>
      <c r="F9" s="122">
        <v>500000</v>
      </c>
      <c r="G9" s="110"/>
      <c r="H9" s="65"/>
      <c r="I9" s="55"/>
      <c r="J9" s="59"/>
      <c r="K9" s="50"/>
      <c r="L9" s="51"/>
      <c r="M9" s="49"/>
    </row>
    <row r="10" spans="1:13" s="47" customFormat="1" ht="39.75" customHeight="1">
      <c r="A10" s="49"/>
      <c r="B10" s="110">
        <v>4</v>
      </c>
      <c r="C10" s="207" t="s">
        <v>199</v>
      </c>
      <c r="D10" s="101" t="s">
        <v>181</v>
      </c>
      <c r="E10" s="122">
        <v>288000</v>
      </c>
      <c r="F10" s="122"/>
      <c r="G10" s="110"/>
      <c r="H10" s="65"/>
      <c r="I10" s="55"/>
      <c r="J10" s="59"/>
      <c r="K10" s="50"/>
      <c r="L10" s="51"/>
      <c r="M10" s="49"/>
    </row>
    <row r="11" spans="1:13" s="47" customFormat="1" ht="47.25" customHeight="1">
      <c r="A11" s="49"/>
      <c r="B11" s="110">
        <v>5</v>
      </c>
      <c r="C11" s="207" t="s">
        <v>200</v>
      </c>
      <c r="D11" s="101" t="s">
        <v>181</v>
      </c>
      <c r="E11" s="122">
        <v>500000</v>
      </c>
      <c r="F11" s="122">
        <v>105385.7</v>
      </c>
      <c r="G11" s="110"/>
      <c r="H11" s="65"/>
      <c r="I11" s="55"/>
      <c r="J11" s="59"/>
      <c r="K11" s="50"/>
      <c r="L11" s="51"/>
      <c r="M11" s="49"/>
    </row>
    <row r="12" spans="1:13" s="47" customFormat="1" ht="36.75" customHeight="1">
      <c r="A12" s="49"/>
      <c r="B12" s="110">
        <v>6</v>
      </c>
      <c r="C12" s="207" t="s">
        <v>201</v>
      </c>
      <c r="D12" s="101" t="s">
        <v>182</v>
      </c>
      <c r="E12" s="122">
        <v>500000</v>
      </c>
      <c r="F12" s="122"/>
      <c r="G12" s="110"/>
      <c r="H12" s="65"/>
      <c r="I12" s="55"/>
      <c r="J12" s="59"/>
      <c r="K12" s="50"/>
      <c r="L12" s="51"/>
      <c r="M12" s="49"/>
    </row>
    <row r="13" spans="1:13" s="47" customFormat="1" ht="38.25">
      <c r="A13" s="49"/>
      <c r="B13" s="110">
        <v>7</v>
      </c>
      <c r="C13" s="207" t="s">
        <v>202</v>
      </c>
      <c r="D13" s="101" t="s">
        <v>182</v>
      </c>
      <c r="E13" s="122">
        <v>500000</v>
      </c>
      <c r="F13" s="122"/>
      <c r="G13" s="110"/>
      <c r="H13" s="65"/>
      <c r="I13" s="55"/>
      <c r="J13" s="59"/>
      <c r="K13" s="50"/>
      <c r="L13" s="51"/>
      <c r="M13" s="49"/>
    </row>
    <row r="14" spans="1:13" s="47" customFormat="1" ht="25.5">
      <c r="A14" s="49"/>
      <c r="B14" s="110">
        <v>8</v>
      </c>
      <c r="C14" s="207" t="s">
        <v>203</v>
      </c>
      <c r="D14" s="103" t="s">
        <v>183</v>
      </c>
      <c r="E14" s="122">
        <v>195818</v>
      </c>
      <c r="F14" s="122"/>
      <c r="G14" s="110"/>
      <c r="H14" s="65"/>
      <c r="I14" s="55"/>
      <c r="J14" s="59"/>
      <c r="K14" s="50"/>
      <c r="L14" s="51"/>
      <c r="M14" s="154"/>
    </row>
    <row r="15" spans="1:13" s="47" customFormat="1" ht="51">
      <c r="A15" s="49"/>
      <c r="B15" s="110">
        <v>9</v>
      </c>
      <c r="C15" s="177" t="s">
        <v>83</v>
      </c>
      <c r="D15" s="103" t="s">
        <v>184</v>
      </c>
      <c r="E15" s="79"/>
      <c r="F15" s="122">
        <v>240000</v>
      </c>
      <c r="G15" s="110" t="s">
        <v>167</v>
      </c>
      <c r="H15" s="65"/>
      <c r="I15" s="55"/>
      <c r="J15" s="59"/>
      <c r="K15" s="50"/>
      <c r="L15" s="51"/>
      <c r="M15" s="49"/>
    </row>
    <row r="16" spans="1:13" s="47" customFormat="1" ht="25.5">
      <c r="A16" s="49"/>
      <c r="B16" s="110">
        <v>10</v>
      </c>
      <c r="C16" s="207" t="s">
        <v>204</v>
      </c>
      <c r="D16" s="103" t="s">
        <v>185</v>
      </c>
      <c r="E16" s="122">
        <v>144000</v>
      </c>
      <c r="F16" s="122"/>
      <c r="G16" s="110"/>
      <c r="H16" s="65"/>
      <c r="I16" s="55"/>
      <c r="J16" s="59"/>
      <c r="K16" s="50"/>
      <c r="L16" s="51"/>
      <c r="M16" s="49"/>
    </row>
    <row r="17" spans="1:13" s="116" customFormat="1" ht="25.5">
      <c r="A17" s="49"/>
      <c r="B17" s="110">
        <v>11</v>
      </c>
      <c r="C17" s="179" t="s">
        <v>205</v>
      </c>
      <c r="D17" s="103" t="s">
        <v>183</v>
      </c>
      <c r="E17" s="122">
        <v>240000</v>
      </c>
      <c r="F17" s="122"/>
      <c r="G17" s="127"/>
      <c r="H17" s="111"/>
      <c r="I17" s="112"/>
      <c r="J17" s="113"/>
      <c r="K17" s="114"/>
      <c r="L17" s="115"/>
      <c r="M17" s="49"/>
    </row>
    <row r="18" spans="1:13" s="47" customFormat="1" ht="25.5">
      <c r="A18" s="49"/>
      <c r="B18" s="110">
        <v>12</v>
      </c>
      <c r="C18" s="207" t="s">
        <v>206</v>
      </c>
      <c r="D18" s="102" t="s">
        <v>186</v>
      </c>
      <c r="E18" s="122">
        <v>192000</v>
      </c>
      <c r="F18" s="122"/>
      <c r="G18" s="110"/>
      <c r="H18" s="65"/>
      <c r="I18" s="55"/>
      <c r="J18" s="59"/>
      <c r="K18" s="50"/>
      <c r="L18" s="51"/>
      <c r="M18" s="49"/>
    </row>
    <row r="19" spans="1:13" s="47" customFormat="1" ht="18.75" customHeight="1">
      <c r="A19" s="49"/>
      <c r="B19" s="110">
        <v>13</v>
      </c>
      <c r="C19" s="177" t="s">
        <v>173</v>
      </c>
      <c r="D19" s="103" t="s">
        <v>185</v>
      </c>
      <c r="E19" s="122">
        <v>144000</v>
      </c>
      <c r="F19" s="122"/>
      <c r="G19" s="110"/>
      <c r="H19" s="65"/>
      <c r="I19" s="55"/>
      <c r="J19" s="59"/>
      <c r="K19" s="50"/>
      <c r="L19" s="51"/>
      <c r="M19" s="49"/>
    </row>
    <row r="20" spans="1:13" s="47" customFormat="1">
      <c r="A20" s="49"/>
      <c r="B20" s="110">
        <v>14</v>
      </c>
      <c r="C20" s="207" t="s">
        <v>207</v>
      </c>
      <c r="D20" s="103" t="s">
        <v>186</v>
      </c>
      <c r="E20" s="122">
        <v>192000</v>
      </c>
      <c r="F20" s="122"/>
      <c r="G20" s="110"/>
      <c r="H20" s="65"/>
      <c r="I20" s="55"/>
      <c r="J20" s="59"/>
      <c r="K20" s="50"/>
      <c r="L20" s="51"/>
      <c r="M20" s="49"/>
    </row>
    <row r="21" spans="1:13" s="47" customFormat="1" ht="25.5">
      <c r="A21" s="49"/>
      <c r="B21" s="110">
        <v>15</v>
      </c>
      <c r="C21" s="207" t="s">
        <v>208</v>
      </c>
      <c r="D21" s="103" t="s">
        <v>187</v>
      </c>
      <c r="E21" s="122">
        <v>336000</v>
      </c>
      <c r="F21" s="122"/>
      <c r="G21" s="110"/>
      <c r="H21" s="65"/>
      <c r="I21" s="55"/>
      <c r="J21" s="59"/>
      <c r="K21" s="50"/>
      <c r="L21" s="51"/>
      <c r="M21" s="49"/>
    </row>
    <row r="22" spans="1:13" s="47" customFormat="1" ht="25.5">
      <c r="A22" s="49"/>
      <c r="B22" s="110">
        <v>16</v>
      </c>
      <c r="C22" s="207" t="s">
        <v>209</v>
      </c>
      <c r="D22" s="103" t="s">
        <v>186</v>
      </c>
      <c r="E22" s="122">
        <v>192000</v>
      </c>
      <c r="F22" s="122"/>
      <c r="G22" s="110"/>
      <c r="H22" s="65"/>
      <c r="I22" s="55"/>
      <c r="J22" s="59"/>
      <c r="K22" s="50"/>
      <c r="L22" s="51"/>
      <c r="M22" s="49"/>
    </row>
    <row r="23" spans="1:13" s="47" customFormat="1" ht="51">
      <c r="A23" s="49"/>
      <c r="B23" s="110">
        <v>17</v>
      </c>
      <c r="C23" s="177" t="s">
        <v>132</v>
      </c>
      <c r="D23" s="103" t="s">
        <v>188</v>
      </c>
      <c r="E23" s="122">
        <v>238400</v>
      </c>
      <c r="F23" s="122">
        <v>73600</v>
      </c>
      <c r="G23" s="110" t="s">
        <v>167</v>
      </c>
      <c r="H23" s="65"/>
      <c r="I23" s="55"/>
      <c r="J23" s="59"/>
      <c r="K23" s="50"/>
      <c r="L23" s="51"/>
      <c r="M23" s="49"/>
    </row>
    <row r="24" spans="1:13" s="47" customFormat="1" ht="30" customHeight="1">
      <c r="A24" s="49"/>
      <c r="B24" s="110">
        <v>18</v>
      </c>
      <c r="C24" s="177" t="s">
        <v>85</v>
      </c>
      <c r="D24" s="103" t="s">
        <v>189</v>
      </c>
      <c r="E24" s="122">
        <v>168000</v>
      </c>
      <c r="F24" s="122"/>
      <c r="G24" s="110"/>
      <c r="H24" s="65"/>
      <c r="I24" s="55"/>
      <c r="J24" s="59"/>
      <c r="K24" s="50"/>
      <c r="L24" s="51"/>
      <c r="M24" s="49"/>
    </row>
    <row r="25" spans="1:13" s="47" customFormat="1" ht="30" customHeight="1">
      <c r="A25" s="49"/>
      <c r="B25" s="110">
        <v>19</v>
      </c>
      <c r="C25" s="177" t="s">
        <v>133</v>
      </c>
      <c r="D25" s="103" t="s">
        <v>188</v>
      </c>
      <c r="E25" s="122">
        <v>312000</v>
      </c>
      <c r="F25" s="122"/>
      <c r="G25" s="110"/>
      <c r="H25" s="65"/>
      <c r="I25" s="55"/>
      <c r="J25" s="59"/>
      <c r="K25" s="50"/>
      <c r="L25" s="51"/>
      <c r="M25" s="49"/>
    </row>
    <row r="26" spans="1:13" s="47" customFormat="1" ht="30" customHeight="1">
      <c r="A26" s="49"/>
      <c r="B26" s="110">
        <v>20</v>
      </c>
      <c r="C26" s="177" t="s">
        <v>86</v>
      </c>
      <c r="D26" s="102" t="s">
        <v>189</v>
      </c>
      <c r="E26" s="122">
        <v>168000</v>
      </c>
      <c r="F26" s="122"/>
      <c r="G26" s="110"/>
      <c r="H26" s="65"/>
      <c r="I26" s="55"/>
      <c r="J26" s="59"/>
      <c r="K26" s="50"/>
      <c r="L26" s="51"/>
      <c r="M26" s="49"/>
    </row>
    <row r="27" spans="1:13" s="47" customFormat="1" ht="30" customHeight="1">
      <c r="A27" s="49"/>
      <c r="B27" s="110">
        <v>21</v>
      </c>
      <c r="C27" s="207" t="s">
        <v>210</v>
      </c>
      <c r="D27" s="102" t="s">
        <v>190</v>
      </c>
      <c r="E27" s="122">
        <v>161416</v>
      </c>
      <c r="F27" s="122"/>
      <c r="G27" s="110"/>
      <c r="H27" s="65"/>
      <c r="I27" s="55"/>
      <c r="J27" s="59"/>
      <c r="K27" s="50"/>
      <c r="L27" s="51"/>
      <c r="M27" s="49"/>
    </row>
    <row r="28" spans="1:13" s="47" customFormat="1" ht="44.25" customHeight="1">
      <c r="A28" s="49"/>
      <c r="B28" s="110">
        <v>22</v>
      </c>
      <c r="C28" s="177" t="s">
        <v>84</v>
      </c>
      <c r="D28" s="110" t="s">
        <v>186</v>
      </c>
      <c r="E28" s="127">
        <v>192000</v>
      </c>
      <c r="F28" s="122"/>
      <c r="G28" s="117"/>
      <c r="H28" s="65"/>
      <c r="I28" s="55"/>
      <c r="J28" s="59"/>
      <c r="K28" s="50"/>
      <c r="L28" s="51"/>
      <c r="M28" s="49"/>
    </row>
    <row r="29" spans="1:13" s="47" customFormat="1" ht="51">
      <c r="A29" s="49"/>
      <c r="B29" s="110">
        <v>23</v>
      </c>
      <c r="C29" s="188" t="s">
        <v>178</v>
      </c>
      <c r="D29" s="56" t="s">
        <v>179</v>
      </c>
      <c r="E29" s="127"/>
      <c r="F29" s="122">
        <v>200000</v>
      </c>
      <c r="G29" s="117"/>
      <c r="H29" s="65"/>
      <c r="I29" s="55"/>
      <c r="J29" s="59"/>
      <c r="K29" s="50"/>
      <c r="L29" s="51"/>
      <c r="M29" s="49"/>
    </row>
    <row r="30" spans="1:13" s="47" customFormat="1" ht="19.5" customHeight="1">
      <c r="A30" s="49"/>
      <c r="B30" s="238" t="s">
        <v>125</v>
      </c>
      <c r="C30" s="238"/>
      <c r="D30" s="102"/>
      <c r="E30" s="122">
        <f>SUM(E7:E28)</f>
        <v>5118325.4000000004</v>
      </c>
      <c r="F30" s="122">
        <f>SUM(F7:F29)</f>
        <v>2064294.3</v>
      </c>
      <c r="G30" s="110"/>
      <c r="H30" s="65"/>
      <c r="I30" s="55"/>
      <c r="J30" s="59"/>
      <c r="K30" s="50"/>
      <c r="L30" s="51"/>
      <c r="M30" s="154">
        <f>F30+E30</f>
        <v>7182619.7000000002</v>
      </c>
    </row>
    <row r="31" spans="1:13" s="47" customFormat="1" ht="28.5" customHeight="1">
      <c r="A31" s="49"/>
      <c r="B31" s="233" t="s">
        <v>17</v>
      </c>
      <c r="C31" s="233"/>
      <c r="D31" s="132"/>
      <c r="E31" s="80">
        <f>5240425.4-E30</f>
        <v>122100</v>
      </c>
      <c r="F31" s="190"/>
      <c r="G31" s="110"/>
      <c r="H31" s="65"/>
      <c r="I31" s="55"/>
      <c r="J31" s="59"/>
      <c r="K31" s="50"/>
      <c r="L31" s="51"/>
      <c r="M31" s="49"/>
    </row>
    <row r="32" spans="1:13" s="78" customFormat="1" ht="31.5" customHeight="1">
      <c r="A32" s="158"/>
      <c r="B32" s="170">
        <v>1</v>
      </c>
      <c r="C32" s="191" t="s">
        <v>99</v>
      </c>
      <c r="D32" s="104" t="s">
        <v>109</v>
      </c>
      <c r="E32" s="122">
        <v>283124.40000000002</v>
      </c>
      <c r="F32" s="122">
        <v>1271004.7</v>
      </c>
      <c r="G32" s="110"/>
      <c r="H32" s="133"/>
      <c r="I32" s="134"/>
      <c r="J32" s="135"/>
      <c r="K32" s="76"/>
      <c r="L32" s="77"/>
      <c r="M32" s="158"/>
    </row>
    <row r="33" spans="1:13" s="78" customFormat="1" ht="51">
      <c r="A33" s="158"/>
      <c r="B33" s="170">
        <v>2</v>
      </c>
      <c r="C33" s="191" t="s">
        <v>100</v>
      </c>
      <c r="D33" s="104" t="s">
        <v>110</v>
      </c>
      <c r="E33" s="122">
        <v>1630775.6</v>
      </c>
      <c r="F33" s="122">
        <v>0</v>
      </c>
      <c r="G33" s="110"/>
      <c r="H33" s="133"/>
      <c r="I33" s="134"/>
      <c r="J33" s="135"/>
      <c r="K33" s="76"/>
      <c r="L33" s="77"/>
      <c r="M33" s="158"/>
    </row>
    <row r="34" spans="1:13" s="78" customFormat="1" ht="47.25" customHeight="1">
      <c r="A34" s="158"/>
      <c r="B34" s="170">
        <v>3</v>
      </c>
      <c r="C34" s="191" t="s">
        <v>64</v>
      </c>
      <c r="D34" s="104" t="s">
        <v>111</v>
      </c>
      <c r="E34" s="122"/>
      <c r="F34" s="122">
        <v>247242.47</v>
      </c>
      <c r="G34" s="110"/>
      <c r="H34" s="133"/>
      <c r="I34" s="134"/>
      <c r="J34" s="135"/>
      <c r="K34" s="76"/>
      <c r="L34" s="77"/>
      <c r="M34" s="158"/>
    </row>
    <row r="35" spans="1:13" s="78" customFormat="1" ht="25.5">
      <c r="A35" s="158"/>
      <c r="B35" s="170">
        <v>4</v>
      </c>
      <c r="C35" s="191" t="s">
        <v>101</v>
      </c>
      <c r="D35" s="104" t="s">
        <v>193</v>
      </c>
      <c r="E35" s="122">
        <v>0</v>
      </c>
      <c r="F35" s="122">
        <v>192800.59572130159</v>
      </c>
      <c r="G35" s="110"/>
      <c r="H35" s="133"/>
      <c r="I35" s="134"/>
      <c r="J35" s="135"/>
      <c r="K35" s="76"/>
      <c r="L35" s="77"/>
      <c r="M35" s="158"/>
    </row>
    <row r="36" spans="1:13" s="78" customFormat="1" ht="51">
      <c r="A36" s="158"/>
      <c r="B36" s="170">
        <v>5</v>
      </c>
      <c r="C36" s="191" t="s">
        <v>102</v>
      </c>
      <c r="D36" s="104" t="s">
        <v>192</v>
      </c>
      <c r="E36" s="122">
        <v>0</v>
      </c>
      <c r="F36" s="122">
        <v>476333.28334970365</v>
      </c>
      <c r="G36" s="110"/>
      <c r="H36" s="133"/>
      <c r="I36" s="134"/>
      <c r="J36" s="135"/>
      <c r="K36" s="76"/>
      <c r="L36" s="77"/>
      <c r="M36" s="158"/>
    </row>
    <row r="37" spans="1:13" s="78" customFormat="1" ht="25.5">
      <c r="A37" s="158"/>
      <c r="B37" s="170">
        <v>6</v>
      </c>
      <c r="C37" s="191" t="s">
        <v>103</v>
      </c>
      <c r="D37" s="104" t="s">
        <v>112</v>
      </c>
      <c r="E37" s="122">
        <v>0</v>
      </c>
      <c r="F37" s="122">
        <v>804458.58725513495</v>
      </c>
      <c r="G37" s="110"/>
      <c r="H37" s="133"/>
      <c r="I37" s="134"/>
      <c r="J37" s="135"/>
      <c r="K37" s="76"/>
      <c r="L37" s="77"/>
      <c r="M37" s="158"/>
    </row>
    <row r="38" spans="1:13" s="78" customFormat="1" ht="49.5" customHeight="1">
      <c r="A38" s="158"/>
      <c r="B38" s="170">
        <v>7</v>
      </c>
      <c r="C38" s="191" t="s">
        <v>104</v>
      </c>
      <c r="D38" s="104" t="s">
        <v>62</v>
      </c>
      <c r="E38" s="122">
        <v>0</v>
      </c>
      <c r="F38" s="122">
        <v>474802.49962396687</v>
      </c>
      <c r="G38" s="110"/>
      <c r="H38" s="133"/>
      <c r="I38" s="134"/>
      <c r="J38" s="135"/>
      <c r="K38" s="76"/>
      <c r="L38" s="77"/>
      <c r="M38" s="158"/>
    </row>
    <row r="39" spans="1:13" s="78" customFormat="1" ht="38.25">
      <c r="A39" s="158"/>
      <c r="B39" s="170">
        <v>8</v>
      </c>
      <c r="C39" s="191" t="s">
        <v>211</v>
      </c>
      <c r="D39" s="104" t="s">
        <v>113</v>
      </c>
      <c r="E39" s="122">
        <v>0</v>
      </c>
      <c r="F39" s="122">
        <v>474802.49962396687</v>
      </c>
      <c r="G39" s="110"/>
      <c r="H39" s="133"/>
      <c r="I39" s="134"/>
      <c r="J39" s="135"/>
      <c r="K39" s="76"/>
      <c r="L39" s="77"/>
      <c r="M39" s="158"/>
    </row>
    <row r="40" spans="1:13" s="78" customFormat="1" ht="48.75" customHeight="1">
      <c r="A40" s="158"/>
      <c r="B40" s="170">
        <v>9</v>
      </c>
      <c r="C40" s="191" t="s">
        <v>105</v>
      </c>
      <c r="D40" s="104" t="s">
        <v>62</v>
      </c>
      <c r="E40" s="122">
        <v>0</v>
      </c>
      <c r="F40" s="122">
        <v>474802.49962396687</v>
      </c>
      <c r="G40" s="110"/>
      <c r="H40" s="133"/>
      <c r="I40" s="134"/>
      <c r="J40" s="135"/>
      <c r="K40" s="76"/>
      <c r="L40" s="77"/>
      <c r="M40" s="158"/>
    </row>
    <row r="41" spans="1:13" s="78" customFormat="1" ht="38.25">
      <c r="A41" s="158"/>
      <c r="B41" s="170">
        <v>10</v>
      </c>
      <c r="C41" s="191" t="s">
        <v>213</v>
      </c>
      <c r="D41" s="104" t="s">
        <v>114</v>
      </c>
      <c r="E41" s="122">
        <v>0</v>
      </c>
      <c r="F41" s="122">
        <v>474802.49962396687</v>
      </c>
      <c r="G41" s="110"/>
      <c r="H41" s="133"/>
      <c r="I41" s="134"/>
      <c r="J41" s="135"/>
      <c r="K41" s="76"/>
      <c r="L41" s="77"/>
      <c r="M41" s="158"/>
    </row>
    <row r="42" spans="1:13" s="78" customFormat="1" ht="33" customHeight="1">
      <c r="A42" s="158"/>
      <c r="B42" s="170">
        <v>11</v>
      </c>
      <c r="C42" s="191" t="s">
        <v>59</v>
      </c>
      <c r="D42" s="104" t="s">
        <v>115</v>
      </c>
      <c r="E42" s="122">
        <v>0</v>
      </c>
      <c r="F42" s="122">
        <v>474802.49962396687</v>
      </c>
      <c r="G42" s="110"/>
      <c r="H42" s="133"/>
      <c r="I42" s="134"/>
      <c r="J42" s="135"/>
      <c r="K42" s="76"/>
      <c r="L42" s="77"/>
      <c r="M42" s="158"/>
    </row>
    <row r="43" spans="1:13" s="78" customFormat="1" ht="25.5">
      <c r="A43" s="158"/>
      <c r="B43" s="170">
        <v>12</v>
      </c>
      <c r="C43" s="191" t="s">
        <v>214</v>
      </c>
      <c r="D43" s="104" t="s">
        <v>60</v>
      </c>
      <c r="E43" s="122">
        <v>0</v>
      </c>
      <c r="F43" s="122">
        <v>204142.83572130158</v>
      </c>
      <c r="G43" s="110"/>
      <c r="H43" s="133"/>
      <c r="I43" s="134"/>
      <c r="J43" s="135"/>
      <c r="K43" s="76"/>
      <c r="L43" s="77"/>
      <c r="M43" s="158"/>
    </row>
    <row r="44" spans="1:13" s="78" customFormat="1" ht="34.5" customHeight="1">
      <c r="A44" s="158"/>
      <c r="B44" s="170">
        <v>13</v>
      </c>
      <c r="C44" s="191" t="s">
        <v>61</v>
      </c>
      <c r="D44" s="104" t="s">
        <v>116</v>
      </c>
      <c r="E44" s="122">
        <v>0</v>
      </c>
      <c r="F44" s="122">
        <v>339472.66767263424</v>
      </c>
      <c r="G44" s="110"/>
      <c r="H44" s="133"/>
      <c r="I44" s="134"/>
      <c r="J44" s="135"/>
      <c r="K44" s="76"/>
      <c r="L44" s="77"/>
      <c r="M44" s="158"/>
    </row>
    <row r="45" spans="1:13" s="78" customFormat="1" ht="38.25">
      <c r="A45" s="158"/>
      <c r="B45" s="170">
        <v>14</v>
      </c>
      <c r="C45" s="191" t="s">
        <v>215</v>
      </c>
      <c r="D45" s="104" t="s">
        <v>113</v>
      </c>
      <c r="E45" s="122">
        <v>0</v>
      </c>
      <c r="F45" s="122">
        <v>474802.49962396687</v>
      </c>
      <c r="G45" s="110"/>
      <c r="H45" s="133"/>
      <c r="I45" s="134"/>
      <c r="J45" s="135"/>
      <c r="K45" s="76"/>
      <c r="L45" s="77"/>
      <c r="M45" s="158"/>
    </row>
    <row r="46" spans="1:13" s="78" customFormat="1" ht="33.75" customHeight="1">
      <c r="A46" s="158"/>
      <c r="B46" s="170">
        <v>15</v>
      </c>
      <c r="C46" s="191" t="s">
        <v>63</v>
      </c>
      <c r="D46" s="104" t="s">
        <v>62</v>
      </c>
      <c r="E46" s="122">
        <v>0</v>
      </c>
      <c r="F46" s="122">
        <v>474802.49962396687</v>
      </c>
      <c r="G46" s="110"/>
      <c r="H46" s="133"/>
      <c r="I46" s="134"/>
      <c r="J46" s="135"/>
      <c r="K46" s="76"/>
      <c r="L46" s="77"/>
      <c r="M46" s="158"/>
    </row>
    <row r="47" spans="1:13" s="78" customFormat="1" ht="38.25">
      <c r="A47" s="158"/>
      <c r="B47" s="170">
        <v>16</v>
      </c>
      <c r="C47" s="191" t="s">
        <v>106</v>
      </c>
      <c r="D47" s="104" t="s">
        <v>117</v>
      </c>
      <c r="E47" s="122">
        <v>0</v>
      </c>
      <c r="F47" s="122">
        <v>1944218.7273600006</v>
      </c>
      <c r="G47" s="110"/>
      <c r="H47" s="133"/>
      <c r="I47" s="134"/>
      <c r="J47" s="135"/>
      <c r="K47" s="76"/>
      <c r="L47" s="77"/>
      <c r="M47" s="158"/>
    </row>
    <row r="48" spans="1:13" s="78" customFormat="1" ht="25.5">
      <c r="A48" s="158"/>
      <c r="B48" s="170">
        <v>17</v>
      </c>
      <c r="C48" s="191" t="s">
        <v>107</v>
      </c>
      <c r="D48" s="104" t="s">
        <v>109</v>
      </c>
      <c r="E48" s="122">
        <v>0</v>
      </c>
      <c r="F48" s="122">
        <v>1944218.7273600006</v>
      </c>
      <c r="G48" s="110"/>
      <c r="H48" s="133"/>
      <c r="I48" s="134"/>
      <c r="J48" s="135"/>
      <c r="K48" s="76"/>
      <c r="L48" s="77"/>
      <c r="M48" s="158"/>
    </row>
    <row r="49" spans="1:13" s="78" customFormat="1" ht="25.5">
      <c r="A49" s="158"/>
      <c r="B49" s="170">
        <v>18</v>
      </c>
      <c r="C49" s="191" t="s">
        <v>108</v>
      </c>
      <c r="D49" s="104" t="s">
        <v>39</v>
      </c>
      <c r="E49" s="122">
        <v>0</v>
      </c>
      <c r="F49" s="122">
        <v>1944218.7273600006</v>
      </c>
      <c r="G49" s="110"/>
      <c r="H49" s="133"/>
      <c r="I49" s="134"/>
      <c r="J49" s="135"/>
      <c r="K49" s="76"/>
      <c r="L49" s="77"/>
      <c r="M49" s="158"/>
    </row>
    <row r="50" spans="1:13" s="78" customFormat="1" ht="38.25">
      <c r="A50" s="158"/>
      <c r="B50" s="170">
        <v>19</v>
      </c>
      <c r="C50" s="191" t="s">
        <v>212</v>
      </c>
      <c r="D50" s="104" t="s">
        <v>115</v>
      </c>
      <c r="E50" s="122">
        <v>0</v>
      </c>
      <c r="F50" s="122">
        <v>474802.49962396687</v>
      </c>
      <c r="G50" s="110"/>
      <c r="H50" s="133"/>
      <c r="I50" s="134"/>
      <c r="J50" s="135"/>
      <c r="K50" s="76"/>
      <c r="L50" s="77"/>
      <c r="M50" s="158"/>
    </row>
    <row r="51" spans="1:13" s="47" customFormat="1" ht="14.25" customHeight="1">
      <c r="A51" s="49"/>
      <c r="B51" s="237" t="s">
        <v>126</v>
      </c>
      <c r="C51" s="237"/>
      <c r="D51" s="56"/>
      <c r="E51" s="192">
        <f>SUM(E32:E50)</f>
        <v>1913900</v>
      </c>
      <c r="F51" s="192">
        <f>SUM(F32:F50)</f>
        <v>13166531.318791814</v>
      </c>
      <c r="G51" s="110"/>
      <c r="H51" s="65"/>
      <c r="I51" s="55"/>
      <c r="J51" s="59"/>
      <c r="K51" s="54"/>
      <c r="L51" s="51"/>
      <c r="M51" s="49"/>
    </row>
    <row r="52" spans="1:13" s="47" customFormat="1" ht="24" customHeight="1">
      <c r="A52" s="49"/>
      <c r="B52" s="234" t="s">
        <v>65</v>
      </c>
      <c r="C52" s="234"/>
      <c r="D52" s="136"/>
      <c r="E52" s="136"/>
      <c r="F52" s="79"/>
      <c r="G52" s="136"/>
      <c r="H52" s="137"/>
      <c r="I52" s="138"/>
      <c r="J52" s="138"/>
      <c r="K52" s="139"/>
      <c r="L52" s="52"/>
      <c r="M52" s="49"/>
    </row>
    <row r="53" spans="1:13" s="63" customFormat="1" ht="25.5">
      <c r="A53" s="159"/>
      <c r="B53" s="127">
        <v>1</v>
      </c>
      <c r="C53" s="193" t="s">
        <v>68</v>
      </c>
      <c r="D53" s="127" t="s">
        <v>191</v>
      </c>
      <c r="E53" s="194"/>
      <c r="F53" s="194">
        <v>20000</v>
      </c>
      <c r="G53" s="123" t="s">
        <v>134</v>
      </c>
      <c r="H53" s="66"/>
      <c r="I53" s="60"/>
      <c r="J53" s="61"/>
      <c r="K53" s="57"/>
      <c r="L53" s="62"/>
      <c r="M53" s="159"/>
    </row>
    <row r="54" spans="1:13" s="63" customFormat="1" ht="25.5">
      <c r="A54" s="159"/>
      <c r="B54" s="127">
        <v>2</v>
      </c>
      <c r="C54" s="193" t="s">
        <v>69</v>
      </c>
      <c r="D54" s="127" t="s">
        <v>191</v>
      </c>
      <c r="E54" s="194"/>
      <c r="F54" s="194">
        <v>15000</v>
      </c>
      <c r="G54" s="127" t="s">
        <v>134</v>
      </c>
      <c r="H54" s="66"/>
      <c r="I54" s="60"/>
      <c r="J54" s="61"/>
      <c r="K54" s="57"/>
      <c r="L54" s="62"/>
      <c r="M54" s="159"/>
    </row>
    <row r="55" spans="1:13" s="63" customFormat="1" ht="25.5">
      <c r="A55" s="159"/>
      <c r="B55" s="127">
        <v>3</v>
      </c>
      <c r="C55" s="193" t="s">
        <v>70</v>
      </c>
      <c r="D55" s="127" t="s">
        <v>191</v>
      </c>
      <c r="E55" s="194"/>
      <c r="F55" s="194">
        <v>15000</v>
      </c>
      <c r="G55" s="127"/>
      <c r="H55" s="66"/>
      <c r="I55" s="60"/>
      <c r="J55" s="61"/>
      <c r="K55" s="57"/>
      <c r="L55" s="62"/>
      <c r="M55" s="159"/>
    </row>
    <row r="56" spans="1:13" s="63" customFormat="1" ht="25.5">
      <c r="A56" s="159"/>
      <c r="B56" s="127">
        <v>4</v>
      </c>
      <c r="C56" s="193" t="s">
        <v>71</v>
      </c>
      <c r="D56" s="127" t="s">
        <v>191</v>
      </c>
      <c r="E56" s="194"/>
      <c r="F56" s="194">
        <v>15000</v>
      </c>
      <c r="G56" s="127"/>
      <c r="H56" s="66"/>
      <c r="I56" s="60"/>
      <c r="J56" s="61"/>
      <c r="K56" s="57"/>
      <c r="L56" s="62"/>
      <c r="M56" s="159"/>
    </row>
    <row r="57" spans="1:13" s="63" customFormat="1" ht="25.5">
      <c r="A57" s="159"/>
      <c r="B57" s="127">
        <v>5</v>
      </c>
      <c r="C57" s="193" t="s">
        <v>87</v>
      </c>
      <c r="D57" s="127" t="s">
        <v>191</v>
      </c>
      <c r="E57" s="194">
        <v>111000</v>
      </c>
      <c r="F57" s="194">
        <v>79000</v>
      </c>
      <c r="G57" s="127"/>
      <c r="H57" s="66"/>
      <c r="I57" s="60"/>
      <c r="J57" s="61"/>
      <c r="K57" s="57"/>
      <c r="L57" s="62"/>
      <c r="M57" s="159"/>
    </row>
    <row r="58" spans="1:13" s="63" customFormat="1" ht="25.5">
      <c r="A58" s="159"/>
      <c r="B58" s="127">
        <v>6</v>
      </c>
      <c r="C58" s="193" t="s">
        <v>130</v>
      </c>
      <c r="D58" s="127" t="s">
        <v>191</v>
      </c>
      <c r="E58" s="194"/>
      <c r="F58" s="194">
        <v>185000</v>
      </c>
      <c r="G58" s="127"/>
      <c r="H58" s="66"/>
      <c r="I58" s="60"/>
      <c r="J58" s="61"/>
      <c r="K58" s="57"/>
      <c r="L58" s="62"/>
      <c r="M58" s="159"/>
    </row>
    <row r="59" spans="1:13" s="63" customFormat="1" ht="70.5" customHeight="1">
      <c r="A59" s="159"/>
      <c r="B59" s="127">
        <v>7</v>
      </c>
      <c r="C59" s="193" t="s">
        <v>180</v>
      </c>
      <c r="D59" s="127" t="s">
        <v>191</v>
      </c>
      <c r="E59" s="194">
        <v>170000</v>
      </c>
      <c r="F59" s="194"/>
      <c r="G59" s="124"/>
      <c r="H59" s="66"/>
      <c r="I59" s="60"/>
      <c r="J59" s="61"/>
      <c r="K59" s="57"/>
      <c r="L59" s="62"/>
      <c r="M59" s="159"/>
    </row>
    <row r="60" spans="1:13" s="63" customFormat="1" ht="18.75">
      <c r="A60" s="159"/>
      <c r="B60" s="127">
        <v>8</v>
      </c>
      <c r="C60" s="193" t="s">
        <v>131</v>
      </c>
      <c r="D60" s="127" t="s">
        <v>191</v>
      </c>
      <c r="E60" s="194"/>
      <c r="F60" s="194">
        <v>180000</v>
      </c>
      <c r="G60" s="127"/>
      <c r="H60" s="66"/>
      <c r="I60" s="60"/>
      <c r="J60" s="61"/>
      <c r="K60" s="57"/>
      <c r="L60" s="62"/>
      <c r="M60" s="159"/>
    </row>
    <row r="61" spans="1:13" s="63" customFormat="1" ht="18.75">
      <c r="A61" s="159"/>
      <c r="B61" s="127">
        <v>9</v>
      </c>
      <c r="C61" s="193" t="s">
        <v>89</v>
      </c>
      <c r="D61" s="127" t="s">
        <v>191</v>
      </c>
      <c r="E61" s="194"/>
      <c r="F61" s="194">
        <v>1500000</v>
      </c>
      <c r="G61" s="127" t="s">
        <v>136</v>
      </c>
      <c r="H61" s="66"/>
      <c r="I61" s="60"/>
      <c r="J61" s="61"/>
      <c r="K61" s="57"/>
      <c r="L61" s="62"/>
      <c r="M61" s="159"/>
    </row>
    <row r="62" spans="1:13" s="63" customFormat="1" ht="33" customHeight="1">
      <c r="A62" s="159"/>
      <c r="B62" s="127">
        <v>10</v>
      </c>
      <c r="C62" s="193" t="s">
        <v>88</v>
      </c>
      <c r="D62" s="127" t="s">
        <v>191</v>
      </c>
      <c r="E62" s="194">
        <v>195000</v>
      </c>
      <c r="F62" s="194"/>
      <c r="G62" s="127"/>
      <c r="H62" s="66"/>
      <c r="I62" s="60"/>
      <c r="J62" s="61"/>
      <c r="K62" s="57"/>
      <c r="L62" s="62"/>
      <c r="M62" s="159"/>
    </row>
    <row r="63" spans="1:13" s="75" customFormat="1" ht="15" customHeight="1">
      <c r="A63" s="160"/>
      <c r="B63" s="223" t="s">
        <v>138</v>
      </c>
      <c r="C63" s="223"/>
      <c r="D63" s="127"/>
      <c r="E63" s="195">
        <f>SUM(E53:E62)</f>
        <v>476000</v>
      </c>
      <c r="F63" s="195">
        <f>SUM(F53:F62)</f>
        <v>2009000</v>
      </c>
      <c r="G63" s="136"/>
      <c r="H63" s="140"/>
      <c r="I63" s="141"/>
      <c r="J63" s="141"/>
      <c r="K63" s="142"/>
      <c r="L63" s="74"/>
      <c r="M63" s="160"/>
    </row>
    <row r="64" spans="1:13" s="53" customFormat="1" ht="31.5" customHeight="1">
      <c r="A64" s="161"/>
      <c r="B64" s="235" t="s">
        <v>139</v>
      </c>
      <c r="C64" s="236"/>
      <c r="D64" s="132"/>
      <c r="E64" s="110"/>
      <c r="F64" s="197"/>
      <c r="G64" s="110"/>
      <c r="H64" s="65"/>
      <c r="I64" s="55"/>
      <c r="J64" s="59"/>
      <c r="K64" s="50"/>
      <c r="L64" s="51"/>
      <c r="M64" s="161"/>
    </row>
    <row r="65" spans="1:13" s="47" customFormat="1" ht="26.25">
      <c r="A65" s="49"/>
      <c r="B65" s="110">
        <v>1</v>
      </c>
      <c r="C65" s="198" t="s">
        <v>216</v>
      </c>
      <c r="D65" s="71" t="s">
        <v>39</v>
      </c>
      <c r="E65" s="122">
        <v>6300</v>
      </c>
      <c r="F65" s="122">
        <v>63000</v>
      </c>
      <c r="G65" s="189" t="s">
        <v>217</v>
      </c>
      <c r="H65" s="65"/>
      <c r="I65" s="55"/>
      <c r="J65" s="59"/>
      <c r="K65" s="228"/>
      <c r="L65" s="51"/>
      <c r="M65" s="49"/>
    </row>
    <row r="66" spans="1:13" s="47" customFormat="1" ht="33.75" customHeight="1">
      <c r="A66" s="49"/>
      <c r="B66" s="110">
        <v>2</v>
      </c>
      <c r="C66" s="198" t="s">
        <v>90</v>
      </c>
      <c r="D66" s="71" t="s">
        <v>39</v>
      </c>
      <c r="E66" s="122">
        <v>12000</v>
      </c>
      <c r="F66" s="122">
        <v>120000</v>
      </c>
      <c r="G66" s="106"/>
      <c r="H66" s="65"/>
      <c r="I66" s="55"/>
      <c r="J66" s="59"/>
      <c r="K66" s="228"/>
      <c r="L66" s="51"/>
      <c r="M66" s="49"/>
    </row>
    <row r="67" spans="1:13" s="47" customFormat="1" ht="33.75" customHeight="1">
      <c r="A67" s="49"/>
      <c r="B67" s="110">
        <v>3</v>
      </c>
      <c r="C67" s="199" t="s">
        <v>218</v>
      </c>
      <c r="D67" s="71" t="s">
        <v>39</v>
      </c>
      <c r="E67" s="122"/>
      <c r="F67" s="122">
        <v>2000000</v>
      </c>
      <c r="G67" s="71" t="s">
        <v>219</v>
      </c>
      <c r="H67" s="65"/>
      <c r="I67" s="55"/>
      <c r="J67" s="59"/>
      <c r="K67" s="228"/>
      <c r="L67" s="51"/>
      <c r="M67" s="49"/>
    </row>
    <row r="68" spans="1:13" s="47" customFormat="1" ht="33.75" customHeight="1">
      <c r="A68" s="49"/>
      <c r="B68" s="110">
        <v>4</v>
      </c>
      <c r="C68" s="199" t="s">
        <v>220</v>
      </c>
      <c r="D68" s="71" t="s">
        <v>39</v>
      </c>
      <c r="E68" s="122"/>
      <c r="F68" s="122">
        <v>1000000</v>
      </c>
      <c r="G68" s="71" t="s">
        <v>219</v>
      </c>
      <c r="H68" s="65"/>
      <c r="I68" s="55"/>
      <c r="J68" s="59"/>
      <c r="K68" s="228"/>
      <c r="L68" s="51"/>
      <c r="M68" s="49"/>
    </row>
    <row r="69" spans="1:13" s="47" customFormat="1" ht="33.75" customHeight="1">
      <c r="A69" s="49"/>
      <c r="B69" s="110">
        <v>5</v>
      </c>
      <c r="C69" s="199" t="s">
        <v>221</v>
      </c>
      <c r="D69" s="71" t="s">
        <v>39</v>
      </c>
      <c r="E69" s="122"/>
      <c r="F69" s="122">
        <v>1400000</v>
      </c>
      <c r="G69" s="71" t="s">
        <v>219</v>
      </c>
      <c r="H69" s="65"/>
      <c r="I69" s="55"/>
      <c r="J69" s="59"/>
      <c r="K69" s="228"/>
      <c r="L69" s="51"/>
      <c r="M69" s="49"/>
    </row>
    <row r="70" spans="1:13" s="47" customFormat="1" ht="33.75" customHeight="1">
      <c r="A70" s="49"/>
      <c r="B70" s="110">
        <v>6</v>
      </c>
      <c r="C70" s="198" t="s">
        <v>91</v>
      </c>
      <c r="D70" s="71" t="s">
        <v>39</v>
      </c>
      <c r="E70" s="122">
        <v>21000</v>
      </c>
      <c r="F70" s="122">
        <v>210000</v>
      </c>
      <c r="G70" s="106"/>
      <c r="H70" s="65"/>
      <c r="I70" s="55"/>
      <c r="J70" s="59"/>
      <c r="K70" s="228"/>
      <c r="L70" s="51"/>
      <c r="M70" s="49"/>
    </row>
    <row r="71" spans="1:13" s="47" customFormat="1" ht="26.25">
      <c r="A71" s="49"/>
      <c r="B71" s="110">
        <v>7</v>
      </c>
      <c r="C71" s="198" t="s">
        <v>92</v>
      </c>
      <c r="D71" s="71" t="s">
        <v>39</v>
      </c>
      <c r="E71" s="122">
        <v>24000</v>
      </c>
      <c r="F71" s="122"/>
      <c r="G71" s="106"/>
      <c r="H71" s="65"/>
      <c r="I71" s="55"/>
      <c r="J71" s="59"/>
      <c r="K71" s="229"/>
      <c r="L71" s="51"/>
      <c r="M71" s="49"/>
    </row>
    <row r="72" spans="1:13" s="47" customFormat="1" ht="48.75" customHeight="1">
      <c r="A72" s="49"/>
      <c r="B72" s="110">
        <v>8</v>
      </c>
      <c r="C72" s="198" t="s">
        <v>93</v>
      </c>
      <c r="D72" s="71" t="s">
        <v>95</v>
      </c>
      <c r="E72" s="122">
        <v>18000</v>
      </c>
      <c r="F72" s="122">
        <v>36000</v>
      </c>
      <c r="G72" s="106"/>
      <c r="H72" s="65"/>
      <c r="I72" s="55"/>
      <c r="J72" s="59"/>
      <c r="K72" s="230"/>
      <c r="L72" s="51"/>
      <c r="M72" s="49"/>
    </row>
    <row r="73" spans="1:13" s="47" customFormat="1" ht="43.5" customHeight="1">
      <c r="A73" s="49"/>
      <c r="B73" s="110">
        <v>9</v>
      </c>
      <c r="C73" s="198" t="s">
        <v>223</v>
      </c>
      <c r="D73" s="189" t="s">
        <v>39</v>
      </c>
      <c r="E73" s="122">
        <v>93000</v>
      </c>
      <c r="F73" s="122"/>
      <c r="G73" s="107" t="s">
        <v>222</v>
      </c>
      <c r="H73" s="65"/>
      <c r="I73" s="55"/>
      <c r="J73" s="59"/>
      <c r="K73" s="126"/>
      <c r="L73" s="51"/>
      <c r="M73" s="49"/>
    </row>
    <row r="74" spans="1:13" s="47" customFormat="1" ht="31.5" customHeight="1">
      <c r="A74" s="49"/>
      <c r="B74" s="110">
        <v>10</v>
      </c>
      <c r="C74" s="199" t="s">
        <v>224</v>
      </c>
      <c r="D74" s="189" t="s">
        <v>39</v>
      </c>
      <c r="E74" s="122"/>
      <c r="F74" s="122">
        <v>935000</v>
      </c>
      <c r="G74" s="71" t="s">
        <v>219</v>
      </c>
      <c r="H74" s="65"/>
      <c r="I74" s="55"/>
      <c r="J74" s="59"/>
      <c r="K74" s="126"/>
      <c r="L74" s="51"/>
      <c r="M74" s="49"/>
    </row>
    <row r="75" spans="1:13" s="47" customFormat="1" ht="39">
      <c r="A75" s="49"/>
      <c r="B75" s="110">
        <v>11</v>
      </c>
      <c r="C75" s="198" t="s">
        <v>137</v>
      </c>
      <c r="D75" s="189" t="s">
        <v>39</v>
      </c>
      <c r="E75" s="122"/>
      <c r="F75" s="122">
        <v>99000</v>
      </c>
      <c r="G75" s="80"/>
      <c r="H75" s="65"/>
      <c r="I75" s="55"/>
      <c r="J75" s="59"/>
      <c r="K75" s="126"/>
      <c r="L75" s="51"/>
      <c r="M75" s="49"/>
    </row>
    <row r="76" spans="1:13" s="47" customFormat="1" ht="39">
      <c r="A76" s="49"/>
      <c r="B76" s="110">
        <v>12</v>
      </c>
      <c r="C76" s="198" t="s">
        <v>97</v>
      </c>
      <c r="D76" s="110" t="s">
        <v>96</v>
      </c>
      <c r="E76" s="122">
        <v>25000</v>
      </c>
      <c r="F76" s="122">
        <v>100000</v>
      </c>
      <c r="G76" s="107"/>
      <c r="H76" s="65"/>
      <c r="I76" s="55"/>
      <c r="J76" s="59"/>
      <c r="K76" s="126"/>
      <c r="L76" s="51"/>
      <c r="M76" s="49"/>
    </row>
    <row r="77" spans="1:13" s="49" customFormat="1" ht="77.25">
      <c r="B77" s="127">
        <v>13</v>
      </c>
      <c r="C77" s="200" t="s">
        <v>135</v>
      </c>
      <c r="D77" s="127" t="s">
        <v>98</v>
      </c>
      <c r="E77" s="122">
        <v>53500</v>
      </c>
      <c r="F77" s="122">
        <v>83683.5</v>
      </c>
      <c r="G77" s="108"/>
      <c r="H77" s="129"/>
      <c r="I77" s="130"/>
      <c r="J77" s="131"/>
      <c r="K77" s="126"/>
      <c r="L77" s="48"/>
    </row>
    <row r="78" spans="1:13" s="49" customFormat="1">
      <c r="B78" s="127">
        <v>14</v>
      </c>
      <c r="C78" s="200" t="s">
        <v>94</v>
      </c>
      <c r="D78" s="196" t="s">
        <v>39</v>
      </c>
      <c r="E78" s="122"/>
      <c r="F78" s="122">
        <v>30000</v>
      </c>
      <c r="G78" s="108"/>
      <c r="H78" s="129"/>
      <c r="I78" s="130"/>
      <c r="J78" s="131"/>
      <c r="K78" s="126"/>
      <c r="L78" s="48"/>
    </row>
    <row r="79" spans="1:13" s="49" customFormat="1" ht="28.5" customHeight="1">
      <c r="B79" s="224" t="s">
        <v>127</v>
      </c>
      <c r="C79" s="225"/>
      <c r="D79" s="127"/>
      <c r="E79" s="201">
        <f>SUM(E65:E78)</f>
        <v>252800</v>
      </c>
      <c r="F79" s="201">
        <f>SUM(F65:F78)</f>
        <v>6076683.5</v>
      </c>
      <c r="G79" s="108"/>
      <c r="H79" s="129"/>
      <c r="I79" s="130"/>
      <c r="J79" s="131"/>
      <c r="K79" s="126"/>
      <c r="L79" s="48"/>
    </row>
    <row r="80" spans="1:13" s="49" customFormat="1" ht="25.5" customHeight="1">
      <c r="B80" s="235" t="s">
        <v>118</v>
      </c>
      <c r="C80" s="249"/>
      <c r="D80" s="202"/>
      <c r="E80" s="127"/>
      <c r="F80" s="79"/>
      <c r="G80" s="108"/>
      <c r="H80" s="129"/>
      <c r="I80" s="130"/>
      <c r="J80" s="131"/>
      <c r="K80" s="126"/>
      <c r="L80" s="48"/>
    </row>
    <row r="81" spans="1:13" s="49" customFormat="1" ht="51.75">
      <c r="B81" s="127">
        <v>1</v>
      </c>
      <c r="C81" s="203" t="s">
        <v>119</v>
      </c>
      <c r="D81" s="189" t="s">
        <v>191</v>
      </c>
      <c r="E81" s="122">
        <v>20200</v>
      </c>
      <c r="F81" s="122">
        <f xml:space="preserve"> 30077.7+7472.3</f>
        <v>37550</v>
      </c>
      <c r="G81" s="108"/>
      <c r="H81" s="129"/>
      <c r="I81" s="130"/>
      <c r="J81" s="131"/>
      <c r="K81" s="126"/>
      <c r="L81" s="48"/>
    </row>
    <row r="82" spans="1:13" s="49" customFormat="1" ht="51.75">
      <c r="B82" s="127">
        <v>2</v>
      </c>
      <c r="C82" s="203" t="s">
        <v>120</v>
      </c>
      <c r="D82" s="189" t="s">
        <v>191</v>
      </c>
      <c r="E82" s="122">
        <v>10000.1</v>
      </c>
      <c r="F82" s="122"/>
      <c r="G82" s="108"/>
      <c r="H82" s="129"/>
      <c r="I82" s="130"/>
      <c r="J82" s="131"/>
      <c r="K82" s="126"/>
      <c r="L82" s="48"/>
    </row>
    <row r="83" spans="1:13" s="49" customFormat="1" ht="30.75" customHeight="1">
      <c r="B83" s="247" t="s">
        <v>124</v>
      </c>
      <c r="C83" s="248"/>
      <c r="D83" s="79"/>
      <c r="E83" s="204">
        <f>E81+E82</f>
        <v>30200.1</v>
      </c>
      <c r="F83" s="204"/>
      <c r="G83" s="108"/>
      <c r="H83" s="129"/>
      <c r="I83" s="130"/>
      <c r="J83" s="131"/>
      <c r="K83" s="126"/>
      <c r="L83" s="48"/>
    </row>
    <row r="84" spans="1:13" s="72" customFormat="1" ht="28.5" customHeight="1">
      <c r="A84" s="49"/>
      <c r="B84" s="243" t="s">
        <v>23</v>
      </c>
      <c r="C84" s="244"/>
      <c r="D84" s="79"/>
      <c r="E84" s="205"/>
      <c r="F84" s="205"/>
      <c r="G84" s="108"/>
      <c r="H84" s="143"/>
      <c r="I84" s="144"/>
      <c r="J84" s="59"/>
      <c r="K84" s="73"/>
      <c r="L84" s="51"/>
      <c r="M84" s="49"/>
    </row>
    <row r="85" spans="1:13" s="49" customFormat="1" ht="26.25">
      <c r="B85" s="127">
        <v>1</v>
      </c>
      <c r="C85" s="203" t="s">
        <v>149</v>
      </c>
      <c r="D85" s="110" t="s">
        <v>148</v>
      </c>
      <c r="E85" s="122">
        <v>2615500</v>
      </c>
      <c r="F85" s="122">
        <f>5220000-E85</f>
        <v>2604500</v>
      </c>
      <c r="G85" s="206"/>
      <c r="H85" s="129"/>
      <c r="I85" s="130"/>
      <c r="J85" s="131"/>
      <c r="K85" s="126"/>
      <c r="L85" s="48"/>
    </row>
    <row r="86" spans="1:13" s="49" customFormat="1" ht="26.25">
      <c r="B86" s="127">
        <v>2</v>
      </c>
      <c r="C86" s="203" t="s">
        <v>162</v>
      </c>
      <c r="D86" s="110" t="s">
        <v>163</v>
      </c>
      <c r="E86" s="122"/>
      <c r="F86" s="122">
        <f>8254500*40</f>
        <v>330180000</v>
      </c>
      <c r="G86" s="206"/>
      <c r="H86" s="129"/>
      <c r="I86" s="130"/>
      <c r="J86" s="131"/>
      <c r="K86" s="126"/>
      <c r="L86" s="48"/>
    </row>
    <row r="87" spans="1:13" s="49" customFormat="1" ht="25.5" customHeight="1">
      <c r="B87" s="247" t="s">
        <v>150</v>
      </c>
      <c r="C87" s="248"/>
      <c r="D87" s="79"/>
      <c r="E87" s="206">
        <f>SUM(E85:E86)</f>
        <v>2615500</v>
      </c>
      <c r="F87" s="206">
        <f>SUM(F85:F86)</f>
        <v>332784500</v>
      </c>
      <c r="G87" s="206"/>
      <c r="H87" s="129"/>
      <c r="I87" s="130"/>
      <c r="J87" s="131"/>
      <c r="K87" s="126"/>
      <c r="L87" s="48"/>
    </row>
    <row r="88" spans="1:13" s="49" customFormat="1">
      <c r="B88" s="252" t="s">
        <v>18</v>
      </c>
      <c r="C88" s="252"/>
      <c r="D88" s="79"/>
      <c r="E88" s="204"/>
      <c r="F88" s="204"/>
      <c r="G88" s="108"/>
      <c r="H88" s="129"/>
      <c r="I88" s="130"/>
      <c r="J88" s="131"/>
      <c r="K88" s="126"/>
      <c r="L88" s="48"/>
    </row>
    <row r="89" spans="1:13" s="49" customFormat="1" ht="38.25">
      <c r="B89" s="208">
        <v>1</v>
      </c>
      <c r="C89" s="209" t="s">
        <v>47</v>
      </c>
      <c r="D89" s="110" t="s">
        <v>191</v>
      </c>
      <c r="E89" s="122"/>
      <c r="F89" s="122">
        <v>1646067.8</v>
      </c>
      <c r="G89" s="108"/>
      <c r="H89" s="129"/>
      <c r="I89" s="130"/>
      <c r="J89" s="131"/>
      <c r="K89" s="126"/>
      <c r="L89" s="48"/>
    </row>
    <row r="90" spans="1:13" s="49" customFormat="1" ht="76.5">
      <c r="B90" s="208">
        <v>2</v>
      </c>
      <c r="C90" s="209" t="s">
        <v>122</v>
      </c>
      <c r="D90" s="110" t="s">
        <v>191</v>
      </c>
      <c r="E90" s="122"/>
      <c r="F90" s="122">
        <v>671335.1</v>
      </c>
      <c r="G90" s="108"/>
      <c r="H90" s="129"/>
      <c r="I90" s="130"/>
      <c r="J90" s="131"/>
      <c r="K90" s="126"/>
      <c r="L90" s="48"/>
    </row>
    <row r="91" spans="1:13" s="49" customFormat="1" ht="38.25">
      <c r="B91" s="208">
        <v>3</v>
      </c>
      <c r="C91" s="210" t="s">
        <v>81</v>
      </c>
      <c r="D91" s="110" t="s">
        <v>191</v>
      </c>
      <c r="E91" s="122">
        <v>171838.5</v>
      </c>
      <c r="F91" s="122"/>
      <c r="G91" s="108"/>
      <c r="H91" s="129"/>
      <c r="I91" s="130"/>
      <c r="J91" s="131"/>
      <c r="K91" s="126"/>
      <c r="L91" s="48"/>
    </row>
    <row r="92" spans="1:13" s="49" customFormat="1" ht="25.5">
      <c r="B92" s="208">
        <v>4</v>
      </c>
      <c r="C92" s="210" t="s">
        <v>72</v>
      </c>
      <c r="D92" s="110" t="s">
        <v>191</v>
      </c>
      <c r="E92" s="122">
        <v>137220.70000000001</v>
      </c>
      <c r="F92" s="122">
        <f>860344.9-137220.7</f>
        <v>723124.2</v>
      </c>
      <c r="G92" s="108"/>
      <c r="H92" s="129"/>
      <c r="I92" s="130"/>
      <c r="J92" s="131"/>
      <c r="K92" s="126"/>
      <c r="L92" s="48"/>
    </row>
    <row r="93" spans="1:13" s="49" customFormat="1" ht="38.25">
      <c r="B93" s="208">
        <v>5</v>
      </c>
      <c r="C93" s="210" t="s">
        <v>48</v>
      </c>
      <c r="D93" s="110" t="s">
        <v>191</v>
      </c>
      <c r="E93" s="122">
        <v>169959</v>
      </c>
      <c r="F93" s="122"/>
      <c r="G93" s="108"/>
      <c r="H93" s="129"/>
      <c r="I93" s="130"/>
      <c r="J93" s="131"/>
      <c r="K93" s="126"/>
      <c r="L93" s="48"/>
    </row>
    <row r="94" spans="1:13" s="49" customFormat="1" ht="38.25">
      <c r="B94" s="208">
        <v>6</v>
      </c>
      <c r="C94" s="210" t="s">
        <v>80</v>
      </c>
      <c r="D94" s="110" t="s">
        <v>191</v>
      </c>
      <c r="E94" s="122">
        <v>152215</v>
      </c>
      <c r="F94" s="122"/>
      <c r="G94" s="108"/>
      <c r="H94" s="129"/>
      <c r="I94" s="130"/>
      <c r="J94" s="131"/>
      <c r="K94" s="126"/>
      <c r="L94" s="48"/>
    </row>
    <row r="95" spans="1:13" s="49" customFormat="1" ht="38.25">
      <c r="B95" s="208">
        <v>7</v>
      </c>
      <c r="C95" s="177" t="s">
        <v>49</v>
      </c>
      <c r="D95" s="110" t="s">
        <v>191</v>
      </c>
      <c r="E95" s="122">
        <v>186756.6</v>
      </c>
      <c r="F95" s="122"/>
      <c r="G95" s="108"/>
      <c r="H95" s="129"/>
      <c r="I95" s="130"/>
      <c r="J95" s="131"/>
      <c r="K95" s="126"/>
      <c r="L95" s="48"/>
    </row>
    <row r="96" spans="1:13" s="49" customFormat="1" ht="38.25">
      <c r="B96" s="208">
        <v>8</v>
      </c>
      <c r="C96" s="210" t="s">
        <v>50</v>
      </c>
      <c r="D96" s="110" t="s">
        <v>191</v>
      </c>
      <c r="E96" s="122">
        <v>136836</v>
      </c>
      <c r="F96" s="122"/>
      <c r="G96" s="108"/>
      <c r="H96" s="129"/>
      <c r="I96" s="130"/>
      <c r="J96" s="131"/>
      <c r="K96" s="126"/>
      <c r="L96" s="48"/>
    </row>
    <row r="97" spans="1:13" s="49" customFormat="1" ht="38.25">
      <c r="B97" s="208">
        <v>9</v>
      </c>
      <c r="C97" s="210" t="s">
        <v>74</v>
      </c>
      <c r="D97" s="110" t="s">
        <v>191</v>
      </c>
      <c r="E97" s="122">
        <v>97940.9</v>
      </c>
      <c r="F97" s="122"/>
      <c r="G97" s="108"/>
      <c r="H97" s="129"/>
      <c r="I97" s="130"/>
      <c r="J97" s="131"/>
      <c r="K97" s="126"/>
      <c r="L97" s="48"/>
    </row>
    <row r="98" spans="1:13" s="49" customFormat="1" ht="25.5">
      <c r="B98" s="208">
        <v>10</v>
      </c>
      <c r="C98" s="210" t="s">
        <v>51</v>
      </c>
      <c r="D98" s="110" t="s">
        <v>191</v>
      </c>
      <c r="E98" s="122">
        <v>266458.8</v>
      </c>
      <c r="F98" s="122"/>
      <c r="G98" s="108"/>
      <c r="H98" s="129"/>
      <c r="I98" s="130"/>
      <c r="J98" s="131"/>
      <c r="K98" s="126"/>
      <c r="L98" s="48"/>
    </row>
    <row r="99" spans="1:13" s="49" customFormat="1" ht="25.5">
      <c r="B99" s="208">
        <v>11</v>
      </c>
      <c r="C99" s="210" t="s">
        <v>52</v>
      </c>
      <c r="D99" s="110" t="s">
        <v>191</v>
      </c>
      <c r="E99" s="122">
        <v>169959</v>
      </c>
      <c r="F99" s="122"/>
      <c r="G99" s="108"/>
      <c r="H99" s="129"/>
      <c r="I99" s="130"/>
      <c r="J99" s="131"/>
      <c r="K99" s="126"/>
      <c r="L99" s="48"/>
    </row>
    <row r="100" spans="1:13" s="49" customFormat="1" ht="38.25">
      <c r="B100" s="208">
        <v>12</v>
      </c>
      <c r="C100" s="210" t="s">
        <v>53</v>
      </c>
      <c r="D100" s="110" t="s">
        <v>191</v>
      </c>
      <c r="E100" s="122">
        <v>115225.7</v>
      </c>
      <c r="F100" s="122"/>
      <c r="G100" s="108"/>
      <c r="H100" s="129"/>
      <c r="I100" s="130"/>
      <c r="J100" s="131"/>
      <c r="K100" s="126"/>
      <c r="L100" s="48"/>
    </row>
    <row r="101" spans="1:13" s="49" customFormat="1" ht="25.5">
      <c r="B101" s="208">
        <v>13</v>
      </c>
      <c r="C101" s="210" t="s">
        <v>54</v>
      </c>
      <c r="D101" s="110" t="s">
        <v>191</v>
      </c>
      <c r="E101" s="122">
        <v>158434.9</v>
      </c>
      <c r="F101" s="122"/>
      <c r="G101" s="108"/>
      <c r="H101" s="129"/>
      <c r="I101" s="130"/>
      <c r="J101" s="131"/>
      <c r="K101" s="126"/>
      <c r="L101" s="48"/>
    </row>
    <row r="102" spans="1:13" s="49" customFormat="1" ht="38.25">
      <c r="B102" s="208">
        <v>14</v>
      </c>
      <c r="C102" s="210" t="s">
        <v>55</v>
      </c>
      <c r="D102" s="110" t="s">
        <v>191</v>
      </c>
      <c r="E102" s="122"/>
      <c r="F102" s="122">
        <v>715000</v>
      </c>
      <c r="G102" s="108"/>
      <c r="H102" s="129"/>
      <c r="I102" s="130"/>
      <c r="J102" s="131"/>
      <c r="K102" s="126"/>
      <c r="L102" s="48"/>
    </row>
    <row r="103" spans="1:13" s="49" customFormat="1">
      <c r="B103" s="208">
        <v>15</v>
      </c>
      <c r="C103" s="210" t="s">
        <v>56</v>
      </c>
      <c r="D103" s="110" t="s">
        <v>191</v>
      </c>
      <c r="E103" s="122">
        <v>228849.8</v>
      </c>
      <c r="F103" s="122">
        <v>433697.1</v>
      </c>
      <c r="G103" s="108"/>
      <c r="H103" s="129"/>
      <c r="I103" s="130"/>
      <c r="J103" s="131"/>
      <c r="K103" s="126"/>
      <c r="L103" s="48"/>
    </row>
    <row r="104" spans="1:13" s="49" customFormat="1" ht="25.5">
      <c r="B104" s="208">
        <v>16</v>
      </c>
      <c r="C104" s="210" t="s">
        <v>78</v>
      </c>
      <c r="D104" s="110" t="s">
        <v>191</v>
      </c>
      <c r="E104" s="122">
        <v>784482.8</v>
      </c>
      <c r="F104" s="122"/>
      <c r="G104" s="108"/>
      <c r="H104" s="129"/>
      <c r="I104" s="130"/>
      <c r="J104" s="131"/>
      <c r="K104" s="126"/>
      <c r="L104" s="48"/>
    </row>
    <row r="105" spans="1:13" s="49" customFormat="1" ht="38.25">
      <c r="B105" s="208">
        <v>17</v>
      </c>
      <c r="C105" s="210" t="s">
        <v>57</v>
      </c>
      <c r="D105" s="110" t="s">
        <v>191</v>
      </c>
      <c r="E105" s="122">
        <v>125748</v>
      </c>
      <c r="F105" s="122"/>
      <c r="G105" s="108"/>
      <c r="H105" s="129"/>
      <c r="I105" s="130"/>
      <c r="J105" s="131"/>
      <c r="K105" s="126"/>
      <c r="L105" s="48"/>
    </row>
    <row r="106" spans="1:13" s="49" customFormat="1" ht="38.25">
      <c r="B106" s="208">
        <v>18</v>
      </c>
      <c r="C106" s="209" t="s">
        <v>79</v>
      </c>
      <c r="D106" s="110" t="s">
        <v>191</v>
      </c>
      <c r="E106" s="122">
        <v>171700.3</v>
      </c>
      <c r="F106" s="122"/>
      <c r="G106" s="108"/>
      <c r="H106" s="129"/>
      <c r="I106" s="130"/>
      <c r="J106" s="131"/>
      <c r="K106" s="126"/>
      <c r="L106" s="48"/>
    </row>
    <row r="107" spans="1:13" s="89" customFormat="1" ht="57" customHeight="1">
      <c r="A107" s="162"/>
      <c r="B107" s="121">
        <v>19</v>
      </c>
      <c r="C107" s="172" t="s">
        <v>66</v>
      </c>
      <c r="D107" s="196" t="s">
        <v>39</v>
      </c>
      <c r="E107" s="122" t="s">
        <v>77</v>
      </c>
      <c r="F107" s="122" t="s">
        <v>77</v>
      </c>
      <c r="G107" s="127" t="s">
        <v>73</v>
      </c>
      <c r="H107" s="90"/>
      <c r="I107" s="91"/>
      <c r="J107" s="91"/>
      <c r="K107" s="92"/>
      <c r="L107" s="91"/>
      <c r="M107" s="162"/>
    </row>
    <row r="108" spans="1:13" s="151" customFormat="1" ht="32.25" customHeight="1">
      <c r="A108" s="163"/>
      <c r="B108" s="171"/>
      <c r="C108" s="172" t="s">
        <v>144</v>
      </c>
      <c r="D108" s="173"/>
      <c r="E108" s="122">
        <f>SUM(E89:E107)</f>
        <v>3073626</v>
      </c>
      <c r="F108" s="122">
        <f>SUM(F89:F107)</f>
        <v>4189224.1999999997</v>
      </c>
      <c r="G108" s="147"/>
      <c r="H108" s="148"/>
      <c r="I108" s="149"/>
      <c r="J108" s="149"/>
      <c r="K108" s="150"/>
      <c r="L108" s="149"/>
      <c r="M108" s="163"/>
    </row>
    <row r="109" spans="1:13" s="89" customFormat="1" ht="63.75" customHeight="1">
      <c r="A109" s="162"/>
      <c r="B109" s="121">
        <v>20</v>
      </c>
      <c r="C109" s="174" t="s">
        <v>146</v>
      </c>
      <c r="D109" s="102" t="s">
        <v>142</v>
      </c>
      <c r="E109" s="122">
        <v>445664.10179999995</v>
      </c>
      <c r="F109" s="122"/>
      <c r="G109" s="127" t="s">
        <v>161</v>
      </c>
      <c r="H109" s="90"/>
      <c r="I109" s="91"/>
      <c r="J109" s="91"/>
      <c r="K109" s="92"/>
      <c r="L109" s="91"/>
      <c r="M109" s="162"/>
    </row>
    <row r="110" spans="1:13" s="49" customFormat="1" ht="38.25">
      <c r="B110" s="110">
        <v>21</v>
      </c>
      <c r="C110" s="174" t="s">
        <v>141</v>
      </c>
      <c r="D110" s="102" t="s">
        <v>143</v>
      </c>
      <c r="E110" s="122"/>
      <c r="F110" s="122">
        <v>137220.70000000001</v>
      </c>
      <c r="G110" s="127" t="s">
        <v>168</v>
      </c>
      <c r="H110" s="129"/>
      <c r="I110" s="130"/>
      <c r="J110" s="131"/>
      <c r="K110" s="126"/>
      <c r="L110" s="48"/>
    </row>
    <row r="111" spans="1:13" s="49" customFormat="1" ht="51">
      <c r="B111" s="110">
        <v>22</v>
      </c>
      <c r="C111" s="174" t="s">
        <v>147</v>
      </c>
      <c r="D111" s="102" t="s">
        <v>191</v>
      </c>
      <c r="E111" s="122">
        <v>119809.97799999999</v>
      </c>
      <c r="F111" s="122"/>
      <c r="G111" s="127" t="s">
        <v>161</v>
      </c>
      <c r="H111" s="129"/>
      <c r="I111" s="130"/>
      <c r="J111" s="131"/>
      <c r="K111" s="126"/>
      <c r="L111" s="48"/>
    </row>
    <row r="112" spans="1:13" s="49" customFormat="1" ht="76.5">
      <c r="B112" s="110">
        <v>23</v>
      </c>
      <c r="C112" s="175" t="s">
        <v>151</v>
      </c>
      <c r="D112" s="102" t="s">
        <v>191</v>
      </c>
      <c r="E112" s="122"/>
      <c r="F112" s="122">
        <f>4160904.15-303831.62-336343.3-372652.82</f>
        <v>3148076.41</v>
      </c>
      <c r="G112" s="127" t="s">
        <v>161</v>
      </c>
      <c r="H112" s="129"/>
      <c r="I112" s="130"/>
      <c r="J112" s="131"/>
      <c r="K112" s="126"/>
      <c r="L112" s="48"/>
    </row>
    <row r="113" spans="1:14" s="49" customFormat="1" ht="51">
      <c r="B113" s="127">
        <v>24</v>
      </c>
      <c r="C113" s="175" t="s">
        <v>152</v>
      </c>
      <c r="D113" s="102" t="s">
        <v>191</v>
      </c>
      <c r="E113" s="122"/>
      <c r="F113" s="122">
        <f>10675649.71-1779274.95-1779274.95-1779274.95</f>
        <v>5337824.8600000013</v>
      </c>
      <c r="G113" s="127" t="s">
        <v>161</v>
      </c>
      <c r="H113" s="129"/>
      <c r="I113" s="130"/>
      <c r="J113" s="131"/>
      <c r="K113" s="126"/>
      <c r="L113" s="48"/>
    </row>
    <row r="114" spans="1:14" s="49" customFormat="1" ht="51">
      <c r="B114" s="110">
        <v>25</v>
      </c>
      <c r="C114" s="175" t="s">
        <v>153</v>
      </c>
      <c r="D114" s="102" t="s">
        <v>191</v>
      </c>
      <c r="E114" s="122"/>
      <c r="F114" s="122">
        <f>2505367.42-182943.37-202519.34-224382.06</f>
        <v>1895522.65</v>
      </c>
      <c r="G114" s="127" t="s">
        <v>161</v>
      </c>
      <c r="H114" s="129"/>
      <c r="I114" s="130"/>
      <c r="J114" s="131"/>
      <c r="K114" s="126"/>
      <c r="L114" s="48"/>
    </row>
    <row r="115" spans="1:14" s="49" customFormat="1" ht="51">
      <c r="B115" s="110">
        <v>26</v>
      </c>
      <c r="C115" s="175" t="s">
        <v>154</v>
      </c>
      <c r="D115" s="102" t="s">
        <v>191</v>
      </c>
      <c r="E115" s="122"/>
      <c r="F115" s="122">
        <f>1038876.13-259719.03-259719.03-259719.04</f>
        <v>259719.02999999994</v>
      </c>
      <c r="G115" s="127" t="s">
        <v>161</v>
      </c>
      <c r="H115" s="129"/>
      <c r="I115" s="130"/>
      <c r="J115" s="131"/>
      <c r="K115" s="126"/>
      <c r="L115" s="48"/>
    </row>
    <row r="116" spans="1:14" s="49" customFormat="1" ht="51">
      <c r="B116" s="110">
        <v>27</v>
      </c>
      <c r="C116" s="175" t="s">
        <v>155</v>
      </c>
      <c r="D116" s="102" t="s">
        <v>191</v>
      </c>
      <c r="E116" s="122"/>
      <c r="F116" s="122">
        <v>186009.42</v>
      </c>
      <c r="G116" s="127" t="s">
        <v>161</v>
      </c>
      <c r="H116" s="129"/>
      <c r="I116" s="130"/>
      <c r="J116" s="131"/>
      <c r="K116" s="126"/>
      <c r="L116" s="48"/>
    </row>
    <row r="117" spans="1:14" s="49" customFormat="1" ht="51">
      <c r="B117" s="110">
        <v>28</v>
      </c>
      <c r="C117" s="175" t="s">
        <v>156</v>
      </c>
      <c r="D117" s="102" t="s">
        <v>191</v>
      </c>
      <c r="E117" s="122"/>
      <c r="F117" s="122">
        <v>186009.42</v>
      </c>
      <c r="G117" s="127" t="s">
        <v>161</v>
      </c>
      <c r="H117" s="129"/>
      <c r="I117" s="130"/>
      <c r="J117" s="131"/>
      <c r="K117" s="126"/>
      <c r="L117" s="48"/>
    </row>
    <row r="118" spans="1:14" s="49" customFormat="1" ht="51">
      <c r="B118" s="127">
        <v>29</v>
      </c>
      <c r="C118" s="175" t="s">
        <v>157</v>
      </c>
      <c r="D118" s="102" t="s">
        <v>191</v>
      </c>
      <c r="E118" s="122"/>
      <c r="F118" s="122">
        <v>188416.08</v>
      </c>
      <c r="G118" s="127" t="s">
        <v>161</v>
      </c>
      <c r="H118" s="129"/>
      <c r="I118" s="130"/>
      <c r="J118" s="131"/>
      <c r="K118" s="126"/>
      <c r="L118" s="48"/>
    </row>
    <row r="119" spans="1:14" s="49" customFormat="1" ht="51">
      <c r="B119" s="110">
        <v>30</v>
      </c>
      <c r="C119" s="175" t="s">
        <v>158</v>
      </c>
      <c r="D119" s="102" t="s">
        <v>191</v>
      </c>
      <c r="E119" s="122"/>
      <c r="F119" s="122">
        <v>475550.34</v>
      </c>
      <c r="G119" s="127" t="s">
        <v>161</v>
      </c>
      <c r="H119" s="129"/>
      <c r="I119" s="130"/>
      <c r="J119" s="131"/>
      <c r="K119" s="126"/>
      <c r="L119" s="48"/>
    </row>
    <row r="120" spans="1:14" s="49" customFormat="1" ht="51">
      <c r="B120" s="110">
        <v>31</v>
      </c>
      <c r="C120" s="175" t="s">
        <v>159</v>
      </c>
      <c r="D120" s="102" t="s">
        <v>191</v>
      </c>
      <c r="E120" s="122"/>
      <c r="F120" s="122">
        <v>1125787.29</v>
      </c>
      <c r="G120" s="127" t="s">
        <v>161</v>
      </c>
      <c r="H120" s="129"/>
      <c r="I120" s="130"/>
      <c r="J120" s="131"/>
      <c r="K120" s="126"/>
      <c r="L120" s="48"/>
    </row>
    <row r="121" spans="1:14" s="49" customFormat="1" ht="51">
      <c r="B121" s="110">
        <v>32</v>
      </c>
      <c r="C121" s="175" t="s">
        <v>160</v>
      </c>
      <c r="D121" s="102" t="s">
        <v>191</v>
      </c>
      <c r="E121" s="122"/>
      <c r="F121" s="122">
        <v>3037619.54</v>
      </c>
      <c r="G121" s="127" t="s">
        <v>161</v>
      </c>
      <c r="H121" s="129"/>
      <c r="I121" s="130"/>
      <c r="J121" s="131"/>
      <c r="K121" s="126"/>
      <c r="L121" s="48"/>
    </row>
    <row r="122" spans="1:14" s="49" customFormat="1" ht="38.25">
      <c r="B122" s="110">
        <v>33</v>
      </c>
      <c r="C122" s="176" t="s">
        <v>164</v>
      </c>
      <c r="D122" s="56" t="s">
        <v>165</v>
      </c>
      <c r="E122" s="122"/>
      <c r="F122" s="122">
        <v>14495000</v>
      </c>
      <c r="G122" s="120" t="s">
        <v>166</v>
      </c>
      <c r="H122" s="129"/>
      <c r="I122" s="130"/>
      <c r="J122" s="131"/>
      <c r="K122" s="126"/>
      <c r="L122" s="48"/>
    </row>
    <row r="123" spans="1:14" s="49" customFormat="1" ht="24.75" customHeight="1">
      <c r="B123" s="177"/>
      <c r="C123" s="177" t="s">
        <v>145</v>
      </c>
      <c r="D123" s="79"/>
      <c r="E123" s="178">
        <f>SUM(E109:E122)</f>
        <v>565474.07979999995</v>
      </c>
      <c r="F123" s="178">
        <f>SUM(F109:F122)</f>
        <v>30472755.740000002</v>
      </c>
      <c r="G123" s="108"/>
      <c r="H123" s="129"/>
      <c r="I123" s="130"/>
      <c r="J123" s="131"/>
      <c r="K123" s="126"/>
      <c r="L123" s="48"/>
      <c r="M123" s="154"/>
      <c r="N123" s="154"/>
    </row>
    <row r="124" spans="1:14" s="72" customFormat="1" ht="34.5" customHeight="1">
      <c r="A124" s="49"/>
      <c r="B124" s="250" t="s">
        <v>128</v>
      </c>
      <c r="C124" s="251"/>
      <c r="D124" s="79"/>
      <c r="E124" s="80">
        <f>E108+E123</f>
        <v>3639100.0797999999</v>
      </c>
      <c r="F124" s="80">
        <f>F108+F123</f>
        <v>34661979.940000005</v>
      </c>
      <c r="G124" s="108"/>
      <c r="H124" s="143"/>
      <c r="I124" s="144"/>
      <c r="J124" s="59"/>
      <c r="K124" s="73"/>
      <c r="L124" s="51"/>
      <c r="M124" s="49"/>
    </row>
    <row r="125" spans="1:14" s="53" customFormat="1" ht="21.75" customHeight="1">
      <c r="A125" s="161"/>
      <c r="B125" s="234" t="s">
        <v>19</v>
      </c>
      <c r="C125" s="234"/>
      <c r="D125" s="128"/>
      <c r="E125" s="127"/>
      <c r="F125" s="180"/>
      <c r="G125" s="127"/>
      <c r="H125" s="65"/>
      <c r="I125" s="55"/>
      <c r="J125" s="59"/>
      <c r="K125" s="50"/>
      <c r="L125" s="51"/>
      <c r="M125" s="161"/>
    </row>
    <row r="126" spans="1:14" s="53" customFormat="1" ht="38.25" customHeight="1">
      <c r="A126" s="161"/>
      <c r="B126" s="121">
        <v>1</v>
      </c>
      <c r="C126" s="181" t="s">
        <v>172</v>
      </c>
      <c r="D126" s="121" t="s">
        <v>58</v>
      </c>
      <c r="E126" s="182">
        <v>86862</v>
      </c>
      <c r="F126" s="182">
        <v>95458</v>
      </c>
      <c r="G126" s="121"/>
      <c r="H126" s="81"/>
      <c r="I126" s="82"/>
      <c r="J126" s="82"/>
      <c r="K126" s="76"/>
      <c r="L126" s="82"/>
      <c r="M126" s="161"/>
    </row>
    <row r="127" spans="1:14" s="53" customFormat="1" ht="44.25" customHeight="1">
      <c r="A127" s="161"/>
      <c r="B127" s="121">
        <v>2</v>
      </c>
      <c r="C127" s="181" t="s">
        <v>121</v>
      </c>
      <c r="D127" s="121" t="s">
        <v>58</v>
      </c>
      <c r="E127" s="182">
        <v>143819</v>
      </c>
      <c r="F127" s="182">
        <v>559810</v>
      </c>
      <c r="G127" s="121"/>
      <c r="H127" s="85"/>
      <c r="I127" s="86"/>
      <c r="J127" s="86"/>
      <c r="K127" s="87"/>
      <c r="L127" s="88"/>
      <c r="M127" s="161"/>
    </row>
    <row r="128" spans="1:14" s="53" customFormat="1" ht="38.25">
      <c r="A128" s="161"/>
      <c r="B128" s="121">
        <v>3</v>
      </c>
      <c r="C128" s="181" t="s">
        <v>140</v>
      </c>
      <c r="D128" s="121" t="s">
        <v>58</v>
      </c>
      <c r="E128" s="182"/>
      <c r="F128" s="182">
        <v>2533326</v>
      </c>
      <c r="G128" s="121"/>
      <c r="H128" s="85"/>
      <c r="I128" s="86"/>
      <c r="J128" s="86"/>
      <c r="K128" s="87"/>
      <c r="L128" s="88"/>
      <c r="M128" s="161"/>
    </row>
    <row r="129" spans="1:13" s="53" customFormat="1" ht="47.25" customHeight="1">
      <c r="A129" s="161"/>
      <c r="B129" s="121">
        <v>4</v>
      </c>
      <c r="C129" s="181" t="s">
        <v>170</v>
      </c>
      <c r="D129" s="121" t="s">
        <v>171</v>
      </c>
      <c r="E129" s="182"/>
      <c r="F129" s="182">
        <v>610299</v>
      </c>
      <c r="G129" s="122"/>
      <c r="H129" s="85"/>
      <c r="I129" s="86"/>
      <c r="J129" s="86"/>
      <c r="K129" s="87"/>
      <c r="L129" s="88"/>
      <c r="M129" s="161"/>
    </row>
    <row r="130" spans="1:13" s="53" customFormat="1" ht="22.5" customHeight="1">
      <c r="A130" s="161"/>
      <c r="B130" s="245" t="s">
        <v>129</v>
      </c>
      <c r="C130" s="246"/>
      <c r="D130" s="121"/>
      <c r="E130" s="183">
        <f>SUM(E126:E129)</f>
        <v>230681</v>
      </c>
      <c r="F130" s="183">
        <f>SUM(F126:F129)</f>
        <v>3798893</v>
      </c>
      <c r="G130" s="127"/>
      <c r="H130" s="83"/>
      <c r="I130" s="84"/>
      <c r="J130" s="84"/>
      <c r="K130" s="84"/>
      <c r="L130" s="84"/>
      <c r="M130" s="161"/>
    </row>
    <row r="131" spans="1:13" s="53" customFormat="1" ht="29.25" customHeight="1">
      <c r="A131" s="161"/>
      <c r="B131" s="184"/>
      <c r="C131" s="185" t="s">
        <v>123</v>
      </c>
      <c r="D131" s="145"/>
      <c r="E131" s="186">
        <f>E30+E51+E63+E79+E83+E87+E124+E130</f>
        <v>14276506.5798</v>
      </c>
      <c r="F131" s="186">
        <f>F30+F51+F63+F79+F83+F87+F124+F130</f>
        <v>394561882.05879182</v>
      </c>
      <c r="G131" s="146"/>
      <c r="H131" s="93"/>
      <c r="I131" s="93"/>
      <c r="J131" s="93"/>
      <c r="K131" s="93"/>
      <c r="L131" s="93"/>
      <c r="M131" s="161"/>
    </row>
    <row r="132" spans="1:13" ht="30" hidden="1">
      <c r="C132" s="152" t="s">
        <v>176</v>
      </c>
      <c r="E132" s="119"/>
      <c r="F132" s="125">
        <f>F131-F133</f>
        <v>49749661.358791828</v>
      </c>
    </row>
    <row r="133" spans="1:13" hidden="1">
      <c r="C133" s="152" t="s">
        <v>175</v>
      </c>
      <c r="E133" s="119"/>
      <c r="F133" s="125">
        <f>F122+F110+F86</f>
        <v>344812220.69999999</v>
      </c>
      <c r="G133" s="155">
        <f>F132+F133</f>
        <v>394561882.05879182</v>
      </c>
    </row>
    <row r="134" spans="1:13" hidden="1">
      <c r="C134" s="152" t="s">
        <v>177</v>
      </c>
      <c r="E134" s="119"/>
      <c r="F134" s="153">
        <f>F131+E131</f>
        <v>408838388.63859183</v>
      </c>
    </row>
    <row r="135" spans="1:13" s="53" customFormat="1" ht="35.25" hidden="1" customHeight="1">
      <c r="A135" s="161"/>
      <c r="B135" s="45"/>
      <c r="C135" s="97" t="s">
        <v>76</v>
      </c>
      <c r="D135" s="105"/>
      <c r="E135" s="53">
        <f>(E131+F132)/5</f>
        <v>12805233.587718366</v>
      </c>
      <c r="F135"/>
      <c r="H135" s="45"/>
      <c r="I135" s="45"/>
      <c r="J135" s="45"/>
      <c r="K135" s="45"/>
      <c r="L135" s="45"/>
      <c r="M135" s="161"/>
    </row>
    <row r="136" spans="1:13" s="94" customFormat="1" ht="43.5" customHeight="1">
      <c r="A136" s="164"/>
      <c r="B136" s="239"/>
      <c r="C136" s="240"/>
      <c r="D136" s="105"/>
      <c r="E136" s="53"/>
      <c r="F136" s="118">
        <f>E131+F131</f>
        <v>408838388.63859183</v>
      </c>
      <c r="G136" s="105"/>
      <c r="M136" s="164"/>
    </row>
    <row r="137" spans="1:13" s="94" customFormat="1" ht="17.25" customHeight="1">
      <c r="A137" s="164"/>
      <c r="B137" s="241"/>
      <c r="C137" s="242"/>
      <c r="D137" s="105"/>
      <c r="E137" s="53"/>
      <c r="F137" s="118"/>
      <c r="G137" s="109"/>
      <c r="M137" s="164"/>
    </row>
  </sheetData>
  <mergeCells count="22">
    <mergeCell ref="B83:C83"/>
    <mergeCell ref="B80:C80"/>
    <mergeCell ref="B87:C87"/>
    <mergeCell ref="B124:C124"/>
    <mergeCell ref="B88:C88"/>
    <mergeCell ref="B125:C125"/>
    <mergeCell ref="B136:C136"/>
    <mergeCell ref="B137:C137"/>
    <mergeCell ref="B84:C84"/>
    <mergeCell ref="B130:C130"/>
    <mergeCell ref="B63:C63"/>
    <mergeCell ref="B79:C79"/>
    <mergeCell ref="E1:G2"/>
    <mergeCell ref="K65:K70"/>
    <mergeCell ref="K71:K72"/>
    <mergeCell ref="B3:G3"/>
    <mergeCell ref="B6:C6"/>
    <mergeCell ref="B31:C31"/>
    <mergeCell ref="B52:C52"/>
    <mergeCell ref="B64:C64"/>
    <mergeCell ref="B51:C51"/>
    <mergeCell ref="B30:C30"/>
  </mergeCells>
  <pageMargins left="0.86614173228346458" right="0.23622047244094491" top="0.55118110236220474" bottom="0.6692913385826772" header="0.31496062992125984" footer="0.31496062992125984"/>
  <pageSetup paperSize="9" scale="87" firstPageNumber="476" orientation="portrait" useFirstPageNumber="1" horizontalDpi="180" verticalDpi="180" r:id="rId1"/>
  <headerFooter>
    <oddFooter>&amp;R&amp;P</oddFooter>
  </headerFooter>
  <rowBreaks count="2" manualBreakCount="2">
    <brk id="112" max="12" man="1"/>
    <brk id="13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4EDD9E-1E5D-4541-B14A-0AA860438DE5}"/>
</file>

<file path=customXml/itemProps2.xml><?xml version="1.0" encoding="utf-8"?>
<ds:datastoreItem xmlns:ds="http://schemas.openxmlformats.org/officeDocument/2006/customXml" ds:itemID="{57192B1D-8C3E-486B-A69E-23DC060959D2}"/>
</file>

<file path=customXml/itemProps3.xml><?xml version="1.0" encoding="utf-8"?>
<ds:datastoreItem xmlns:ds="http://schemas.openxmlformats.org/officeDocument/2006/customXml" ds:itemID="{472E22F8-A077-4C18-8AD5-645F87734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без объемов</vt:lpstr>
      <vt:lpstr>Лист2</vt:lpstr>
      <vt:lpstr>'без объемов'!Заголовки_для_печати</vt:lpstr>
      <vt:lpstr>'без объемов'!Область_печати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2011-10-12T06:53:02Z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