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60" yWindow="15" windowWidth="1845" windowHeight="112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Лист1!$A$1:$G$1333</definedName>
  </definedNames>
  <calcPr calcId="125725"/>
</workbook>
</file>

<file path=xl/calcChain.xml><?xml version="1.0" encoding="utf-8"?>
<calcChain xmlns="http://schemas.openxmlformats.org/spreadsheetml/2006/main">
  <c r="G605" i="1"/>
  <c r="G606"/>
  <c r="G607"/>
  <c r="G608"/>
  <c r="G604"/>
  <c r="F43"/>
  <c r="F44"/>
  <c r="F45"/>
  <c r="F46"/>
  <c r="F42"/>
  <c r="F521"/>
  <c r="F271"/>
  <c r="F272"/>
  <c r="F267" s="1"/>
  <c r="F104"/>
  <c r="F105"/>
  <c r="F103"/>
  <c r="F516" l="1"/>
  <c r="C1169"/>
  <c r="C1170"/>
  <c r="C1179"/>
  <c r="C1180"/>
  <c r="C1181"/>
  <c r="C1182"/>
  <c r="C1178"/>
  <c r="E1165"/>
  <c r="C1175"/>
  <c r="C1176"/>
  <c r="F541" l="1"/>
  <c r="F542"/>
  <c r="F1221"/>
  <c r="C1221"/>
  <c r="E1189" l="1"/>
  <c r="C1189" s="1"/>
  <c r="C1193"/>
  <c r="F322" l="1"/>
  <c r="F999" l="1"/>
  <c r="F1000"/>
  <c r="F998"/>
  <c r="F996" s="1"/>
  <c r="C999"/>
  <c r="F1002"/>
  <c r="F874" l="1"/>
  <c r="C1010"/>
  <c r="C1011"/>
  <c r="C1004"/>
  <c r="C1005"/>
  <c r="C998"/>
  <c r="C996"/>
  <c r="E239"/>
  <c r="E240"/>
  <c r="C441"/>
  <c r="C440"/>
  <c r="E1149"/>
  <c r="E1150"/>
  <c r="E1151"/>
  <c r="C1151" s="1"/>
  <c r="E1152"/>
  <c r="C1152" s="1"/>
  <c r="E1148"/>
  <c r="F519" l="1"/>
  <c r="F520"/>
  <c r="E541"/>
  <c r="E542"/>
  <c r="E543"/>
  <c r="E544"/>
  <c r="E540"/>
  <c r="F543"/>
  <c r="F544"/>
  <c r="F540"/>
  <c r="F557"/>
  <c r="C562"/>
  <c r="C561"/>
  <c r="C560"/>
  <c r="C559"/>
  <c r="C558"/>
  <c r="E551"/>
  <c r="C556"/>
  <c r="C555"/>
  <c r="C554"/>
  <c r="C553"/>
  <c r="C551" l="1"/>
  <c r="F539"/>
  <c r="C557"/>
  <c r="C541" l="1"/>
  <c r="C542"/>
  <c r="C543"/>
  <c r="C544"/>
  <c r="C547"/>
  <c r="C548"/>
  <c r="C549"/>
  <c r="C550"/>
  <c r="C248" l="1"/>
  <c r="C255"/>
  <c r="C254"/>
  <c r="E253"/>
  <c r="E241"/>
  <c r="E196"/>
  <c r="E195"/>
  <c r="E194"/>
  <c r="E193" s="1"/>
  <c r="E223"/>
  <c r="C224"/>
  <c r="C225"/>
  <c r="E539"/>
  <c r="C539" s="1"/>
  <c r="G1183"/>
  <c r="G1041"/>
  <c r="F876"/>
  <c r="E236"/>
  <c r="G597"/>
  <c r="C540"/>
  <c r="E528"/>
  <c r="F517"/>
  <c r="F390"/>
  <c r="F367"/>
  <c r="E304"/>
  <c r="F260"/>
  <c r="F197"/>
  <c r="F196"/>
  <c r="F157"/>
  <c r="F150"/>
  <c r="E95"/>
  <c r="D89"/>
  <c r="F83"/>
  <c r="F77"/>
  <c r="F71"/>
  <c r="F65"/>
  <c r="F59"/>
  <c r="F53"/>
  <c r="F466" l="1"/>
  <c r="C466" s="1"/>
  <c r="E247" l="1"/>
  <c r="C250"/>
  <c r="F365" l="1"/>
  <c r="F366"/>
  <c r="F368"/>
  <c r="F364"/>
  <c r="F363" s="1"/>
  <c r="F323"/>
  <c r="F324"/>
  <c r="F325"/>
  <c r="F326"/>
  <c r="C326" s="1"/>
  <c r="F321" l="1"/>
  <c r="E238"/>
  <c r="F194"/>
  <c r="F198"/>
  <c r="C198" s="1"/>
  <c r="F158"/>
  <c r="F159"/>
  <c r="C182"/>
  <c r="C183"/>
  <c r="C184"/>
  <c r="C185"/>
  <c r="C181"/>
  <c r="F180"/>
  <c r="C180" s="1"/>
  <c r="F174"/>
  <c r="C174" s="1"/>
  <c r="H174" s="1"/>
  <c r="C175"/>
  <c r="C176"/>
  <c r="C177"/>
  <c r="C178"/>
  <c r="C179"/>
  <c r="C194" l="1"/>
  <c r="E533"/>
  <c r="C1028"/>
  <c r="C1029"/>
  <c r="C1030"/>
  <c r="C1033" l="1"/>
  <c r="F1032"/>
  <c r="C1032" s="1"/>
  <c r="C983"/>
  <c r="F982"/>
  <c r="C982" s="1"/>
  <c r="F856" l="1"/>
  <c r="C856" s="1"/>
  <c r="F857"/>
  <c r="C857" s="1"/>
  <c r="F866"/>
  <c r="C866" s="1"/>
  <c r="C869"/>
  <c r="C868"/>
  <c r="F860"/>
  <c r="C860" s="1"/>
  <c r="C863"/>
  <c r="C862"/>
  <c r="F840"/>
  <c r="C840" s="1"/>
  <c r="F838"/>
  <c r="F839"/>
  <c r="F841"/>
  <c r="F837"/>
  <c r="C850"/>
  <c r="C851"/>
  <c r="C852"/>
  <c r="C853"/>
  <c r="C849"/>
  <c r="F848"/>
  <c r="F842"/>
  <c r="C844"/>
  <c r="C845"/>
  <c r="C846"/>
  <c r="C843"/>
  <c r="C814"/>
  <c r="C837" l="1"/>
  <c r="F836"/>
  <c r="C848"/>
  <c r="F854"/>
  <c r="C854" s="1"/>
  <c r="C842"/>
  <c r="C838"/>
  <c r="C841"/>
  <c r="C839"/>
  <c r="C815"/>
  <c r="C816"/>
  <c r="C817"/>
  <c r="C813"/>
  <c r="G812"/>
  <c r="F124"/>
  <c r="F125" l="1"/>
  <c r="C836"/>
  <c r="C812"/>
  <c r="G785" l="1"/>
  <c r="G787"/>
  <c r="C232"/>
  <c r="C231"/>
  <c r="C230"/>
  <c r="C707"/>
  <c r="C670"/>
  <c r="C634"/>
  <c r="C629"/>
  <c r="C630"/>
  <c r="C628"/>
  <c r="C604"/>
  <c r="H604" s="1"/>
  <c r="C592"/>
  <c r="E34"/>
  <c r="C29"/>
  <c r="C30"/>
  <c r="C31"/>
  <c r="C32"/>
  <c r="C33"/>
  <c r="C34"/>
  <c r="C35"/>
  <c r="F508"/>
  <c r="F502"/>
  <c r="C510"/>
  <c r="C509"/>
  <c r="C505"/>
  <c r="C504"/>
  <c r="C503"/>
  <c r="E502"/>
  <c r="E496"/>
  <c r="E490"/>
  <c r="C499"/>
  <c r="C498"/>
  <c r="F496"/>
  <c r="C493"/>
  <c r="C492"/>
  <c r="C491"/>
  <c r="F490"/>
  <c r="F484"/>
  <c r="C489"/>
  <c r="C488"/>
  <c r="C487"/>
  <c r="C486"/>
  <c r="C485"/>
  <c r="F478"/>
  <c r="C483"/>
  <c r="C482"/>
  <c r="C481"/>
  <c r="C475"/>
  <c r="C474"/>
  <c r="C473"/>
  <c r="F472"/>
  <c r="D516"/>
  <c r="D515" s="1"/>
  <c r="C517"/>
  <c r="H517" s="1"/>
  <c r="F518"/>
  <c r="C519"/>
  <c r="H519" s="1"/>
  <c r="C520"/>
  <c r="H520" s="1"/>
  <c r="F448"/>
  <c r="E460"/>
  <c r="C468"/>
  <c r="C467"/>
  <c r="C465"/>
  <c r="C464"/>
  <c r="C463"/>
  <c r="C462"/>
  <c r="C461"/>
  <c r="E457"/>
  <c r="C457" s="1"/>
  <c r="H457" s="1"/>
  <c r="H458" s="1"/>
  <c r="E456"/>
  <c r="C456" s="1"/>
  <c r="H456" s="1"/>
  <c r="E455"/>
  <c r="C455" s="1"/>
  <c r="H455" s="1"/>
  <c r="C449"/>
  <c r="C443"/>
  <c r="C442" s="1"/>
  <c r="F442"/>
  <c r="C439"/>
  <c r="C438"/>
  <c r="C437"/>
  <c r="E436"/>
  <c r="F434"/>
  <c r="C434" s="1"/>
  <c r="H434" s="1"/>
  <c r="C433"/>
  <c r="C432"/>
  <c r="C431"/>
  <c r="C429"/>
  <c r="C428"/>
  <c r="C427"/>
  <c r="C426"/>
  <c r="C425"/>
  <c r="F424"/>
  <c r="C423"/>
  <c r="C422"/>
  <c r="C421"/>
  <c r="C420"/>
  <c r="C419"/>
  <c r="F418"/>
  <c r="C418" s="1"/>
  <c r="H418" s="1"/>
  <c r="C417"/>
  <c r="C416"/>
  <c r="C415"/>
  <c r="C414"/>
  <c r="C413"/>
  <c r="E412"/>
  <c r="C411"/>
  <c r="C410"/>
  <c r="C409"/>
  <c r="C408"/>
  <c r="C407"/>
  <c r="E406"/>
  <c r="C1140"/>
  <c r="C1139"/>
  <c r="C1138"/>
  <c r="C1137"/>
  <c r="C1136"/>
  <c r="F1135"/>
  <c r="C1134"/>
  <c r="C1133"/>
  <c r="C1132"/>
  <c r="C1131"/>
  <c r="C1130"/>
  <c r="F1129"/>
  <c r="G784"/>
  <c r="G786"/>
  <c r="G783"/>
  <c r="G621"/>
  <c r="C621"/>
  <c r="G1081"/>
  <c r="C1081"/>
  <c r="G1105"/>
  <c r="C1105"/>
  <c r="C1099"/>
  <c r="G876"/>
  <c r="G877"/>
  <c r="G878"/>
  <c r="G874"/>
  <c r="G1040"/>
  <c r="C1040" s="1"/>
  <c r="H1040" s="1"/>
  <c r="C911"/>
  <c r="C912"/>
  <c r="C913"/>
  <c r="C914"/>
  <c r="C908"/>
  <c r="C907"/>
  <c r="C906"/>
  <c r="G903"/>
  <c r="C902"/>
  <c r="C901"/>
  <c r="C900"/>
  <c r="C899"/>
  <c r="C898"/>
  <c r="G897"/>
  <c r="C896"/>
  <c r="C895"/>
  <c r="C894"/>
  <c r="G893"/>
  <c r="G875" s="1"/>
  <c r="C892"/>
  <c r="C887"/>
  <c r="C888"/>
  <c r="C889"/>
  <c r="C890"/>
  <c r="C886"/>
  <c r="C1023"/>
  <c r="F108"/>
  <c r="D43"/>
  <c r="D1318" s="1"/>
  <c r="D44"/>
  <c r="D1319" s="1"/>
  <c r="D45"/>
  <c r="D1320" s="1"/>
  <c r="D46"/>
  <c r="D1321" s="1"/>
  <c r="E43"/>
  <c r="E44"/>
  <c r="G42"/>
  <c r="C89"/>
  <c r="H89" s="1"/>
  <c r="C77"/>
  <c r="F47"/>
  <c r="F252"/>
  <c r="F251"/>
  <c r="E307"/>
  <c r="E1320" s="1"/>
  <c r="C1041"/>
  <c r="H1041" s="1"/>
  <c r="G1042"/>
  <c r="C1042" s="1"/>
  <c r="G1043"/>
  <c r="G1044"/>
  <c r="C1044" s="1"/>
  <c r="H1044" s="1"/>
  <c r="C1043"/>
  <c r="C1187"/>
  <c r="C1185"/>
  <c r="C1184"/>
  <c r="C1183"/>
  <c r="E1177"/>
  <c r="C1174"/>
  <c r="C1173"/>
  <c r="C1172"/>
  <c r="E1171"/>
  <c r="C1168"/>
  <c r="C1167"/>
  <c r="C1166"/>
  <c r="C1160"/>
  <c r="E1159"/>
  <c r="C1159"/>
  <c r="C1154"/>
  <c r="E1153"/>
  <c r="C1153"/>
  <c r="C1150"/>
  <c r="C1149"/>
  <c r="C1148"/>
  <c r="C1146"/>
  <c r="C1145"/>
  <c r="C1144"/>
  <c r="C1143"/>
  <c r="C1142"/>
  <c r="F1141"/>
  <c r="C1128"/>
  <c r="C1127"/>
  <c r="C1126"/>
  <c r="C1125"/>
  <c r="C1124"/>
  <c r="F1123"/>
  <c r="C1122"/>
  <c r="C1121"/>
  <c r="C1120"/>
  <c r="C1119"/>
  <c r="C1118"/>
  <c r="F1117"/>
  <c r="F1116"/>
  <c r="C1116" s="1"/>
  <c r="F1115"/>
  <c r="C1115" s="1"/>
  <c r="F1114"/>
  <c r="C1114" s="1"/>
  <c r="F1113"/>
  <c r="C1113" s="1"/>
  <c r="F1112"/>
  <c r="C1112" s="1"/>
  <c r="G1099"/>
  <c r="C1097"/>
  <c r="C1096"/>
  <c r="C1095"/>
  <c r="C1094"/>
  <c r="G1093"/>
  <c r="C1088"/>
  <c r="C1087"/>
  <c r="C1076"/>
  <c r="C1075"/>
  <c r="C1074"/>
  <c r="C1073"/>
  <c r="C1072"/>
  <c r="C1071"/>
  <c r="C1070"/>
  <c r="G1069"/>
  <c r="C1069" s="1"/>
  <c r="C1066"/>
  <c r="C1065"/>
  <c r="C1064"/>
  <c r="G1063"/>
  <c r="C1063" s="1"/>
  <c r="H1063" s="1"/>
  <c r="C1062"/>
  <c r="C1061"/>
  <c r="C1060"/>
  <c r="C1059"/>
  <c r="C1058"/>
  <c r="G1057"/>
  <c r="C1057" s="1"/>
  <c r="H1057" s="1"/>
  <c r="C1055"/>
  <c r="C1054"/>
  <c r="C1053"/>
  <c r="C1052"/>
  <c r="G1051"/>
  <c r="C1051" s="1"/>
  <c r="H1051" s="1"/>
  <c r="C1049"/>
  <c r="C1048"/>
  <c r="C1047"/>
  <c r="C1046"/>
  <c r="G1045"/>
  <c r="C1045" s="1"/>
  <c r="H1045" s="1"/>
  <c r="F1198"/>
  <c r="C1198" s="1"/>
  <c r="H1198" s="1"/>
  <c r="F1199"/>
  <c r="C1199" s="1"/>
  <c r="H1199" s="1"/>
  <c r="F1200"/>
  <c r="C1200" s="1"/>
  <c r="H1200" s="1"/>
  <c r="F1203"/>
  <c r="C1203" s="1"/>
  <c r="H1203" s="1"/>
  <c r="C1207"/>
  <c r="C1208"/>
  <c r="F1209"/>
  <c r="C1209" s="1"/>
  <c r="H1209" s="1"/>
  <c r="C1213"/>
  <c r="C1214"/>
  <c r="F1215"/>
  <c r="C1215" s="1"/>
  <c r="H1215" s="1"/>
  <c r="C1219"/>
  <c r="C1220"/>
  <c r="F1229"/>
  <c r="C1229" s="1"/>
  <c r="H1229" s="1"/>
  <c r="C1230"/>
  <c r="C1231"/>
  <c r="C1232"/>
  <c r="C1233"/>
  <c r="C1234"/>
  <c r="F1236"/>
  <c r="C1236" s="1"/>
  <c r="H1236" s="1"/>
  <c r="C1237"/>
  <c r="C1238"/>
  <c r="C1239"/>
  <c r="C1240"/>
  <c r="C1241"/>
  <c r="F1242"/>
  <c r="C1242" s="1"/>
  <c r="C1243"/>
  <c r="C1244"/>
  <c r="C1245"/>
  <c r="C1246"/>
  <c r="C1247"/>
  <c r="F1249"/>
  <c r="C1249" s="1"/>
  <c r="H1249" s="1"/>
  <c r="C1250"/>
  <c r="C1251"/>
  <c r="C1252"/>
  <c r="C1257"/>
  <c r="C1258"/>
  <c r="C1259"/>
  <c r="F1260"/>
  <c r="F1263"/>
  <c r="F1264"/>
  <c r="C1264" s="1"/>
  <c r="H1264" s="1"/>
  <c r="F1265"/>
  <c r="C1265" s="1"/>
  <c r="H1265" s="1"/>
  <c r="F1266"/>
  <c r="C1266" s="1"/>
  <c r="H1266" s="1"/>
  <c r="F1267"/>
  <c r="C1267" s="1"/>
  <c r="H1267" s="1"/>
  <c r="F1268"/>
  <c r="C1268" s="1"/>
  <c r="H1268" s="1"/>
  <c r="C1269"/>
  <c r="C1270"/>
  <c r="C1271"/>
  <c r="C1272"/>
  <c r="C1273"/>
  <c r="F1274"/>
  <c r="C1274" s="1"/>
  <c r="H1274" s="1"/>
  <c r="C1275"/>
  <c r="C1276"/>
  <c r="C1277"/>
  <c r="C1278"/>
  <c r="C1279"/>
  <c r="F1281"/>
  <c r="C1281" s="1"/>
  <c r="H1281" s="1"/>
  <c r="F1282"/>
  <c r="C1282" s="1"/>
  <c r="H1282" s="1"/>
  <c r="F1283"/>
  <c r="C1283" s="1"/>
  <c r="H1283" s="1"/>
  <c r="F1284"/>
  <c r="C1284" s="1"/>
  <c r="H1284" s="1"/>
  <c r="F1285"/>
  <c r="C1285" s="1"/>
  <c r="H1285" s="1"/>
  <c r="F1286"/>
  <c r="C1286" s="1"/>
  <c r="H1286" s="1"/>
  <c r="C1287"/>
  <c r="C1288"/>
  <c r="C1289"/>
  <c r="C1290"/>
  <c r="C1291"/>
  <c r="G1039"/>
  <c r="C1039" s="1"/>
  <c r="H1039" s="1"/>
  <c r="F1201"/>
  <c r="C1201" s="1"/>
  <c r="H1201" s="1"/>
  <c r="F1261"/>
  <c r="C1261" s="1"/>
  <c r="H1261" s="1"/>
  <c r="C1263"/>
  <c r="C1260"/>
  <c r="F1111"/>
  <c r="C1111" s="1"/>
  <c r="F1014"/>
  <c r="H34"/>
  <c r="E28"/>
  <c r="E42"/>
  <c r="E1317" s="1"/>
  <c r="C260"/>
  <c r="E260"/>
  <c r="C97"/>
  <c r="C98"/>
  <c r="H98" s="1"/>
  <c r="I1321"/>
  <c r="J1321"/>
  <c r="K1321"/>
  <c r="E830"/>
  <c r="C835"/>
  <c r="C834"/>
  <c r="C833"/>
  <c r="C832"/>
  <c r="C831"/>
  <c r="F830"/>
  <c r="F1299"/>
  <c r="C1299" s="1"/>
  <c r="H1299" s="1"/>
  <c r="C978"/>
  <c r="C979"/>
  <c r="C977"/>
  <c r="F976"/>
  <c r="E976"/>
  <c r="H27"/>
  <c r="H29"/>
  <c r="H30"/>
  <c r="H31"/>
  <c r="H32"/>
  <c r="H33"/>
  <c r="H36"/>
  <c r="H37"/>
  <c r="H38"/>
  <c r="H39"/>
  <c r="H40"/>
  <c r="H56"/>
  <c r="H57"/>
  <c r="H58"/>
  <c r="H67"/>
  <c r="H68"/>
  <c r="H69"/>
  <c r="H70"/>
  <c r="H87"/>
  <c r="H88"/>
  <c r="H99"/>
  <c r="H100"/>
  <c r="H101"/>
  <c r="H189"/>
  <c r="H190"/>
  <c r="H191"/>
  <c r="H192"/>
  <c r="H204"/>
  <c r="H207"/>
  <c r="H208"/>
  <c r="H209"/>
  <c r="H210"/>
  <c r="H212"/>
  <c r="H213"/>
  <c r="H214"/>
  <c r="H218"/>
  <c r="H219"/>
  <c r="H220"/>
  <c r="H231"/>
  <c r="H232"/>
  <c r="H233"/>
  <c r="H234"/>
  <c r="H243"/>
  <c r="H244"/>
  <c r="H245"/>
  <c r="H246"/>
  <c r="H259"/>
  <c r="H266"/>
  <c r="H268"/>
  <c r="H269"/>
  <c r="H270"/>
  <c r="H274"/>
  <c r="H275"/>
  <c r="H276"/>
  <c r="H280"/>
  <c r="H281"/>
  <c r="H282"/>
  <c r="H286"/>
  <c r="H287"/>
  <c r="H288"/>
  <c r="H292"/>
  <c r="H293"/>
  <c r="H294"/>
  <c r="H298"/>
  <c r="H299"/>
  <c r="H300"/>
  <c r="H315"/>
  <c r="H341"/>
  <c r="H342"/>
  <c r="H343"/>
  <c r="H344"/>
  <c r="H352"/>
  <c r="H353"/>
  <c r="H354"/>
  <c r="H358"/>
  <c r="H359"/>
  <c r="H360"/>
  <c r="H376"/>
  <c r="H377"/>
  <c r="H378"/>
  <c r="H382"/>
  <c r="H383"/>
  <c r="H384"/>
  <c r="H394"/>
  <c r="H395"/>
  <c r="H396"/>
  <c r="H405"/>
  <c r="H438"/>
  <c r="H439"/>
  <c r="H440"/>
  <c r="H441"/>
  <c r="H444"/>
  <c r="H445"/>
  <c r="H446"/>
  <c r="H447"/>
  <c r="H463"/>
  <c r="H464"/>
  <c r="H465"/>
  <c r="H469"/>
  <c r="H470"/>
  <c r="H514"/>
  <c r="H531"/>
  <c r="H532"/>
  <c r="H537"/>
  <c r="H538"/>
  <c r="H563"/>
  <c r="H565"/>
  <c r="H566"/>
  <c r="H567"/>
  <c r="H572"/>
  <c r="H573"/>
  <c r="H574"/>
  <c r="H575"/>
  <c r="H576"/>
  <c r="H577"/>
  <c r="H590"/>
  <c r="H600"/>
  <c r="H601"/>
  <c r="H612"/>
  <c r="H613"/>
  <c r="H614"/>
  <c r="H617"/>
  <c r="H618"/>
  <c r="H619"/>
  <c r="H620"/>
  <c r="H626"/>
  <c r="H629"/>
  <c r="H630"/>
  <c r="H631"/>
  <c r="H632"/>
  <c r="H636"/>
  <c r="H637"/>
  <c r="H638"/>
  <c r="H644"/>
  <c r="H648"/>
  <c r="H649"/>
  <c r="H650"/>
  <c r="H653"/>
  <c r="H654"/>
  <c r="H655"/>
  <c r="H656"/>
  <c r="H672"/>
  <c r="H673"/>
  <c r="H674"/>
  <c r="H678"/>
  <c r="H679"/>
  <c r="H680"/>
  <c r="H685"/>
  <c r="H686"/>
  <c r="H689"/>
  <c r="H690"/>
  <c r="H691"/>
  <c r="H692"/>
  <c r="H695"/>
  <c r="H696"/>
  <c r="H697"/>
  <c r="H698"/>
  <c r="H702"/>
  <c r="H703"/>
  <c r="H704"/>
  <c r="H707"/>
  <c r="H708"/>
  <c r="H709"/>
  <c r="H710"/>
  <c r="H711"/>
  <c r="H730"/>
  <c r="H732"/>
  <c r="H733"/>
  <c r="H734"/>
  <c r="H736"/>
  <c r="H738"/>
  <c r="H739"/>
  <c r="H740"/>
  <c r="H742"/>
  <c r="H744"/>
  <c r="H745"/>
  <c r="H746"/>
  <c r="H748"/>
  <c r="H749"/>
  <c r="H757"/>
  <c r="H758"/>
  <c r="H759"/>
  <c r="H763"/>
  <c r="H764"/>
  <c r="H768"/>
  <c r="H769"/>
  <c r="H807"/>
  <c r="H872"/>
  <c r="H888"/>
  <c r="H889"/>
  <c r="H890"/>
  <c r="H912"/>
  <c r="H913"/>
  <c r="H914"/>
  <c r="H927"/>
  <c r="H932"/>
  <c r="H933"/>
  <c r="H942"/>
  <c r="H943"/>
  <c r="H944"/>
  <c r="H945"/>
  <c r="H947"/>
  <c r="H948"/>
  <c r="H949"/>
  <c r="H960"/>
  <c r="H961"/>
  <c r="H962"/>
  <c r="H963"/>
  <c r="H968"/>
  <c r="H969"/>
  <c r="H988"/>
  <c r="H995"/>
  <c r="H997"/>
  <c r="H998"/>
  <c r="H999"/>
  <c r="H1003"/>
  <c r="H1004"/>
  <c r="H1005"/>
  <c r="H1009"/>
  <c r="H1031"/>
  <c r="H1038"/>
  <c r="H1050"/>
  <c r="H1055"/>
  <c r="H1056"/>
  <c r="H1065"/>
  <c r="H1066"/>
  <c r="H1067"/>
  <c r="H1068"/>
  <c r="H1072"/>
  <c r="H1073"/>
  <c r="H1074"/>
  <c r="H1080"/>
  <c r="H1096"/>
  <c r="H1098"/>
  <c r="H1195"/>
  <c r="H1196"/>
  <c r="H1204"/>
  <c r="H1205"/>
  <c r="H1206"/>
  <c r="H1210"/>
  <c r="H1211"/>
  <c r="H1212"/>
  <c r="H1216"/>
  <c r="H1217"/>
  <c r="H1218"/>
  <c r="H1228"/>
  <c r="H1235"/>
  <c r="H1248"/>
  <c r="H1253"/>
  <c r="H1254"/>
  <c r="H1255"/>
  <c r="H1293"/>
  <c r="H1294"/>
  <c r="H1295"/>
  <c r="H1296"/>
  <c r="F136"/>
  <c r="C136" s="1"/>
  <c r="H136" s="1"/>
  <c r="F172"/>
  <c r="F166"/>
  <c r="F130"/>
  <c r="F25"/>
  <c r="F26" s="1"/>
  <c r="F142"/>
  <c r="F148"/>
  <c r="C124"/>
  <c r="H124" s="1"/>
  <c r="F595"/>
  <c r="F596" s="1"/>
  <c r="C761"/>
  <c r="H761" s="1"/>
  <c r="C171"/>
  <c r="H171" s="1"/>
  <c r="C170"/>
  <c r="H170" s="1"/>
  <c r="C169"/>
  <c r="H169" s="1"/>
  <c r="C164"/>
  <c r="H164" s="1"/>
  <c r="C165"/>
  <c r="H165" s="1"/>
  <c r="C158"/>
  <c r="H158" s="1"/>
  <c r="C146"/>
  <c r="H146" s="1"/>
  <c r="C147"/>
  <c r="H147" s="1"/>
  <c r="C128"/>
  <c r="H128" s="1"/>
  <c r="C129"/>
  <c r="H129" s="1"/>
  <c r="C134"/>
  <c r="H134" s="1"/>
  <c r="C135"/>
  <c r="H135" s="1"/>
  <c r="C159"/>
  <c r="H159" s="1"/>
  <c r="C122"/>
  <c r="H122" s="1"/>
  <c r="C123"/>
  <c r="H123" s="1"/>
  <c r="C55"/>
  <c r="H55" s="1"/>
  <c r="C54"/>
  <c r="H54" s="1"/>
  <c r="C85"/>
  <c r="H85" s="1"/>
  <c r="C86"/>
  <c r="H86" s="1"/>
  <c r="C73"/>
  <c r="H73" s="1"/>
  <c r="C74"/>
  <c r="H74" s="1"/>
  <c r="C75"/>
  <c r="H75" s="1"/>
  <c r="C76"/>
  <c r="H76" s="1"/>
  <c r="C216"/>
  <c r="H216" s="1"/>
  <c r="C215"/>
  <c r="H215" s="1"/>
  <c r="C320"/>
  <c r="H320" s="1"/>
  <c r="C319"/>
  <c r="H319" s="1"/>
  <c r="C318"/>
  <c r="H318" s="1"/>
  <c r="C317"/>
  <c r="H317" s="1"/>
  <c r="C316"/>
  <c r="H316" s="1"/>
  <c r="C701"/>
  <c r="H701" s="1"/>
  <c r="C966"/>
  <c r="H966" s="1"/>
  <c r="C967"/>
  <c r="H967" s="1"/>
  <c r="D42"/>
  <c r="D1317" s="1"/>
  <c r="D1316" s="1"/>
  <c r="E41"/>
  <c r="G43"/>
  <c r="G1318" s="1"/>
  <c r="G44"/>
  <c r="G45"/>
  <c r="G41" s="1"/>
  <c r="G46"/>
  <c r="H97"/>
  <c r="C96"/>
  <c r="H96" s="1"/>
  <c r="C95"/>
  <c r="H95" s="1"/>
  <c r="C64"/>
  <c r="H64" s="1"/>
  <c r="C61"/>
  <c r="H61" s="1"/>
  <c r="C60"/>
  <c r="H60" s="1"/>
  <c r="C59"/>
  <c r="H59" s="1"/>
  <c r="C63"/>
  <c r="H63" s="1"/>
  <c r="H467"/>
  <c r="H468"/>
  <c r="C965"/>
  <c r="H965" s="1"/>
  <c r="E964"/>
  <c r="C964" s="1"/>
  <c r="H964" s="1"/>
  <c r="C140"/>
  <c r="H140" s="1"/>
  <c r="C141"/>
  <c r="H141" s="1"/>
  <c r="H462"/>
  <c r="H461"/>
  <c r="H473"/>
  <c r="H471"/>
  <c r="F735"/>
  <c r="C735" s="1"/>
  <c r="H735" s="1"/>
  <c r="C747"/>
  <c r="H747" s="1"/>
  <c r="C741"/>
  <c r="H741" s="1"/>
  <c r="E237"/>
  <c r="F237"/>
  <c r="F238"/>
  <c r="F239"/>
  <c r="F240"/>
  <c r="C930"/>
  <c r="H930" s="1"/>
  <c r="C760"/>
  <c r="H760" s="1"/>
  <c r="C588"/>
  <c r="H588" s="1"/>
  <c r="C589"/>
  <c r="H589" s="1"/>
  <c r="C587"/>
  <c r="H587" s="1"/>
  <c r="C581"/>
  <c r="H581" s="1"/>
  <c r="C582"/>
  <c r="H582" s="1"/>
  <c r="C583"/>
  <c r="H583" s="1"/>
  <c r="C700"/>
  <c r="H700" s="1"/>
  <c r="G699"/>
  <c r="C694"/>
  <c r="H694" s="1"/>
  <c r="G693"/>
  <c r="C688"/>
  <c r="H688" s="1"/>
  <c r="G687"/>
  <c r="C684"/>
  <c r="H684" s="1"/>
  <c r="C683"/>
  <c r="H683" s="1"/>
  <c r="C682"/>
  <c r="G681"/>
  <c r="H602"/>
  <c r="H599"/>
  <c r="H598"/>
  <c r="C597"/>
  <c r="H597" s="1"/>
  <c r="E958"/>
  <c r="E150"/>
  <c r="D41"/>
  <c r="F15"/>
  <c r="C16"/>
  <c r="H16" s="1"/>
  <c r="C17"/>
  <c r="H17" s="1"/>
  <c r="C18"/>
  <c r="H18" s="1"/>
  <c r="C19"/>
  <c r="H19" s="1"/>
  <c r="C20"/>
  <c r="H20" s="1"/>
  <c r="F10"/>
  <c r="F11"/>
  <c r="F12"/>
  <c r="F13"/>
  <c r="C386"/>
  <c r="H386" s="1"/>
  <c r="C385"/>
  <c r="H385" s="1"/>
  <c r="F381"/>
  <c r="C381" s="1"/>
  <c r="H381" s="1"/>
  <c r="C362"/>
  <c r="H362" s="1"/>
  <c r="C361"/>
  <c r="H361" s="1"/>
  <c r="F357"/>
  <c r="C357" s="1"/>
  <c r="H357" s="1"/>
  <c r="C356"/>
  <c r="H356" s="1"/>
  <c r="C355"/>
  <c r="H355" s="1"/>
  <c r="F351"/>
  <c r="C351" s="1"/>
  <c r="H351" s="1"/>
  <c r="H1097"/>
  <c r="H1095"/>
  <c r="H1094"/>
  <c r="H415"/>
  <c r="C957"/>
  <c r="H957" s="1"/>
  <c r="C956"/>
  <c r="H956" s="1"/>
  <c r="C955"/>
  <c r="H955" s="1"/>
  <c r="C929"/>
  <c r="H929" s="1"/>
  <c r="C606"/>
  <c r="C608"/>
  <c r="H608" s="1"/>
  <c r="G675"/>
  <c r="C706"/>
  <c r="H706" s="1"/>
  <c r="G705"/>
  <c r="C677"/>
  <c r="H677" s="1"/>
  <c r="C676"/>
  <c r="H676" s="1"/>
  <c r="H671"/>
  <c r="H670"/>
  <c r="G669"/>
  <c r="C665"/>
  <c r="H665" s="1"/>
  <c r="C666"/>
  <c r="H666" s="1"/>
  <c r="C667"/>
  <c r="H667" s="1"/>
  <c r="C668"/>
  <c r="H668" s="1"/>
  <c r="C659"/>
  <c r="C660"/>
  <c r="H660" s="1"/>
  <c r="C661"/>
  <c r="H661" s="1"/>
  <c r="C662"/>
  <c r="H662" s="1"/>
  <c r="C664"/>
  <c r="G663"/>
  <c r="C658"/>
  <c r="H658" s="1"/>
  <c r="G657"/>
  <c r="C811"/>
  <c r="H811" s="1"/>
  <c r="C810"/>
  <c r="H810" s="1"/>
  <c r="C809"/>
  <c r="H809" s="1"/>
  <c r="C808"/>
  <c r="H808" s="1"/>
  <c r="G806"/>
  <c r="C805"/>
  <c r="H805" s="1"/>
  <c r="C804"/>
  <c r="H804" s="1"/>
  <c r="C803"/>
  <c r="H803" s="1"/>
  <c r="C802"/>
  <c r="H802" s="1"/>
  <c r="C801"/>
  <c r="H801" s="1"/>
  <c r="G800"/>
  <c r="C616"/>
  <c r="H616" s="1"/>
  <c r="G615"/>
  <c r="F1300"/>
  <c r="C1300" s="1"/>
  <c r="H1300" s="1"/>
  <c r="F1301"/>
  <c r="C1301" s="1"/>
  <c r="H1301" s="1"/>
  <c r="F1302"/>
  <c r="C1302" s="1"/>
  <c r="H1302" s="1"/>
  <c r="F1303"/>
  <c r="C1303" s="1"/>
  <c r="H1303" s="1"/>
  <c r="C751"/>
  <c r="H751" s="1"/>
  <c r="C752"/>
  <c r="H752" s="1"/>
  <c r="F756"/>
  <c r="C346"/>
  <c r="H346" s="1"/>
  <c r="C347"/>
  <c r="H347" s="1"/>
  <c r="C283"/>
  <c r="H283" s="1"/>
  <c r="C931"/>
  <c r="H931" s="1"/>
  <c r="F195"/>
  <c r="F193" s="1"/>
  <c r="C723"/>
  <c r="H723" s="1"/>
  <c r="C722"/>
  <c r="H722" s="1"/>
  <c r="C721"/>
  <c r="H721" s="1"/>
  <c r="C720"/>
  <c r="H720" s="1"/>
  <c r="C719"/>
  <c r="H719" s="1"/>
  <c r="H1010"/>
  <c r="H1013"/>
  <c r="C1012"/>
  <c r="H1012" s="1"/>
  <c r="H1011"/>
  <c r="F1008"/>
  <c r="C1008" s="1"/>
  <c r="H1008" s="1"/>
  <c r="H437"/>
  <c r="C151"/>
  <c r="H151" s="1"/>
  <c r="C152"/>
  <c r="H152" s="1"/>
  <c r="C153"/>
  <c r="H153" s="1"/>
  <c r="C154"/>
  <c r="H154" s="1"/>
  <c r="C155"/>
  <c r="H155" s="1"/>
  <c r="C150"/>
  <c r="H150" s="1"/>
  <c r="E1020"/>
  <c r="C1020" s="1"/>
  <c r="H1020" s="1"/>
  <c r="F824"/>
  <c r="C824" s="1"/>
  <c r="H824" s="1"/>
  <c r="C829"/>
  <c r="H829" s="1"/>
  <c r="C828"/>
  <c r="H828" s="1"/>
  <c r="C827"/>
  <c r="H827" s="1"/>
  <c r="C826"/>
  <c r="H826" s="1"/>
  <c r="C825"/>
  <c r="H825" s="1"/>
  <c r="C595"/>
  <c r="H595" s="1"/>
  <c r="C594"/>
  <c r="H594" s="1"/>
  <c r="C593"/>
  <c r="H593" s="1"/>
  <c r="H592"/>
  <c r="G921"/>
  <c r="C926"/>
  <c r="H926" s="1"/>
  <c r="C925"/>
  <c r="H925" s="1"/>
  <c r="C924"/>
  <c r="H924" s="1"/>
  <c r="C923"/>
  <c r="H923" s="1"/>
  <c r="C922"/>
  <c r="H922" s="1"/>
  <c r="F921"/>
  <c r="C921" s="1"/>
  <c r="H921" s="1"/>
  <c r="H1027"/>
  <c r="H1030"/>
  <c r="G909"/>
  <c r="H911"/>
  <c r="C910"/>
  <c r="H910" s="1"/>
  <c r="C1315"/>
  <c r="H1315" s="1"/>
  <c r="C1314"/>
  <c r="H1314" s="1"/>
  <c r="C1313"/>
  <c r="H1313" s="1"/>
  <c r="C1312"/>
  <c r="H1312" s="1"/>
  <c r="C1311"/>
  <c r="H1311" s="1"/>
  <c r="F1310"/>
  <c r="C1310" s="1"/>
  <c r="H1310" s="1"/>
  <c r="C1309"/>
  <c r="H1309" s="1"/>
  <c r="C1308"/>
  <c r="H1308" s="1"/>
  <c r="C1307"/>
  <c r="H1307" s="1"/>
  <c r="C1306"/>
  <c r="H1306" s="1"/>
  <c r="C1305"/>
  <c r="H1305" s="1"/>
  <c r="F1304"/>
  <c r="C1304" s="1"/>
  <c r="H1304" s="1"/>
  <c r="C1297"/>
  <c r="H1297" s="1"/>
  <c r="F1292"/>
  <c r="C1292" s="1"/>
  <c r="H1292" s="1"/>
  <c r="H1291"/>
  <c r="H1290"/>
  <c r="H1289"/>
  <c r="H1288"/>
  <c r="H1287"/>
  <c r="H1279"/>
  <c r="H1278"/>
  <c r="H1277"/>
  <c r="H1276"/>
  <c r="H1275"/>
  <c r="H1273"/>
  <c r="H1272"/>
  <c r="H1271"/>
  <c r="H1270"/>
  <c r="H1269"/>
  <c r="H1263"/>
  <c r="H1260"/>
  <c r="H1259"/>
  <c r="H1258"/>
  <c r="H1257"/>
  <c r="H1252"/>
  <c r="H1251"/>
  <c r="H1250"/>
  <c r="H1247"/>
  <c r="H1246"/>
  <c r="H1245"/>
  <c r="H1244"/>
  <c r="H1243"/>
  <c r="H1242"/>
  <c r="H1241"/>
  <c r="H1240"/>
  <c r="H1239"/>
  <c r="H1238"/>
  <c r="H1237"/>
  <c r="H1234"/>
  <c r="H1233"/>
  <c r="H1232"/>
  <c r="H1231"/>
  <c r="H1230"/>
  <c r="H1220"/>
  <c r="H1219"/>
  <c r="H1214"/>
  <c r="H1213"/>
  <c r="H1208"/>
  <c r="H1207"/>
  <c r="H1092"/>
  <c r="H1091"/>
  <c r="H1090"/>
  <c r="H1089"/>
  <c r="H1088"/>
  <c r="H1087"/>
  <c r="H1086"/>
  <c r="H1085"/>
  <c r="H1084"/>
  <c r="H1083"/>
  <c r="H1082"/>
  <c r="H1081"/>
  <c r="H1079"/>
  <c r="H1078"/>
  <c r="H1077"/>
  <c r="H1076"/>
  <c r="H1075"/>
  <c r="H1071"/>
  <c r="H1070"/>
  <c r="H1064"/>
  <c r="H1062"/>
  <c r="H1061"/>
  <c r="H1060"/>
  <c r="H1059"/>
  <c r="H1058"/>
  <c r="H1054"/>
  <c r="H1053"/>
  <c r="H1052"/>
  <c r="H1049"/>
  <c r="H1048"/>
  <c r="H1047"/>
  <c r="H1046"/>
  <c r="H1043"/>
  <c r="H1042"/>
  <c r="H1025"/>
  <c r="H1024"/>
  <c r="H1023"/>
  <c r="C1022"/>
  <c r="H1022" s="1"/>
  <c r="C1021"/>
  <c r="H1021" s="1"/>
  <c r="C994"/>
  <c r="H994" s="1"/>
  <c r="C993"/>
  <c r="H993" s="1"/>
  <c r="C992"/>
  <c r="H992" s="1"/>
  <c r="C991"/>
  <c r="H991" s="1"/>
  <c r="C990"/>
  <c r="H990" s="1"/>
  <c r="F989"/>
  <c r="E989"/>
  <c r="C975"/>
  <c r="H975" s="1"/>
  <c r="C974"/>
  <c r="H974" s="1"/>
  <c r="C973"/>
  <c r="H973" s="1"/>
  <c r="C972"/>
  <c r="H972" s="1"/>
  <c r="C971"/>
  <c r="H971" s="1"/>
  <c r="G970"/>
  <c r="F970"/>
  <c r="C959"/>
  <c r="H959" s="1"/>
  <c r="C958"/>
  <c r="H958" s="1"/>
  <c r="C954"/>
  <c r="H954" s="1"/>
  <c r="C953"/>
  <c r="H953" s="1"/>
  <c r="F952"/>
  <c r="C952" s="1"/>
  <c r="H952" s="1"/>
  <c r="C951"/>
  <c r="H951" s="1"/>
  <c r="H950"/>
  <c r="F946"/>
  <c r="C946" s="1"/>
  <c r="H946" s="1"/>
  <c r="C941"/>
  <c r="H941" s="1"/>
  <c r="F940"/>
  <c r="E940"/>
  <c r="H939"/>
  <c r="H938"/>
  <c r="H937"/>
  <c r="H936"/>
  <c r="C935"/>
  <c r="H935" s="1"/>
  <c r="F934"/>
  <c r="C934" s="1"/>
  <c r="H934" s="1"/>
  <c r="F928"/>
  <c r="C928" s="1"/>
  <c r="H928" s="1"/>
  <c r="C920"/>
  <c r="H920" s="1"/>
  <c r="C919"/>
  <c r="H919" s="1"/>
  <c r="C918"/>
  <c r="H918" s="1"/>
  <c r="C917"/>
  <c r="H917" s="1"/>
  <c r="C916"/>
  <c r="H916" s="1"/>
  <c r="F915"/>
  <c r="H887"/>
  <c r="H886"/>
  <c r="C884"/>
  <c r="H884" s="1"/>
  <c r="C883"/>
  <c r="H883" s="1"/>
  <c r="C882"/>
  <c r="H882" s="1"/>
  <c r="C881"/>
  <c r="H881" s="1"/>
  <c r="C880"/>
  <c r="G879"/>
  <c r="F878"/>
  <c r="F877"/>
  <c r="C877" s="1"/>
  <c r="H877" s="1"/>
  <c r="F875"/>
  <c r="C823"/>
  <c r="H823" s="1"/>
  <c r="C822"/>
  <c r="H822" s="1"/>
  <c r="C821"/>
  <c r="H821" s="1"/>
  <c r="C820"/>
  <c r="H820" s="1"/>
  <c r="C819"/>
  <c r="H819" s="1"/>
  <c r="F818"/>
  <c r="C818" s="1"/>
  <c r="H818" s="1"/>
  <c r="H1069"/>
  <c r="C799"/>
  <c r="H799" s="1"/>
  <c r="C798"/>
  <c r="H798" s="1"/>
  <c r="C797"/>
  <c r="H797" s="1"/>
  <c r="C796"/>
  <c r="H796" s="1"/>
  <c r="C795"/>
  <c r="H795" s="1"/>
  <c r="G794"/>
  <c r="C793"/>
  <c r="H793" s="1"/>
  <c r="C792"/>
  <c r="H792" s="1"/>
  <c r="C791"/>
  <c r="H791" s="1"/>
  <c r="C790"/>
  <c r="H790" s="1"/>
  <c r="C789"/>
  <c r="H789" s="1"/>
  <c r="G788"/>
  <c r="C786"/>
  <c r="H786" s="1"/>
  <c r="C784"/>
  <c r="H784" s="1"/>
  <c r="C781"/>
  <c r="H781" s="1"/>
  <c r="C780"/>
  <c r="H780" s="1"/>
  <c r="C779"/>
  <c r="H779" s="1"/>
  <c r="C778"/>
  <c r="H778" s="1"/>
  <c r="C777"/>
  <c r="H777" s="1"/>
  <c r="G776"/>
  <c r="C776" s="1"/>
  <c r="H776" s="1"/>
  <c r="C1019"/>
  <c r="H1019" s="1"/>
  <c r="C1018"/>
  <c r="H1018" s="1"/>
  <c r="C1017"/>
  <c r="H1017" s="1"/>
  <c r="C1016"/>
  <c r="H1016" s="1"/>
  <c r="C1015"/>
  <c r="H1015" s="1"/>
  <c r="C775"/>
  <c r="H775" s="1"/>
  <c r="C774"/>
  <c r="H774" s="1"/>
  <c r="C773"/>
  <c r="H773" s="1"/>
  <c r="C772"/>
  <c r="H772" s="1"/>
  <c r="C771"/>
  <c r="H771" s="1"/>
  <c r="F770"/>
  <c r="C767"/>
  <c r="H767" s="1"/>
  <c r="C766"/>
  <c r="H766" s="1"/>
  <c r="C765"/>
  <c r="H765" s="1"/>
  <c r="C1014"/>
  <c r="H1014" s="1"/>
  <c r="F762"/>
  <c r="C762" s="1"/>
  <c r="H762" s="1"/>
  <c r="C755"/>
  <c r="H755" s="1"/>
  <c r="C754"/>
  <c r="H754" s="1"/>
  <c r="C753"/>
  <c r="H753" s="1"/>
  <c r="F750"/>
  <c r="F743"/>
  <c r="C743" s="1"/>
  <c r="H743" s="1"/>
  <c r="F737"/>
  <c r="C737" s="1"/>
  <c r="H737" s="1"/>
  <c r="C729"/>
  <c r="H729" s="1"/>
  <c r="C728"/>
  <c r="H728" s="1"/>
  <c r="C727"/>
  <c r="H727" s="1"/>
  <c r="C726"/>
  <c r="H726" s="1"/>
  <c r="C725"/>
  <c r="H725" s="1"/>
  <c r="F724"/>
  <c r="C724" s="1"/>
  <c r="H724" s="1"/>
  <c r="F718"/>
  <c r="C718" s="1"/>
  <c r="H718" s="1"/>
  <c r="C717"/>
  <c r="H717" s="1"/>
  <c r="C716"/>
  <c r="H716" s="1"/>
  <c r="C715"/>
  <c r="H715" s="1"/>
  <c r="C714"/>
  <c r="H714" s="1"/>
  <c r="C713"/>
  <c r="H713" s="1"/>
  <c r="F712"/>
  <c r="C712" s="1"/>
  <c r="H712" s="1"/>
  <c r="H652"/>
  <c r="G651"/>
  <c r="H647"/>
  <c r="H646"/>
  <c r="G645"/>
  <c r="H643"/>
  <c r="H642"/>
  <c r="H641"/>
  <c r="H640"/>
  <c r="G639"/>
  <c r="C635"/>
  <c r="H635" s="1"/>
  <c r="H634"/>
  <c r="G633"/>
  <c r="H628"/>
  <c r="G627"/>
  <c r="H625"/>
  <c r="H624"/>
  <c r="H623"/>
  <c r="C611"/>
  <c r="H611" s="1"/>
  <c r="C610"/>
  <c r="G609"/>
  <c r="H621"/>
  <c r="C639"/>
  <c r="C645"/>
  <c r="C651"/>
  <c r="H606"/>
  <c r="C605"/>
  <c r="H605" s="1"/>
  <c r="C586"/>
  <c r="H586" s="1"/>
  <c r="C585"/>
  <c r="H585" s="1"/>
  <c r="F584"/>
  <c r="C580"/>
  <c r="H580" s="1"/>
  <c r="C579"/>
  <c r="H579" s="1"/>
  <c r="F578"/>
  <c r="C578" s="1"/>
  <c r="H578" s="1"/>
  <c r="H571"/>
  <c r="C569"/>
  <c r="H569" s="1"/>
  <c r="C568"/>
  <c r="F564"/>
  <c r="H550"/>
  <c r="H549"/>
  <c r="H548"/>
  <c r="H547"/>
  <c r="C546"/>
  <c r="H546" s="1"/>
  <c r="E545"/>
  <c r="H536"/>
  <c r="C535"/>
  <c r="H535" s="1"/>
  <c r="C534"/>
  <c r="H534" s="1"/>
  <c r="H530"/>
  <c r="H570"/>
  <c r="E529"/>
  <c r="C529" s="1"/>
  <c r="H529" s="1"/>
  <c r="C528"/>
  <c r="H528" s="1"/>
  <c r="C526"/>
  <c r="H526" s="1"/>
  <c r="C525"/>
  <c r="H525" s="1"/>
  <c r="C524"/>
  <c r="H524" s="1"/>
  <c r="C523"/>
  <c r="H523" s="1"/>
  <c r="C522"/>
  <c r="H522" s="1"/>
  <c r="D521"/>
  <c r="D1322" s="1"/>
  <c r="H451"/>
  <c r="H450"/>
  <c r="H449"/>
  <c r="H443"/>
  <c r="H432"/>
  <c r="H431"/>
  <c r="H433"/>
  <c r="H429"/>
  <c r="H428"/>
  <c r="H427"/>
  <c r="H426"/>
  <c r="H425"/>
  <c r="H423"/>
  <c r="H422"/>
  <c r="H421"/>
  <c r="H420"/>
  <c r="H419"/>
  <c r="H417"/>
  <c r="H416"/>
  <c r="H414"/>
  <c r="H413"/>
  <c r="H411"/>
  <c r="H410"/>
  <c r="H409"/>
  <c r="H408"/>
  <c r="H407"/>
  <c r="C404"/>
  <c r="H404" s="1"/>
  <c r="C403"/>
  <c r="H403" s="1"/>
  <c r="C402"/>
  <c r="H402" s="1"/>
  <c r="C401"/>
  <c r="H401" s="1"/>
  <c r="C400"/>
  <c r="H400" s="1"/>
  <c r="F398"/>
  <c r="C398" s="1"/>
  <c r="H398" s="1"/>
  <c r="F397"/>
  <c r="C397" s="1"/>
  <c r="H397" s="1"/>
  <c r="C380"/>
  <c r="H380" s="1"/>
  <c r="C379"/>
  <c r="H379" s="1"/>
  <c r="F375"/>
  <c r="C375" s="1"/>
  <c r="H375" s="1"/>
  <c r="C374"/>
  <c r="H374" s="1"/>
  <c r="C373"/>
  <c r="H373" s="1"/>
  <c r="C372"/>
  <c r="H372" s="1"/>
  <c r="C371"/>
  <c r="H371" s="1"/>
  <c r="C370"/>
  <c r="H370" s="1"/>
  <c r="F369"/>
  <c r="C369" s="1"/>
  <c r="H369" s="1"/>
  <c r="C365"/>
  <c r="H365" s="1"/>
  <c r="C364"/>
  <c r="H364" s="1"/>
  <c r="C350"/>
  <c r="H350" s="1"/>
  <c r="C349"/>
  <c r="H349" s="1"/>
  <c r="C348"/>
  <c r="H348" s="1"/>
  <c r="F345"/>
  <c r="C345" s="1"/>
  <c r="H345" s="1"/>
  <c r="C340"/>
  <c r="H340" s="1"/>
  <c r="F339"/>
  <c r="C339" s="1"/>
  <c r="H339" s="1"/>
  <c r="C332"/>
  <c r="H332" s="1"/>
  <c r="C331"/>
  <c r="H331" s="1"/>
  <c r="C330"/>
  <c r="H330" s="1"/>
  <c r="C329"/>
  <c r="H329" s="1"/>
  <c r="C328"/>
  <c r="H328" s="1"/>
  <c r="C314"/>
  <c r="H314" s="1"/>
  <c r="C313"/>
  <c r="H313" s="1"/>
  <c r="C312"/>
  <c r="H312" s="1"/>
  <c r="C311"/>
  <c r="H311" s="1"/>
  <c r="C310"/>
  <c r="H310" s="1"/>
  <c r="C334"/>
  <c r="H334" s="1"/>
  <c r="C336"/>
  <c r="H336" s="1"/>
  <c r="C324"/>
  <c r="H324" s="1"/>
  <c r="C338"/>
  <c r="H338" s="1"/>
  <c r="H326"/>
  <c r="C335"/>
  <c r="H335" s="1"/>
  <c r="C337"/>
  <c r="H337" s="1"/>
  <c r="C325"/>
  <c r="H325" s="1"/>
  <c r="F333"/>
  <c r="C333" s="1"/>
  <c r="H333" s="1"/>
  <c r="F327"/>
  <c r="C327" s="1"/>
  <c r="H327" s="1"/>
  <c r="F399"/>
  <c r="C399" s="1"/>
  <c r="H399" s="1"/>
  <c r="F309"/>
  <c r="E309"/>
  <c r="E308"/>
  <c r="E1321" s="1"/>
  <c r="E306"/>
  <c r="F305"/>
  <c r="E305"/>
  <c r="F304"/>
  <c r="C302"/>
  <c r="H302" s="1"/>
  <c r="C301"/>
  <c r="H301" s="1"/>
  <c r="F297"/>
  <c r="C297" s="1"/>
  <c r="H297" s="1"/>
  <c r="C296"/>
  <c r="H296" s="1"/>
  <c r="C295"/>
  <c r="H295" s="1"/>
  <c r="F291"/>
  <c r="C291" s="1"/>
  <c r="H291" s="1"/>
  <c r="C290"/>
  <c r="H290" s="1"/>
  <c r="C289"/>
  <c r="H289" s="1"/>
  <c r="F285"/>
  <c r="C285" s="1"/>
  <c r="H285" s="1"/>
  <c r="C284"/>
  <c r="H284" s="1"/>
  <c r="F279"/>
  <c r="C279" s="1"/>
  <c r="H279" s="1"/>
  <c r="C278"/>
  <c r="H278" s="1"/>
  <c r="C277"/>
  <c r="H277" s="1"/>
  <c r="F273"/>
  <c r="C273" s="1"/>
  <c r="H273" s="1"/>
  <c r="C271"/>
  <c r="H271" s="1"/>
  <c r="H265"/>
  <c r="H264"/>
  <c r="H263"/>
  <c r="H262"/>
  <c r="C258"/>
  <c r="H258" s="1"/>
  <c r="C257"/>
  <c r="H257" s="1"/>
  <c r="C256"/>
  <c r="H255"/>
  <c r="H254"/>
  <c r="F253"/>
  <c r="C252"/>
  <c r="H252" s="1"/>
  <c r="C251"/>
  <c r="H251" s="1"/>
  <c r="H250"/>
  <c r="C249"/>
  <c r="H249" s="1"/>
  <c r="H248"/>
  <c r="F247"/>
  <c r="C242"/>
  <c r="H242" s="1"/>
  <c r="F241"/>
  <c r="H230"/>
  <c r="E229"/>
  <c r="C228"/>
  <c r="H228" s="1"/>
  <c r="C227"/>
  <c r="H227" s="1"/>
  <c r="C226"/>
  <c r="H226" s="1"/>
  <c r="H225"/>
  <c r="H224"/>
  <c r="F223"/>
  <c r="C223" s="1"/>
  <c r="H223" s="1"/>
  <c r="C222"/>
  <c r="H222" s="1"/>
  <c r="C221"/>
  <c r="H221" s="1"/>
  <c r="F217"/>
  <c r="F211"/>
  <c r="C206"/>
  <c r="H206" s="1"/>
  <c r="F205"/>
  <c r="H261"/>
  <c r="C238"/>
  <c r="H238" s="1"/>
  <c r="C240"/>
  <c r="H240" s="1"/>
  <c r="C239"/>
  <c r="H239" s="1"/>
  <c r="F235"/>
  <c r="C211"/>
  <c r="C229"/>
  <c r="C236"/>
  <c r="H236" s="1"/>
  <c r="C203"/>
  <c r="H203" s="1"/>
  <c r="C202"/>
  <c r="H202" s="1"/>
  <c r="C201"/>
  <c r="H201" s="1"/>
  <c r="C200"/>
  <c r="H200" s="1"/>
  <c r="F199"/>
  <c r="C188"/>
  <c r="H188" s="1"/>
  <c r="C187"/>
  <c r="H187" s="1"/>
  <c r="E186"/>
  <c r="C186" s="1"/>
  <c r="H186" s="1"/>
  <c r="C163"/>
  <c r="H163" s="1"/>
  <c r="H260"/>
  <c r="H194"/>
  <c r="H198"/>
  <c r="C196"/>
  <c r="H196" s="1"/>
  <c r="C197"/>
  <c r="H197" s="1"/>
  <c r="C157"/>
  <c r="H157" s="1"/>
  <c r="C145"/>
  <c r="H145" s="1"/>
  <c r="C139"/>
  <c r="H139" s="1"/>
  <c r="C133"/>
  <c r="H133" s="1"/>
  <c r="C127"/>
  <c r="H127" s="1"/>
  <c r="C121"/>
  <c r="H121" s="1"/>
  <c r="C116"/>
  <c r="H116" s="1"/>
  <c r="C115"/>
  <c r="H115" s="1"/>
  <c r="C117"/>
  <c r="H117" s="1"/>
  <c r="C118"/>
  <c r="H118" s="1"/>
  <c r="C94"/>
  <c r="H94" s="1"/>
  <c r="C93"/>
  <c r="H93" s="1"/>
  <c r="C92"/>
  <c r="H92" s="1"/>
  <c r="C91"/>
  <c r="H91" s="1"/>
  <c r="C90"/>
  <c r="H90" s="1"/>
  <c r="C84"/>
  <c r="H84" s="1"/>
  <c r="C83"/>
  <c r="H83" s="1"/>
  <c r="C72"/>
  <c r="H72" s="1"/>
  <c r="C66"/>
  <c r="H66" s="1"/>
  <c r="C65"/>
  <c r="H65" s="1"/>
  <c r="C52"/>
  <c r="H52" s="1"/>
  <c r="C51"/>
  <c r="H51" s="1"/>
  <c r="C50"/>
  <c r="H50" s="1"/>
  <c r="C49"/>
  <c r="H49" s="1"/>
  <c r="C48"/>
  <c r="H48" s="1"/>
  <c r="C71"/>
  <c r="H71" s="1"/>
  <c r="C47"/>
  <c r="H47" s="1"/>
  <c r="C119"/>
  <c r="H119" s="1"/>
  <c r="F114"/>
  <c r="C114" s="1"/>
  <c r="H114" s="1"/>
  <c r="C46"/>
  <c r="H46" s="1"/>
  <c r="C25"/>
  <c r="H25" s="1"/>
  <c r="C24"/>
  <c r="H24" s="1"/>
  <c r="C23"/>
  <c r="H23" s="1"/>
  <c r="C22"/>
  <c r="H22" s="1"/>
  <c r="C13"/>
  <c r="H13" s="1"/>
  <c r="C10"/>
  <c r="H10" s="1"/>
  <c r="C11"/>
  <c r="H11" s="1"/>
  <c r="C12"/>
  <c r="H12" s="1"/>
  <c r="C44"/>
  <c r="H44" s="1"/>
  <c r="C62"/>
  <c r="H62" s="1"/>
  <c r="H453"/>
  <c r="F306"/>
  <c r="C306" s="1"/>
  <c r="H306" s="1"/>
  <c r="F307"/>
  <c r="C307" s="1"/>
  <c r="H307" s="1"/>
  <c r="F308"/>
  <c r="C367"/>
  <c r="H367" s="1"/>
  <c r="C368"/>
  <c r="H368" s="1"/>
  <c r="F388"/>
  <c r="C388" s="1"/>
  <c r="H388" s="1"/>
  <c r="F389"/>
  <c r="C389" s="1"/>
  <c r="H389" s="1"/>
  <c r="C390"/>
  <c r="H390" s="1"/>
  <c r="F391"/>
  <c r="C391" s="1"/>
  <c r="H391" s="1"/>
  <c r="F392"/>
  <c r="C392" s="1"/>
  <c r="H392" s="1"/>
  <c r="H452"/>
  <c r="C885"/>
  <c r="G885"/>
  <c r="C322"/>
  <c r="H322" s="1"/>
  <c r="C363"/>
  <c r="H363" s="1"/>
  <c r="C366"/>
  <c r="H366" s="1"/>
  <c r="C108"/>
  <c r="H108" s="1"/>
  <c r="C109"/>
  <c r="H109" s="1"/>
  <c r="C112"/>
  <c r="H112" s="1"/>
  <c r="C110"/>
  <c r="H110" s="1"/>
  <c r="C111"/>
  <c r="H111" s="1"/>
  <c r="C113"/>
  <c r="H113" s="1"/>
  <c r="C105"/>
  <c r="H105" s="1"/>
  <c r="C103"/>
  <c r="H103" s="1"/>
  <c r="C876"/>
  <c r="H876" s="1"/>
  <c r="C521"/>
  <c r="H521" s="1"/>
  <c r="C545"/>
  <c r="H545" s="1"/>
  <c r="C609"/>
  <c r="H609" s="1"/>
  <c r="C970"/>
  <c r="H970" s="1"/>
  <c r="H1028"/>
  <c r="C615"/>
  <c r="H615" s="1"/>
  <c r="C806"/>
  <c r="H806" s="1"/>
  <c r="C669"/>
  <c r="H669" s="1"/>
  <c r="C705"/>
  <c r="H705" s="1"/>
  <c r="C693"/>
  <c r="H693" s="1"/>
  <c r="C53"/>
  <c r="H53" s="1"/>
  <c r="F137"/>
  <c r="C137" s="1"/>
  <c r="H137" s="1"/>
  <c r="H35"/>
  <c r="C1129"/>
  <c r="C472"/>
  <c r="H472" s="1"/>
  <c r="C478"/>
  <c r="C830"/>
  <c r="C490"/>
  <c r="C496"/>
  <c r="C502"/>
  <c r="C508"/>
  <c r="C516"/>
  <c r="H516" s="1"/>
  <c r="C205"/>
  <c r="E527"/>
  <c r="C527" s="1"/>
  <c r="H527" s="1"/>
  <c r="C627"/>
  <c r="H627" s="1"/>
  <c r="H610"/>
  <c r="C909"/>
  <c r="H909" s="1"/>
  <c r="H880"/>
  <c r="C879"/>
  <c r="H879" s="1"/>
  <c r="C687"/>
  <c r="H687" s="1"/>
  <c r="C699"/>
  <c r="H699" s="1"/>
  <c r="F149"/>
  <c r="C149" s="1"/>
  <c r="H149" s="1"/>
  <c r="F1202"/>
  <c r="C1202" s="1"/>
  <c r="H1202" s="1"/>
  <c r="F1280"/>
  <c r="C1280" s="1"/>
  <c r="H1280" s="1"/>
  <c r="F1262"/>
  <c r="C1262" s="1"/>
  <c r="H1262" s="1"/>
  <c r="G891"/>
  <c r="C893"/>
  <c r="C891" s="1"/>
  <c r="F435"/>
  <c r="F430" s="1"/>
  <c r="F1197"/>
  <c r="C1197" s="1"/>
  <c r="H1197" s="1"/>
  <c r="C770"/>
  <c r="H770" s="1"/>
  <c r="F1298"/>
  <c r="C1298" s="1"/>
  <c r="H1298" s="1"/>
  <c r="C15"/>
  <c r="H15" s="1"/>
  <c r="F143"/>
  <c r="C143" s="1"/>
  <c r="H143" s="1"/>
  <c r="C125"/>
  <c r="H125" s="1"/>
  <c r="F120"/>
  <c r="C120" s="1"/>
  <c r="H120" s="1"/>
  <c r="C633"/>
  <c r="H633" s="1"/>
  <c r="C607"/>
  <c r="H607" s="1"/>
  <c r="G603"/>
  <c r="C603" s="1"/>
  <c r="H603" s="1"/>
  <c r="C42"/>
  <c r="H42" s="1"/>
  <c r="F731"/>
  <c r="C731" s="1"/>
  <c r="H731" s="1"/>
  <c r="F131" l="1"/>
  <c r="F107" s="1"/>
  <c r="F106"/>
  <c r="F102" s="1"/>
  <c r="F1317"/>
  <c r="F1325" s="1"/>
  <c r="C800"/>
  <c r="H800" s="1"/>
  <c r="C1165"/>
  <c r="G1317"/>
  <c r="C878"/>
  <c r="H878" s="1"/>
  <c r="E1319"/>
  <c r="E1318"/>
  <c r="F1318"/>
  <c r="F1326" s="1"/>
  <c r="F1319"/>
  <c r="F1327" s="1"/>
  <c r="F873"/>
  <c r="C750"/>
  <c r="H750" s="1"/>
  <c r="C756"/>
  <c r="H756" s="1"/>
  <c r="G1321"/>
  <c r="G1319"/>
  <c r="C1093"/>
  <c r="H1093" s="1"/>
  <c r="C1141"/>
  <c r="G873"/>
  <c r="G1320"/>
  <c r="C518"/>
  <c r="H518" s="1"/>
  <c r="C106"/>
  <c r="H106" s="1"/>
  <c r="C104"/>
  <c r="H104" s="1"/>
  <c r="C783"/>
  <c r="H783" s="1"/>
  <c r="C785"/>
  <c r="H785" s="1"/>
  <c r="C787"/>
  <c r="H787" s="1"/>
  <c r="C1117"/>
  <c r="C1123"/>
  <c r="C1147"/>
  <c r="C1171"/>
  <c r="C1177"/>
  <c r="C436"/>
  <c r="H436" s="1"/>
  <c r="C195"/>
  <c r="H195" s="1"/>
  <c r="C875"/>
  <c r="H875" s="1"/>
  <c r="E1147"/>
  <c r="C460"/>
  <c r="H460" s="1"/>
  <c r="H256"/>
  <c r="C253"/>
  <c r="H253" s="1"/>
  <c r="H442"/>
  <c r="C272"/>
  <c r="H272" s="1"/>
  <c r="H568"/>
  <c r="C564"/>
  <c r="H564" s="1"/>
  <c r="H1007"/>
  <c r="H1001"/>
  <c r="C148"/>
  <c r="H148" s="1"/>
  <c r="F144"/>
  <c r="C166"/>
  <c r="H166" s="1"/>
  <c r="F160"/>
  <c r="F1320" s="1"/>
  <c r="F1328" s="1"/>
  <c r="C675"/>
  <c r="H675" s="1"/>
  <c r="F515"/>
  <c r="C484"/>
  <c r="C142"/>
  <c r="H142" s="1"/>
  <c r="F138"/>
  <c r="F303"/>
  <c r="C237"/>
  <c r="H237" s="1"/>
  <c r="E235"/>
  <c r="C193"/>
  <c r="H193" s="1"/>
  <c r="F41"/>
  <c r="C41" s="1"/>
  <c r="H41" s="1"/>
  <c r="H229"/>
  <c r="C241"/>
  <c r="H241" s="1"/>
  <c r="E303"/>
  <c r="C321"/>
  <c r="H321" s="1"/>
  <c r="G1026"/>
  <c r="H645"/>
  <c r="C897"/>
  <c r="C903"/>
  <c r="C308"/>
  <c r="H308" s="1"/>
  <c r="H541"/>
  <c r="C304"/>
  <c r="H304" s="1"/>
  <c r="H205"/>
  <c r="C323"/>
  <c r="H323" s="1"/>
  <c r="C199"/>
  <c r="H199" s="1"/>
  <c r="C247"/>
  <c r="H247" s="1"/>
  <c r="H211"/>
  <c r="C309"/>
  <c r="H309" s="1"/>
  <c r="H542"/>
  <c r="H544"/>
  <c r="C584"/>
  <c r="H584" s="1"/>
  <c r="C28"/>
  <c r="H28" s="1"/>
  <c r="F1256"/>
  <c r="C1256" s="1"/>
  <c r="H1256" s="1"/>
  <c r="C130"/>
  <c r="H130" s="1"/>
  <c r="C976"/>
  <c r="C303"/>
  <c r="H303" s="1"/>
  <c r="C217"/>
  <c r="H217" s="1"/>
  <c r="C267"/>
  <c r="H267" s="1"/>
  <c r="F393"/>
  <c r="C393" s="1"/>
  <c r="H393" s="1"/>
  <c r="H543"/>
  <c r="C940"/>
  <c r="H940" s="1"/>
  <c r="C989"/>
  <c r="H989" s="1"/>
  <c r="H466"/>
  <c r="F591"/>
  <c r="C591" s="1"/>
  <c r="H591" s="1"/>
  <c r="C596"/>
  <c r="H596" s="1"/>
  <c r="F14"/>
  <c r="C26"/>
  <c r="H26" s="1"/>
  <c r="F21"/>
  <c r="C21" s="1"/>
  <c r="H21" s="1"/>
  <c r="C131"/>
  <c r="H131" s="1"/>
  <c r="F126"/>
  <c r="C126" s="1"/>
  <c r="H126" s="1"/>
  <c r="C435"/>
  <c r="F132"/>
  <c r="C132" s="1"/>
  <c r="H132" s="1"/>
  <c r="C515"/>
  <c r="H515" s="1"/>
  <c r="H885"/>
  <c r="C305"/>
  <c r="H305" s="1"/>
  <c r="C533"/>
  <c r="H533" s="1"/>
  <c r="H540"/>
  <c r="H639"/>
  <c r="H651"/>
  <c r="C794"/>
  <c r="H794" s="1"/>
  <c r="H1029"/>
  <c r="C45"/>
  <c r="H45" s="1"/>
  <c r="F167"/>
  <c r="C1135"/>
  <c r="C406"/>
  <c r="H406" s="1"/>
  <c r="C412"/>
  <c r="H412" s="1"/>
  <c r="C424"/>
  <c r="H424" s="1"/>
  <c r="C448"/>
  <c r="H448" s="1"/>
  <c r="H459"/>
  <c r="E454"/>
  <c r="E1322" s="1"/>
  <c r="H664"/>
  <c r="C663"/>
  <c r="H663" s="1"/>
  <c r="H659"/>
  <c r="C657"/>
  <c r="H657" s="1"/>
  <c r="H682"/>
  <c r="C681"/>
  <c r="H681" s="1"/>
  <c r="C1006"/>
  <c r="F173"/>
  <c r="C172"/>
  <c r="H172" s="1"/>
  <c r="C138"/>
  <c r="H138" s="1"/>
  <c r="C144"/>
  <c r="H144" s="1"/>
  <c r="F387"/>
  <c r="C387" s="1"/>
  <c r="H387" s="1"/>
  <c r="H539"/>
  <c r="C788"/>
  <c r="H788" s="1"/>
  <c r="C915"/>
  <c r="H915" s="1"/>
  <c r="C873"/>
  <c r="H873" s="1"/>
  <c r="C43"/>
  <c r="H43" s="1"/>
  <c r="G782"/>
  <c r="C782" s="1"/>
  <c r="H782" s="1"/>
  <c r="C874"/>
  <c r="H874" s="1"/>
  <c r="C160" l="1"/>
  <c r="H160" s="1"/>
  <c r="F161"/>
  <c r="F1321" s="1"/>
  <c r="C161"/>
  <c r="H161" s="1"/>
  <c r="C454"/>
  <c r="H454" s="1"/>
  <c r="C235"/>
  <c r="H235" s="1"/>
  <c r="C102"/>
  <c r="H102" s="1"/>
  <c r="C107"/>
  <c r="H107" s="1"/>
  <c r="G1316"/>
  <c r="C1026"/>
  <c r="H1026" s="1"/>
  <c r="E1316"/>
  <c r="C1317"/>
  <c r="C1318"/>
  <c r="C1319"/>
  <c r="C1320"/>
  <c r="C167"/>
  <c r="H167" s="1"/>
  <c r="F162"/>
  <c r="C162" s="1"/>
  <c r="H162" s="1"/>
  <c r="H435"/>
  <c r="C430"/>
  <c r="H430" s="1"/>
  <c r="C14"/>
  <c r="H14" s="1"/>
  <c r="F9"/>
  <c r="C9" s="1"/>
  <c r="H9" s="1"/>
  <c r="C1000"/>
  <c r="H1000" s="1"/>
  <c r="H996"/>
  <c r="C1002"/>
  <c r="H1002" s="1"/>
  <c r="H1006"/>
  <c r="C173"/>
  <c r="H173" s="1"/>
  <c r="F168"/>
  <c r="C168" s="1"/>
  <c r="H168" s="1"/>
  <c r="F1329" l="1"/>
  <c r="C1321"/>
  <c r="F156"/>
  <c r="C156" s="1"/>
  <c r="H156" s="1"/>
  <c r="H1321"/>
  <c r="G1322"/>
  <c r="H1317"/>
  <c r="H1318"/>
  <c r="H1319"/>
  <c r="F1316"/>
  <c r="C1316" s="1"/>
  <c r="H1320"/>
  <c r="F1322" l="1"/>
  <c r="L1322" s="1"/>
  <c r="C1322" l="1"/>
  <c r="H1316"/>
  <c r="N1322" l="1"/>
  <c r="M1322"/>
</calcChain>
</file>

<file path=xl/comments1.xml><?xml version="1.0" encoding="utf-8"?>
<comments xmlns="http://schemas.openxmlformats.org/spreadsheetml/2006/main">
  <authors>
    <author>tatyana</author>
    <author>nabiull</author>
  </authors>
  <commentList>
    <comment ref="F418" authorId="0">
      <text>
        <r>
          <rPr>
            <b/>
            <sz val="8"/>
            <color indexed="81"/>
            <rFont val="Tahoma"/>
            <family val="2"/>
            <charset val="204"/>
          </rPr>
          <t>tatyana: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  <r>
          <rPr>
            <sz val="14"/>
            <color indexed="81"/>
            <rFont val="Tahoma"/>
            <family val="2"/>
            <charset val="204"/>
          </rPr>
          <t xml:space="preserve">679; 979; 543
</t>
        </r>
      </text>
    </comment>
    <comment ref="F424" authorId="1">
      <text>
        <r>
          <rPr>
            <b/>
            <sz val="8"/>
            <color indexed="81"/>
            <rFont val="Tahoma"/>
            <family val="2"/>
            <charset val="204"/>
          </rPr>
          <t>nabiull: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  <r>
          <rPr>
            <sz val="14"/>
            <color indexed="81"/>
            <rFont val="Tahoma"/>
            <family val="2"/>
            <charset val="204"/>
          </rPr>
          <t>505 33 00 без льгот подписки;                  514 05 01 +5140100</t>
        </r>
      </text>
    </comment>
    <comment ref="F430" authorId="1">
      <text>
        <r>
          <rPr>
            <b/>
            <sz val="8"/>
            <color indexed="81"/>
            <rFont val="Tahoma"/>
            <family val="2"/>
            <charset val="204"/>
          </rPr>
          <t>nabiull: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  <r>
          <rPr>
            <sz val="14"/>
            <color indexed="81"/>
            <rFont val="Tahoma"/>
            <family val="2"/>
            <charset val="204"/>
          </rPr>
          <t>5053300 - льготная подписка</t>
        </r>
      </text>
    </comment>
  </commentList>
</comments>
</file>

<file path=xl/sharedStrings.xml><?xml version="1.0" encoding="utf-8"?>
<sst xmlns="http://schemas.openxmlformats.org/spreadsheetml/2006/main" count="1517" uniqueCount="476">
  <si>
    <t>№</t>
  </si>
  <si>
    <t>Наименование целей и  мероприятий</t>
  </si>
  <si>
    <t>Объем  финанси-рования, всего, тыс.руб.</t>
  </si>
  <si>
    <t>в том числе</t>
  </si>
  <si>
    <t xml:space="preserve">краевой бюджет  </t>
  </si>
  <si>
    <t>внебюджетные источники</t>
  </si>
  <si>
    <t>2011 год</t>
  </si>
  <si>
    <t>2015 год</t>
  </si>
  <si>
    <t>федеральный  бюджет</t>
  </si>
  <si>
    <t>бюджет     города</t>
  </si>
  <si>
    <t>2012 год</t>
  </si>
  <si>
    <t>2013 год</t>
  </si>
  <si>
    <t>2014 год</t>
  </si>
  <si>
    <t xml:space="preserve">Капитальный ремонт, приобретение мебели и оборудования для  учреждений  образования   </t>
  </si>
  <si>
    <t>Строительство, реконструкция автомобильных дорог и искусственных сооружений на них, проектно-изыскательские работы, изготовление, согласование и экспертиза проектно-сметной документации</t>
  </si>
  <si>
    <t>Создание условий для заинтересованности организаций всех форм собственности в разработке и реализации социальной рекламы (по принципу конкурсного отбора)</t>
  </si>
  <si>
    <t>Развитие спортивной инфраструктуры</t>
  </si>
  <si>
    <t>Физкультурно-оздоровительная работа с населением в форме спортивно-массовых мероприятий на спортивных сооружениях, спортплощадках (в том числе с использованием открытого уличного пространства)</t>
  </si>
  <si>
    <t>Повышение эффективности системы подготовки спортивного резерва, резерва тренерского состава</t>
  </si>
  <si>
    <t>Представительство сборных спортивных команд в чемпионатах и первенствах России</t>
  </si>
  <si>
    <t>Регламентация муниципальных услуг в социальной сфере города</t>
  </si>
  <si>
    <t>Проведение общегородского праздника семьи, посвященного  Дню святых Петра и Февронии (Всероссийский день семьи, любви и верности)</t>
  </si>
  <si>
    <t xml:space="preserve">Проведение городского конкурса социальной рекламы </t>
  </si>
  <si>
    <t>Проведение конференции для муниципальных служащих по вопросам взаимодействия органов местного самоуправления с религиозными и национально-культурными объединениями</t>
  </si>
  <si>
    <t>Реализация мер социальной поддержки ветеранов войны, ветеранов труда, тружеников тыла, инвалидов, реабилитированных лиц и лиц, признанных пострадавшими от политических репрессий, и некоторых других категорий граждан</t>
  </si>
  <si>
    <t>Улучшение положения малоимущих семей с детьми и детей, попавших в трудную жизненную ситуацию</t>
  </si>
  <si>
    <t>Реализация мер социальной поддержки  на оплату жилья и коммунальных услуг ветеранов войны, ветеранов труда, тружеников тыла, инвалидов, реабилитированных лиц и лиц, признанных пострадавшими от политических репрессий, и некоторых других категорий граждан</t>
  </si>
  <si>
    <t>1.5.1.</t>
  </si>
  <si>
    <t>1.5.2.</t>
  </si>
  <si>
    <t>Сохранение и эффективное использование культурного наследия</t>
  </si>
  <si>
    <t>Повышение доступности и качества культурных услуг</t>
  </si>
  <si>
    <t>1.1.2.</t>
  </si>
  <si>
    <t xml:space="preserve">1.1.2.1. </t>
  </si>
  <si>
    <t>Цель 1.2.  Развитие рынка труда на основе баланса интересов работодателей и работников, максимальное обеспечение занятости трудоспособного населения и охраны труда работников</t>
  </si>
  <si>
    <t>1.2.3.</t>
  </si>
  <si>
    <t>1.2.4.</t>
  </si>
  <si>
    <t>Содействие занятости населения</t>
  </si>
  <si>
    <t>Цель 1.3.  Улучшение состояния здоровья населения города Красноярска</t>
  </si>
  <si>
    <t>1.3.1.</t>
  </si>
  <si>
    <t>1.3.1.1.</t>
  </si>
  <si>
    <t>1.3.1.2.</t>
  </si>
  <si>
    <t>Цель 1.4. Повышение качества организации предоставления общедоступного и бесплатного начального общего, основного общего, среднего (полного) общего образования по основным общеобразовательным программам, дополнительного образования, общедоступного бесплатного дошкольного образования, отдыха и оздоровления детей</t>
  </si>
  <si>
    <t>1.4.1.</t>
  </si>
  <si>
    <t>1.4.1.1.</t>
  </si>
  <si>
    <t>1.4.1.2.</t>
  </si>
  <si>
    <t>1.4.1.3.</t>
  </si>
  <si>
    <t>1.4.1.4.</t>
  </si>
  <si>
    <t>1.4.1.5.</t>
  </si>
  <si>
    <t>1.4.2.</t>
  </si>
  <si>
    <t>1.4.3.</t>
  </si>
  <si>
    <t>Обеспечение обновления структуры и содержания образования, в том числе через внедрение новых образовательных стандартов, использование разных форм получения образования, развитие дистанционного обучения детей с ограниченными возможностями здоровья</t>
  </si>
  <si>
    <t>1.4.4.</t>
  </si>
  <si>
    <t>Совершенствование организации школьного питания</t>
  </si>
  <si>
    <t>1.4.5.</t>
  </si>
  <si>
    <t>1.4.5.1.</t>
  </si>
  <si>
    <t>1.4.5.2.</t>
  </si>
  <si>
    <t>Цель 1.5.   Создание условий для реализации прав граждан на свободу творчества, их участия в культурной деятельности, доступа к культурным ценностям, сохранение и популяризация историко-культурного наследия города</t>
  </si>
  <si>
    <t>1.5.1.1.</t>
  </si>
  <si>
    <t>1.5.1.2.</t>
  </si>
  <si>
    <t>1.5.1.3.</t>
  </si>
  <si>
    <t>1.5.1.4.</t>
  </si>
  <si>
    <t>1.5.1.5.</t>
  </si>
  <si>
    <t>1.5.2.1.</t>
  </si>
  <si>
    <t>1.5.2.2.</t>
  </si>
  <si>
    <t>1.5.3.</t>
  </si>
  <si>
    <t xml:space="preserve">1.6.1. </t>
  </si>
  <si>
    <t>Развитие потенциала молодежи</t>
  </si>
  <si>
    <t>1.7.1.</t>
  </si>
  <si>
    <t>1.7.1.1</t>
  </si>
  <si>
    <t>1.7.1.2</t>
  </si>
  <si>
    <t>1.7.1.3</t>
  </si>
  <si>
    <t>1.7.1.4</t>
  </si>
  <si>
    <t>Разработка и внедрение новых высокоэффективных физкультурно-оздоровительных технологий, направлен-ных на максимальное вовлечение всех слоев населения в активные занятия физической культурой и спортом (по принципу конкурсного отбора)</t>
  </si>
  <si>
    <t>1.7.1.5.</t>
  </si>
  <si>
    <t>1.7.2.</t>
  </si>
  <si>
    <t>1.7.2.1.</t>
  </si>
  <si>
    <t>1.7.2.2.</t>
  </si>
  <si>
    <t>1.7.3.</t>
  </si>
  <si>
    <t>1.7.3.1</t>
  </si>
  <si>
    <t>Разработка и реализация календарного плана официальных, физкультурных и спортивных мероприятий города Красноярска</t>
  </si>
  <si>
    <t>1.7.3.2</t>
  </si>
  <si>
    <t>1.7.3.3</t>
  </si>
  <si>
    <t>1.7.3.4</t>
  </si>
  <si>
    <t>1.7.4.</t>
  </si>
  <si>
    <t>1.7.4.1.</t>
  </si>
  <si>
    <t>1.7.4.2.</t>
  </si>
  <si>
    <t>1.7.5.</t>
  </si>
  <si>
    <t>1.7.5.2.</t>
  </si>
  <si>
    <t>Цель 1.8. Повышение качества жизни социально незащищенных категорий населения города Красноярска</t>
  </si>
  <si>
    <t>1.8.1.</t>
  </si>
  <si>
    <t>1.7.5.1.</t>
  </si>
  <si>
    <t>1.8.2.</t>
  </si>
  <si>
    <t>1.8.3.</t>
  </si>
  <si>
    <t>1.8.4.</t>
  </si>
  <si>
    <t>1.8.5.</t>
  </si>
  <si>
    <t>1.8.6.</t>
  </si>
  <si>
    <t>1.8.7.</t>
  </si>
  <si>
    <t>1.8.8.</t>
  </si>
  <si>
    <t>1.8.9.</t>
  </si>
  <si>
    <t xml:space="preserve">Предоставление гражданам субсидии в качестве  помощи для оплаты жилья  и коммунальных услуг </t>
  </si>
  <si>
    <t>1.8.10.</t>
  </si>
  <si>
    <t>Цель 1.9.  Противодействие преступности и обеспечение личной и имущественной безопасности граждан</t>
  </si>
  <si>
    <t>Повышение эффективности деятельности в области охраны общественного порядка и обеспечения общественной безопасности</t>
  </si>
  <si>
    <t xml:space="preserve">1.9.1. </t>
  </si>
  <si>
    <t xml:space="preserve">1.9.1.2. </t>
  </si>
  <si>
    <t xml:space="preserve">1.9.2. </t>
  </si>
  <si>
    <t xml:space="preserve">1.9.2.2. </t>
  </si>
  <si>
    <t>Обеспечение безопасности дорожного движения</t>
  </si>
  <si>
    <t xml:space="preserve">1.9.3. </t>
  </si>
  <si>
    <t xml:space="preserve">1.9.3.2. </t>
  </si>
  <si>
    <t xml:space="preserve">1.9.3.3. </t>
  </si>
  <si>
    <t xml:space="preserve">1.9.3.4. </t>
  </si>
  <si>
    <t>Организация мероприятий защиты населения и территорий от ЧС, планирование и проведение аварийно-спасательных и других неотложных работ на территории города Красноярска</t>
  </si>
  <si>
    <t>1.10.2.</t>
  </si>
  <si>
    <t>Развитие единой дежурно-диспетчерской службы города Красноярска</t>
  </si>
  <si>
    <t>I  Развитие социального потенциала города</t>
  </si>
  <si>
    <t>Цель 2.3. Разработка комплексной системы управления, обеспечивающей эффективное использование муниципальной собственности</t>
  </si>
  <si>
    <t xml:space="preserve">2.3.1. </t>
  </si>
  <si>
    <t>Повышение доли неналоговых доходов в бюджет города</t>
  </si>
  <si>
    <t xml:space="preserve">2.3.3. </t>
  </si>
  <si>
    <t>Обеспечение реализации федерального законодательства по разграничению государственной собственности на землю</t>
  </si>
  <si>
    <t>Цель 2. 5. Обеспечение благоприятных условий для развития субъектов малого и среднего предпринимательства</t>
  </si>
  <si>
    <t xml:space="preserve">2.5.1.  </t>
  </si>
  <si>
    <t xml:space="preserve">2.5.2.  </t>
  </si>
  <si>
    <t>2.5.3.</t>
  </si>
  <si>
    <t xml:space="preserve">Оказание финансовой поддержки субъектам малого и среднего предпринимательства  </t>
  </si>
  <si>
    <t>2.6.1.</t>
  </si>
  <si>
    <t>2.6.1.1.</t>
  </si>
  <si>
    <t>2.6.1.2.</t>
  </si>
  <si>
    <t>Цель 2.7.  Создание конкурентоспособного туристического комплекса на базе внутреннего рекреационного потенциала города и прилегающих территорий</t>
  </si>
  <si>
    <t>Интеграция молодежи в реализацию федеральных и международных проектов</t>
  </si>
  <si>
    <t>2.7.2.</t>
  </si>
  <si>
    <t>III  Развитие городской среды</t>
  </si>
  <si>
    <t>Цель 3.1.  Обеспечение устойчивого градостроительного развития территории</t>
  </si>
  <si>
    <t>Установление параметров планируемого развития элементов городской планировочной структуры</t>
  </si>
  <si>
    <t>3.1.1.</t>
  </si>
  <si>
    <t>3.2.2.</t>
  </si>
  <si>
    <t>3.2.2.1.</t>
  </si>
  <si>
    <t xml:space="preserve">Строительство и реконструкция объектов коммунального назначения за счет всех источников финансирования </t>
  </si>
  <si>
    <t>3.2.2.2.</t>
  </si>
  <si>
    <t>3.2.2.3.</t>
  </si>
  <si>
    <t>Цель  3.3.  Комплексное решение жилищной проблемы, реконструкция и развитие жилищных территорий</t>
  </si>
  <si>
    <t>Создание системы целевого долгосрочного накопления населением средств на приобретение жилья в рамках программы осуществления муниципальных облигационных заимствований города Красноярска</t>
  </si>
  <si>
    <t>3.3.1.</t>
  </si>
  <si>
    <t>3.3.2.</t>
  </si>
  <si>
    <t>3.3.3.</t>
  </si>
  <si>
    <t>3.3.5.</t>
  </si>
  <si>
    <t>3.3.6.</t>
  </si>
  <si>
    <t>3.3.7.</t>
  </si>
  <si>
    <t>3.3.8.</t>
  </si>
  <si>
    <t xml:space="preserve">Капитальный ремонт жилищного фонда города </t>
  </si>
  <si>
    <t>Цель 3.4.  Внедрение рыночных механизмов функционирования жилищно-коммунального хозяйства, развитие конкуренции и инвестиционной привлекательности</t>
  </si>
  <si>
    <t>Возмещение сумм недополученных доходов предприятиям ЖКХ  в связи с применением предельных индексов изменения платы граждан за жилое помещение и платы граждан за коммунальные услуги</t>
  </si>
  <si>
    <t>3.6.2.</t>
  </si>
  <si>
    <t>3.6.2.1.</t>
  </si>
  <si>
    <t>3.6.2.2.</t>
  </si>
  <si>
    <t>3.6.2.3.</t>
  </si>
  <si>
    <t>3.6.2.4.</t>
  </si>
  <si>
    <t>3.6.2.5.</t>
  </si>
  <si>
    <t>Повышение эффективности системы обратной связи с потребителями муниципальных услуг</t>
  </si>
  <si>
    <t>4.1.1.</t>
  </si>
  <si>
    <t>4.1.2.</t>
  </si>
  <si>
    <t>Организация работы коллегиальных органов по решению вопросов качества муниципальных услуг в социальной сфере города</t>
  </si>
  <si>
    <t>Создание системы нормативного финансирования муниципальных учреждений. Переход на финансирование, ориентированное на результат</t>
  </si>
  <si>
    <t>4.1.3.</t>
  </si>
  <si>
    <t>4.1.4.</t>
  </si>
  <si>
    <t>Цель 4.2. Совершенствование организационно-функциональной структуры исполнительных органов муниципальной власти при применении процессно-функциональной модели управления</t>
  </si>
  <si>
    <t>Внедрение принципов международных стандартов менеджмента качества оказания муниципальных услуг в соответствии с ИСО 9001</t>
  </si>
  <si>
    <t>4.2.1.</t>
  </si>
  <si>
    <t>Цель 4.3. Формирование эффективной системы управления персоналом, направленной на повышение качества муниципальной службы и обеспечение надлежащего уровня профессионализма муниципальных служащих</t>
  </si>
  <si>
    <t>4.3.1.</t>
  </si>
  <si>
    <t>4.3.2.</t>
  </si>
  <si>
    <t xml:space="preserve">Повышение квалификации муниципальных служащих администрации города </t>
  </si>
  <si>
    <t>Формирование эффективного механизма комплектования кадрового состава администрации города</t>
  </si>
  <si>
    <t>Цель 4.4. Внедрение новейших технологий управления в исполнительных органах власти. Создание единого информационного пространства, реализация принципов «электронного правительства/электронного муниципалитета»</t>
  </si>
  <si>
    <t>4.4.1.</t>
  </si>
  <si>
    <t>4.5.1.</t>
  </si>
  <si>
    <t>4.5.2.</t>
  </si>
  <si>
    <t>Создание широкого информационно-коммуникативного поля взаимодействия различных субъектов городского сообщества для согласования действий в интересах развития города, общественной экспертизы основных стратегий развития муниципалитета</t>
  </si>
  <si>
    <t>Развитие механизмов привлечения некоммерческих общественных организаций, местных сообществ, бизнес-структур и отдельных граждан к решению социальных проблем территории на долговременной основе</t>
  </si>
  <si>
    <t>Финансовая поддержка социально значимых инициатив некоммерческих организаций по результатам конкурса на предоставление субсидий некоммерческим организациям, не являющимся бюджетными и автономными учреждениями, для реализации социальных проектов.</t>
  </si>
  <si>
    <t>Развитие инфраструктуры поддержки гражданских инициатив</t>
  </si>
  <si>
    <t xml:space="preserve">Проведение публичных мероприятий, направленных на формирование у городского сообщества социальных ценностей </t>
  </si>
  <si>
    <t>3.1.4.</t>
  </si>
  <si>
    <t>Формирование и осуществление единой городской политики в области наружной рекламы и информации</t>
  </si>
  <si>
    <t>3.1.3.</t>
  </si>
  <si>
    <t xml:space="preserve">1.1.2.2. </t>
  </si>
  <si>
    <t>3.6.3.</t>
  </si>
  <si>
    <t xml:space="preserve">Популяризация здорового образа жизни, занятий физической культурой и спортом среди всех слоев населения </t>
  </si>
  <si>
    <t>ИТОГО ПО ПРОГРАММЕ</t>
  </si>
  <si>
    <t>2.7.3.</t>
  </si>
  <si>
    <t>1.4.6.</t>
  </si>
  <si>
    <t>Реализация промышленными предприя-тиями инвестиционных проектов, направленных на расширение производства</t>
  </si>
  <si>
    <t>Реализация инвестиционного проекта строительства многофункционального комплекса с парково-рекреационной зоной на острове Молокова</t>
  </si>
  <si>
    <t xml:space="preserve">Реализация инвестиционных проектов комплексной застройки жилых  микрорайонов города Красноярска </t>
  </si>
  <si>
    <t>3.2.2.4.</t>
  </si>
  <si>
    <t>1.5.1.6.</t>
  </si>
  <si>
    <t>Строительство зданий под учреждения здравоохранения в рамках краевой инвестиционной программы</t>
  </si>
  <si>
    <t xml:space="preserve">3.5.5. </t>
  </si>
  <si>
    <t xml:space="preserve">Укрепление материально-технической базы муниципальных учреждений здравоохранения
</t>
  </si>
  <si>
    <t>Создание условий для  безопасного  и комфортного пребывания в образовательных учреждениях, развитие материально-технической базы образова-тельных учреждений</t>
  </si>
  <si>
    <t>Обеспечение развития системы воспитания, дополнительного  образования, выявления и поддержки талантливых детей, организацию отдыха и занятости детей в каникулярное время</t>
  </si>
  <si>
    <t>Цель 1.7.  Создание условий для вовлечения широких слоев населения в системные занятия физической культурой и спортом для гармоничного физического и духовного развития и профилактики различных заболеваний, формирования здорового образа жизни</t>
  </si>
  <si>
    <t>Создание и внедрение системы мониторинга состояния физического здоровья населения (внедрение тестов по типу президентских)</t>
  </si>
  <si>
    <t>Цель 1.10. Создание эффективной системы защиты населения и территорий города от чрезвычайных ситуаций природного и техногенного характера</t>
  </si>
  <si>
    <t>1.10.1.</t>
  </si>
  <si>
    <t>Оказание консультационной, информационной, методической поддержки субъектов малого и среднего предпринимательства.</t>
  </si>
  <si>
    <t>3.2.3.</t>
  </si>
  <si>
    <t>3.5.4.</t>
  </si>
  <si>
    <t xml:space="preserve">3.5.6. </t>
  </si>
  <si>
    <t>3.1.2.</t>
  </si>
  <si>
    <t>3.1.3.1.</t>
  </si>
  <si>
    <t>3.1.3.2.</t>
  </si>
  <si>
    <t>Цель 3.2.   Развитие объектов инженерного обеспечения ЖКХ: обеспечение качественного и надежного водоснабжения и водоотведения, тепло- и электроснабжения потребителей, присоединенных к соответствующим системам</t>
  </si>
  <si>
    <t>Подготовка объектов коммунальной инфраструктуры к сезонной эксплуатации</t>
  </si>
  <si>
    <t>Цель 3.5.   Развитие транспортной инфраструктуры, улучшение качества и безопасности перевозок транспортом общего пользования</t>
  </si>
  <si>
    <t>Профилактика правонарушений</t>
  </si>
  <si>
    <t>Обеспечение оказания качественной и доступной медицинской помощи населению города Красноярска</t>
  </si>
  <si>
    <t>Материально-техническое и технологиче-ское оснащение учреждений культуры, учреждений дополнительного образования детей</t>
  </si>
  <si>
    <t xml:space="preserve">Реставрация музейных предметов, установка систем видеонаблюдения в музеях </t>
  </si>
  <si>
    <t xml:space="preserve">Приобретение произведений изобразительного искусства для музеев и пополнение библиотечных фондов детских библиотек и библиотек для взрослого населения </t>
  </si>
  <si>
    <t xml:space="preserve">Создание условий для активного участия горожан в социокультурных проектах.  Выявление и поддержка одаренных детей и молодежи </t>
  </si>
  <si>
    <t>Обеспечение безопасности функционирования муниципальных учреждений здравоохранения</t>
  </si>
  <si>
    <t xml:space="preserve">1.3.1.4. </t>
  </si>
  <si>
    <t>2.4.7.</t>
  </si>
  <si>
    <t>3.4.1.</t>
  </si>
  <si>
    <t>Развитие спорта высших достижений</t>
  </si>
  <si>
    <t>Создание условий для участия красноярских спортсменов и команд города в краевых, региональных, российских и международных соревнованиях</t>
  </si>
  <si>
    <t>2.7.1.</t>
  </si>
  <si>
    <t>Создание условий для развития туристической деятельности в городе Красноярске с учетом прилегающих рекреационных ресурсов территорий Красноярской агломерации.</t>
  </si>
  <si>
    <t xml:space="preserve">Создание центра и базы подготовки спортсменов </t>
  </si>
  <si>
    <t>Создание системы логистического управления агропромышленным комплексом приграничных с городом районов производства  сельско-хозяйственной продукции.</t>
  </si>
  <si>
    <t>Цель 2.4.  Модернизация экономики и переход от отраслевой структуры промышленности к формированию совокупности                     инфраструктурно и технологически взаимоувязанных наукоемких, высокотехнологичных производств, ориентированных на увеличение производства продукции с высокой добавленной стоимостью</t>
  </si>
  <si>
    <t xml:space="preserve">Поддержка инновационных компаний, развитие инновационных бизнес-инкубаторов. </t>
  </si>
  <si>
    <t>3.1.3.3.</t>
  </si>
  <si>
    <t>3.1.3.4.</t>
  </si>
  <si>
    <t>Цель 2.6. Развитие потребительского рынка, создание условий для обеспечения жителей города услугами торговли, содействие местным товаропроизводителям в реализации собственной продукции и  наращивании мощностей её производства</t>
  </si>
  <si>
    <t>2.4.8.</t>
  </si>
  <si>
    <t>2.4.8.1.</t>
  </si>
  <si>
    <t>2.4.8.2.</t>
  </si>
  <si>
    <t>2.4.8.3.</t>
  </si>
  <si>
    <t>2.4.8.4.</t>
  </si>
  <si>
    <t>2.4.8.5.</t>
  </si>
  <si>
    <t>2.4.8.6.</t>
  </si>
  <si>
    <t>2.4.8.7.</t>
  </si>
  <si>
    <t>2.4.8.8.</t>
  </si>
  <si>
    <t>2.4.8.9.</t>
  </si>
  <si>
    <t>2.4.8.10.</t>
  </si>
  <si>
    <t>2.4.8.11.</t>
  </si>
  <si>
    <t>2.4.8.12.</t>
  </si>
  <si>
    <t xml:space="preserve">Строительство за счет средств  городской адресной инвестиционной программы </t>
  </si>
  <si>
    <t>3.1.6.</t>
  </si>
  <si>
    <t>3.6.4.</t>
  </si>
  <si>
    <t>1.7.3.5</t>
  </si>
  <si>
    <t>1.7.3.6</t>
  </si>
  <si>
    <t>Создание сети спортивных клубов всех форм собственности, в том числе спортивных клубов выходного дня самостоятельно занимающихся физической культурой и спортом (разработка Концепции развития клубной системы, организация работы клубов на базе спортивных школ)</t>
  </si>
  <si>
    <t>Наделение учреждений объектами недвижимости при расширении сети учреждений и переводе в другие ведомства и изменении типа и вида учреждения с целью оказания физкультурно-оздоровительных услуг</t>
  </si>
  <si>
    <t>1.7.4.3.</t>
  </si>
  <si>
    <t>Повышение межнациональной терпимости среди горожан и формирование толерантного сознания в обществе</t>
  </si>
  <si>
    <t>2.4.6.</t>
  </si>
  <si>
    <t>Участие в создании и развитии инфраструктуры поддержки деятельности по разработке и внедрению инноваций, в том числе содействие созданию Красноярского Технопарка.</t>
  </si>
  <si>
    <t>2.4.8.14.</t>
  </si>
  <si>
    <t>2.4.8.15.</t>
  </si>
  <si>
    <t>2.4.8.16.</t>
  </si>
  <si>
    <t>2.4.8.17.</t>
  </si>
  <si>
    <t>2.4.8.18.</t>
  </si>
  <si>
    <t xml:space="preserve">Создание производства по восстановлению крупногабаритных и сверхкрупногабаритных шин  (ООО "Востокинвестшина") </t>
  </si>
  <si>
    <t xml:space="preserve">Создание производства футеровок (ООО "Востокинвестшина") </t>
  </si>
  <si>
    <t xml:space="preserve">Цель 1.1.  Привлечение и закрепление на территории города Красноярска  экономически активного населения высокой квалификации на основе упорядочивания миграционного притока, содействия социальной и 
культурной адаптации мигрантов, повышение межнациональной терпимости
</t>
  </si>
  <si>
    <t>II  Модернизация экономики</t>
  </si>
  <si>
    <t>Создание единой информационной сети между Красспортом и подведомственными учреждениями, модернизация официального Интернет-портала "Красспорт"</t>
  </si>
  <si>
    <t>Создание  в  средствах  массовой  информации  программ, способствующих формированию  престижности спортивного  стиля  жизни, повышающих  информированность  населения  об  оздоровительных  возможностях физической  культуры  и  спорта             (1 телевизионная программа,                        1 радиопрограмма, 1 печатное издание не менее 1 раза в месяц). Размещение наружной рекламы, пропагандирую-щей здоровый образ жизни: рекламные щиты, информационные табло, мониторы  в муниципальных учреждениях. Создание  профильного издательского центра.</t>
  </si>
  <si>
    <t>Цель 1.6. Создание условий для включения молодежи как активного субъекта общественных отношений в социально-экономические процессы города через развитие и интеграцию молодежного потенциала</t>
  </si>
  <si>
    <t>Цель 4.5.  Создание условий для укрепления процессов гражданской активности, практической реализации принципов партнерства различных субъектов городского сообщества в решении задач социально-экономического развития города</t>
  </si>
  <si>
    <t>4.5.2.1.</t>
  </si>
  <si>
    <t>4.5.2.2.</t>
  </si>
  <si>
    <t>4.5.3.</t>
  </si>
  <si>
    <t>4.5.3.1.</t>
  </si>
  <si>
    <t>4.5.3.2</t>
  </si>
  <si>
    <t>4.5.4.</t>
  </si>
  <si>
    <t xml:space="preserve">Строительство многоэтажных жилых домов за счет доходных источников бюджета города (в том числе снос жилья, признанного непригодным для проживания)
</t>
  </si>
  <si>
    <t>1.8.11.</t>
  </si>
  <si>
    <t>1.3.1.3.</t>
  </si>
  <si>
    <t xml:space="preserve">1.3.1.5. </t>
  </si>
  <si>
    <t xml:space="preserve">Профилактика экстремизма на территории города Красноярска. </t>
  </si>
  <si>
    <t xml:space="preserve">Создание условий для социальной реабилитации граждан с ограниченными физическими возможностями и граждан старшего поколения средствами физической культуры и спорта (оплата услуг инструкторов специализированных физкультурно-оздоровительных групп) </t>
  </si>
  <si>
    <t xml:space="preserve">Повышение правового сознания и предупреждение опасного поведения участников дорожного движения </t>
  </si>
  <si>
    <t>в том числе: оснащение и капитальный ремонт муниципальных учреждений здравоохранения, на базе                    которых создаются межрайонные консультативно - диагностические центры и отделения</t>
  </si>
  <si>
    <t>4.5.4.1.</t>
  </si>
  <si>
    <t>4.5.4.2.</t>
  </si>
  <si>
    <t>соц.опрос</t>
  </si>
  <si>
    <t>физра</t>
  </si>
  <si>
    <t>культура</t>
  </si>
  <si>
    <t>молод</t>
  </si>
  <si>
    <t>Ир.Викт</t>
  </si>
  <si>
    <t>15-98</t>
  </si>
  <si>
    <t>ОБЪЕМЫ И ИСТОЧНИКИ ФИНАНСИРОВАНИЯ ПРОГРАММНЫХ МЕРОПРИЯТИЙ</t>
  </si>
  <si>
    <t>3.3.10.</t>
  </si>
  <si>
    <t>3.1.7.</t>
  </si>
  <si>
    <t>Обеспечение безопасности гидротехнических сооружений муниципальной формы собственности</t>
  </si>
  <si>
    <t>Строительство зданий под образовательные учреждения в рамках краевой инвестиционной программы</t>
  </si>
  <si>
    <t>Строительство левобережного завода по сортировке и переработке ТБО</t>
  </si>
  <si>
    <t xml:space="preserve">3.6.2.6. </t>
  </si>
  <si>
    <t xml:space="preserve">3.6.2.7. </t>
  </si>
  <si>
    <t xml:space="preserve">3.6.2.8. </t>
  </si>
  <si>
    <t xml:space="preserve">3.6.2.9. </t>
  </si>
  <si>
    <t>3.6.2.10.</t>
  </si>
  <si>
    <t xml:space="preserve">3.6.2.11. </t>
  </si>
  <si>
    <t>Реализация мер по поддержанию благоприятной окружающей среды,  обеспечению экологической безопасности, формированию экологической культуры</t>
  </si>
  <si>
    <t xml:space="preserve">3.6.3.1. </t>
  </si>
  <si>
    <t xml:space="preserve">3.6.3.2. </t>
  </si>
  <si>
    <t xml:space="preserve">3.6.3.3. </t>
  </si>
  <si>
    <t>Демеркуризация отработанных ртутьсодержащих ламп и приборов муниципальных учреждений здравоохранения и муниципальных образовательных учреждений</t>
  </si>
  <si>
    <t>3.6.3.4.</t>
  </si>
  <si>
    <t xml:space="preserve">3.6.3.5. </t>
  </si>
  <si>
    <t xml:space="preserve">Организация мероприятий по экологическому информированию и просвещению для пропаганды среди населения экологических знаний, навыков, морально-этического устоя. Изготовление печатной продукции и видеопродукции экологической направленности
</t>
  </si>
  <si>
    <t xml:space="preserve">3.6.4.1. </t>
  </si>
  <si>
    <t xml:space="preserve">3.6.4.2. </t>
  </si>
  <si>
    <t xml:space="preserve">3.6.4.3. </t>
  </si>
  <si>
    <t>Обезвреживание медицинских и биологических отходов лечебных и профилактических учреждений края</t>
  </si>
  <si>
    <t xml:space="preserve">3.6.4.4. </t>
  </si>
  <si>
    <t>Демеркуризация отработанных люминесцентных ламп от бюджетных учреждений края</t>
  </si>
  <si>
    <t>3.6.4.5.</t>
  </si>
  <si>
    <t>3.6.5.</t>
  </si>
  <si>
    <t>Обеспечение решения вопросов в области санитарно-эпидемиологического благополучия</t>
  </si>
  <si>
    <t xml:space="preserve">1.3.1.6. </t>
  </si>
  <si>
    <t xml:space="preserve">Реализация мероприятий приоритетного национального проекта "Здоровье" </t>
  </si>
  <si>
    <t xml:space="preserve">1.3.1.9. </t>
  </si>
  <si>
    <t>1.3.1.7.</t>
  </si>
  <si>
    <t xml:space="preserve">Цель 3.6.  Совершенствование системы управления в области охраны окружающей среды </t>
  </si>
  <si>
    <t>3.2.2.5.</t>
  </si>
  <si>
    <t>3.2.2.6.</t>
  </si>
  <si>
    <t>3.2.2.7.</t>
  </si>
  <si>
    <t>3.1.3.5.</t>
  </si>
  <si>
    <t xml:space="preserve">Строительство жилья за счет инвесторов </t>
  </si>
  <si>
    <t>Строительство, реконструкция и ремонт объектов озеленения и объектов общего пользования</t>
  </si>
  <si>
    <t>3.3.11.</t>
  </si>
  <si>
    <t xml:space="preserve">Дополнительная социальная поддержка отдельных категорий граждан в соответствии с нормативными правовыми актами города </t>
  </si>
  <si>
    <t>Организационные мероприятия по социальной поддержке населения</t>
  </si>
  <si>
    <t>Поддержка социально-незащищенных категорий населения: пенсионеров, инвалидов и др.</t>
  </si>
  <si>
    <t xml:space="preserve">Оборудование пандусами муниципальных учреждений социального обслуживания населения </t>
  </si>
  <si>
    <t>Проведение мероприятий, связанных с повышением энергоэффективности в муниципальных учреждениях социального обслуживания населения</t>
  </si>
  <si>
    <t>1.8.12.</t>
  </si>
  <si>
    <t>1.8.13.</t>
  </si>
  <si>
    <t>1.8.14.</t>
  </si>
  <si>
    <t>1.8.15.</t>
  </si>
  <si>
    <t xml:space="preserve">Выплата пенсии за выслугу лет лицам, замещавшим муниципальные должности муниципальной службы в городе Красноярске </t>
  </si>
  <si>
    <t>1.8.16.</t>
  </si>
  <si>
    <t>1.8.18.</t>
  </si>
  <si>
    <t>Обеспечение пожарной и физической безопасности в учреждениях социального обслуживания в рамках долгосрочной целевой программы "Повышение качества и доступности предоставления социальных услуг в учреждениях социального обслуживания" на 2011-2013 годы</t>
  </si>
  <si>
    <t>1.8.17.</t>
  </si>
  <si>
    <t>Снижение напряженности на рынке труда</t>
  </si>
  <si>
    <t>Приобретение современного комплекса на базе короткоходового пресса ус 33 МН (ООО "КраМЗ")</t>
  </si>
  <si>
    <t xml:space="preserve">Приобретение, установка и ввод в эксплуатацию линии покраски профилей (ООО "КраМЗ") </t>
  </si>
  <si>
    <t>Модернизация производственных мощностей предприятия (ООО "Вариант 999")</t>
  </si>
  <si>
    <t>3.1.8.</t>
  </si>
  <si>
    <t xml:space="preserve">Обустройство городских кладбищ </t>
  </si>
  <si>
    <t>3.1.8.1.</t>
  </si>
  <si>
    <t>3.1.8.2.</t>
  </si>
  <si>
    <t>3.1.9.</t>
  </si>
  <si>
    <t>Развитие тепличных хозяйств</t>
  </si>
  <si>
    <t>3.1.9.1.</t>
  </si>
  <si>
    <t xml:space="preserve">3.1.9.2. </t>
  </si>
  <si>
    <t>3.3.12.</t>
  </si>
  <si>
    <t>Приобретение в муниципальную собственность доли в праве собственности на объект капитального строительства "Жилой дом №3 в квартале 11а жилого района "Покровский"</t>
  </si>
  <si>
    <t>3.5.7.</t>
  </si>
  <si>
    <t>Строительство, модернизация и реконструкция спортивных и туристических объектов.</t>
  </si>
  <si>
    <t>1.4.5.3.</t>
  </si>
  <si>
    <t>1.4.5.4.</t>
  </si>
  <si>
    <t xml:space="preserve">Содействие установлению долгосрочных связей науки, образования, промышленности. Вовлечение научно-технического, производственного, интеллектуального и кадрового потенциала города в процесс модернизации экономики города. </t>
  </si>
  <si>
    <t xml:space="preserve">Приложение №3                                                              к Программе социально-экономического развития города Красноярска  до 2020 года </t>
  </si>
  <si>
    <t>Замена 70 км кабельных линий и 130 км контактной сети</t>
  </si>
  <si>
    <t>Реконструкция тяговых подстанций МП "Горэлектротранс"</t>
  </si>
  <si>
    <t>Развитие инфраструктуры  городского электротранспорта и сети скоростного трамвая.</t>
  </si>
  <si>
    <t xml:space="preserve">3.5.3. </t>
  </si>
  <si>
    <t>3.5.3.1.1.</t>
  </si>
  <si>
    <t>Поддержание подземных горных выработок первой линии метрополитена в безопасном состоянии</t>
  </si>
  <si>
    <t>Цель 4.1.  Формирование системы местного самоуправления, ориентированной на результат и качество муниципальных услуг</t>
  </si>
  <si>
    <t>3.6.9.</t>
  </si>
  <si>
    <t>Строительство и реконструкция зданий под образовательные учреждения</t>
  </si>
  <si>
    <t>Предоставление доступного и качественного дошкольного и общего образования; создание условий для сохранения и укрепления здоровья детей, апробирование альтернативных форм дошкольного образования</t>
  </si>
  <si>
    <t>4.1.5.</t>
  </si>
  <si>
    <t>IV Совершенствование внутренней организации деятельности органов муниципальной власти,  развитие гражданского общества</t>
  </si>
  <si>
    <t>Приведение материально-технической базы  учреждений социальной сферы города  в соответствие с требованиями надзорных,  контролирующих органов,  осуществление мер пожарной безопасности в муниципальных учреждениях социальной сферы, обновление материально-технической базы учреждений, подлежащих лицензированию вне зависимости от наличия предписаний надзорных и контролирующих органов</t>
  </si>
  <si>
    <t xml:space="preserve">Проведение смотров-конкурсов на лучшую организацию физкультурно - оздоровительной и спортивно-массовой работы, спартакиады среди районов города Красноярска. </t>
  </si>
  <si>
    <t>Строительство отдельно стоящего здания хозяйственного назначения для МУ "Социально-реабилитационный центр для несовершеннолетних Ленинского района города Красноярска" с учетом расходов на изготовление проектно-сметной документации и прохождение необходимых согласований (устранение предписаний надзорных органов)</t>
  </si>
  <si>
    <t xml:space="preserve">Укрепление материально-технической базы органов и подразделений внутренних дел путем строительства и реконструкции объектов в рамках краевой инвестиционной программы (комплекс зданий УВД по Советскому району;  здание полка ДПС ГИБДД УВД по городу Красноярску; реабилитационный центр для ГУВД по краю)
</t>
  </si>
  <si>
    <t>Комплексная застройка микрорайонов в Октябрьском районе города Красноярска</t>
  </si>
  <si>
    <t>Реализация мероприятий по снижению техногенной нагрузки на окружающую среду в городе Красноярске</t>
  </si>
  <si>
    <t xml:space="preserve">Очистка водных объектов в черте города Красноярска и прилегающих территорий в границах водоохранных зон
</t>
  </si>
  <si>
    <t>Организация и проведение мероприятий по экологическому образованию и просвещению на базе муниципальных образовательных учреждений города Красноярска</t>
  </si>
  <si>
    <t>Разработка программы по снижению выбросов от автотранспорта в городах края (на примере города Красноярска)</t>
  </si>
  <si>
    <t>Техническое дооснащение и техническое перевооружение (ОАО "Красноярский электровагоноремонтный завод")</t>
  </si>
  <si>
    <t>Создание системы  "электронное правительство" (или "электронный муниципалитет")</t>
  </si>
  <si>
    <t>Приобретение в муниципальную собственность доли в праве собственности на объект капитального строительства "Пешеходный переход по проспекту Свободному - улице Маерчака"</t>
  </si>
  <si>
    <t xml:space="preserve">Модернизация газоочистных сооружений на действующем производстве ООО "Красноярский цемент" (проектирование и установка высокоэффективного газоочистного оборудования по подавлению выбросов пыли: электрофильтров, рукавных фильтров) </t>
  </si>
  <si>
    <t>Строительство и реконструкция (с разработкой и корректировкой проектно-сметной документации), а также приобретение объектов отрасли "Здравоохранение" в рамках адресной инвестиционной программы города Красноярска</t>
  </si>
  <si>
    <t>Реконструкция специализированного детского кинотеатра "Мечта"</t>
  </si>
  <si>
    <t>Реконструкция здания МОУДОД "Детская музыкальная школа №2" (надстройка второго этажа над концертным залом)</t>
  </si>
  <si>
    <t>Усиление  направлений деятельности МАУ  "Научно - практический      центр спортивной медицины"</t>
  </si>
  <si>
    <t>Оснащение подразделений ГИБДД УВД по городу Красноярску специальным обору-дованием в рамках реализации долгосрочной целевой программы "Безопасность дорожного движения в Красноярском крае"</t>
  </si>
  <si>
    <t xml:space="preserve">Оснащение подразделений ГИБДД УВД по городу Красноярску специальным оборудованием в рамках реализации долгосрочной целевой программы "Комплексные меры противодействия распространению наркомании, пьянства и алкоголизма в Красноярском крае" </t>
  </si>
  <si>
    <t>Реконструкция площадки хлебозавода №3 ОАО "Красноярский хлеб"</t>
  </si>
  <si>
    <t>Производство сухих лигносульфонатов (ООО "Енисейский целлюлозно-бумажный комбинат")</t>
  </si>
  <si>
    <t>Создание деревообрабатывающего производства полного цикла в городе Красноярске (ООО "Управляющая компания "МЕКРАН")</t>
  </si>
  <si>
    <t>Реконструкция производственных мощностей  для увеличения производства цемента до 2 млн. тонн в год (ООО "Красноярский цемент")</t>
  </si>
  <si>
    <t xml:space="preserve">Приобретение оборудования взамен изношенного (ОАО "Германий") </t>
  </si>
  <si>
    <t xml:space="preserve">Развитие производства ювелирных изделий на (ОАО "Красноярский завод цветных металлов" им.В.Н.Гулидова")
</t>
  </si>
  <si>
    <t>Создание производства стеклоплавильных аппаратов и фильерных питателей на (ОАО "Красноярский завод цветных металлов" им.В.Н.Гулидова")</t>
  </si>
  <si>
    <t>Создание участка по переработке отходов аффинажного производства на (ОАО "Красноярский завод цветных металлов" им.В.Н.Гулидова")</t>
  </si>
  <si>
    <t>Строительство первой очереди проекта "Южный берег"</t>
  </si>
  <si>
    <t>Обустройство городского кладбища "Восточное"</t>
  </si>
  <si>
    <t>Расширение территории кладбища "Бадалык"</t>
  </si>
  <si>
    <t>Реализация инвестиционной программы развития ООО "КрасКом"</t>
  </si>
  <si>
    <t xml:space="preserve">Реализация инвестиционных проектов ООО "КраМЗЭнерго" по развитию объектов, используемых в сфере теплоснабжения города </t>
  </si>
  <si>
    <t xml:space="preserve">Реализация инвестиционных проектов ООО "КрасТЭК" по развитию объектов, используемых в сфере теплоснабжения города </t>
  </si>
  <si>
    <t xml:space="preserve">Реализация инвестиционных проектов ООО "БытЭнерго" по развитию объектов, используемых в сфере теплоснабжения города </t>
  </si>
  <si>
    <t>Внедрение конструкции "Экологический Содерберг" в электролизном производстве ОАО "РУСАЛ Красноярский алюминиевый завод"  (модернизация существующих электролизеров Содерберга с целью уменьшения выбросов загрязняющих веществ), операционные технологические улучшения в корпусах с обожженными анодами 7, 8, 26 (повышение герметизации укрытий электролизеров)</t>
  </si>
  <si>
    <t>Внедрение нового газоочистного оборудования по подавлению газообразных выбросов в ООО "Красноярский цемент" (разработка проекта по установке системы каталитической очистки дымовых газов цементных печей: установка угольных форсунок для улучшения процесса горения пылегазовой смеси)</t>
  </si>
  <si>
    <t>Сбор, вывоз мусора и очистка дорог от снега из туристско-экскурсионного района государственного природного заповедника "Столбы"</t>
  </si>
  <si>
    <t>Проведение городского конкурса "Лучшая некоммерческая общественная организация года": определение и поощрение общественных объединений, которые наиболее профессионально и квалифицированно ведут свою работу, вносят весомый вклад в решение социальных проблем города</t>
  </si>
  <si>
    <t>Проведение городского конкурса "Благотворитель года": по итогам рассмотрения заявок конкурсная комиссия определяет четырех победителей в номинациях: "Социальное служение", "Меценат", "Милосердие" и "Забота о будущем"</t>
  </si>
  <si>
    <t>Создание "Центра общественных объединений. Выделение нескольких помещений в одном из муниципальных зданий (или отдельного здания) для создания в Красноярске "Центра общественных объединений" с возможностью льготной аренды в нем помещений общественными объединениями социально значимой направленности для осуществления своей деятельности</t>
  </si>
  <si>
    <t>Реализация мероприятий городской целевой программы "Информатизация муниципальной системы здравоохранения города Красноярска" на 2009-2011 годы" (утверждена постановлением администрации города Красноярска от 11.12.2008г. № 43-а «Об утверждении городской целевой программы «Информатизация муниципальной системы здравоохранения города Красноярска» на 2009-2011 годы»)</t>
  </si>
  <si>
    <t>Строительство парка «Роев ручей» (строительство акватеррариума, оранжереи. Создание условий для содержания слонов, куньих, виверровых, копытных)</t>
  </si>
  <si>
    <t>Обустройство современных спортивных плоскостных сооружений по месту жительства, в рекреационных зонах города  (остров Татышев, государственный природный заповедник «Стол-бы»)  и в местах  массового отдыха населения.</t>
  </si>
  <si>
    <t>Реализация дополнительных мер социальной поддержки отдельных категорий населения в рамках городской целевой программы "Старшее поколение" (утверждена постановлением администрации города Красноярска от 11.12.2008г. № 42-а «Об утверждении городской целевой программы «Старшее поколение» на 2009-2011 годы»).</t>
  </si>
  <si>
    <t>Создание благоприятных условий для развития жизненного потенциала семей города Красноярска, защита прав и улучшение положения детей, профилактика социального сиротства и семейного неблагополучия в рамках городской целевой программы "Успешная семья - успешный город"(утверждена постановлением администрации города Красноярска от 8.10.2010г. № 436 «Об утверждении городской целевой программы «Успешная семья - успешный город» на 2010-2012 годы»)</t>
  </si>
  <si>
    <t>Обеспечение функционирования медицинских вытрезвителей в рамках реализации городской ведомственной программы "Безопасность в городе Красноярске" (утверждена распоряжением администрации города Красноярска от 15.10.2010г. №. 124-об «Об утверждении ведомственной целевой программы «Безопасность в городе Красноярске» на 2011год и плановый период 2012-2013 годов)</t>
  </si>
  <si>
    <t>Строительство трех жилых кварталов в микрорайонах Слободы Весны и 3 жилых домов по улицам Шахтеров – Молокова</t>
  </si>
  <si>
    <t>Комплексная застройка в микрорайоне "Взлетка" нового центра города "Красноярск-Сити"</t>
  </si>
  <si>
    <t>Расширение тепличного хозяйства муниципального предприятия "Совхоз "Октябрьский"</t>
  </si>
  <si>
    <t>Создание тепличного хозяйства  МП «Дорожное ремонтно-строительное предприятие Ленинского района»</t>
  </si>
  <si>
    <t xml:space="preserve">Реализация инвестиционных проектов ОАО «Енисейская территориальная генерирующая компания (ТГК-13)» по развитию объектов, используемых в сфере теплоснабжения города </t>
  </si>
  <si>
    <t>Реализация инвестиционных проектов ОАО «Межрегиональная Распределительная Компания Сибири» - филиал «Красноярскэнерго» (реконструкция и строительство центров электропитания и трансформаторных подстанций, замена кабельных линий города Красноярска)</t>
  </si>
  <si>
    <t>Обеспечение жильем молодых красноярских семей   в рамках реализации долгосрочной целевой программы  "Обеспечение жильем молодых семей" (утверждена постановлением Правительства Красноярского края от 19.12.2008 г. № 247-п «Об утверждении долгосрочной целевой программы «Обеспечение жильем молодых семей» на 2009-2011 годы)   .</t>
  </si>
  <si>
    <t xml:space="preserve">Строительство и приобретение жилых помещений для переселения граждан в рамках реализации мероприятий долгосрочной целевой программы "Обеспечение сохранности и эффективное использование объектов культурного наследия города Красноярска" (утверждена постановлением Правительства Красноярского края от 15.07.2010г. № 390-п " Об утверждении долгосрочной целевой программы "Обеспечение сохранности и эффективное использование объектов культурного наследия города Красноярска" на 2010-2013годы) </t>
  </si>
  <si>
    <t>Строительство объектов культуры в рамках ведомственной целевой программы "Развитие культуры Красноярского края" на 2011-2013 годы(утверждена распоряжением Правительства Красноярского края от 14.12.2010 № 1046-р «Об утверждении ведомственной целевой программы «Развитие культуры Красноярского края» на 2011-2013 годы).</t>
  </si>
  <si>
    <t>Организация и проведение физкультурно-оздоровительной работы с лицами старшего поколения в группах "Здоровье" в рамках ГЦП "Старшее поколение" на 2009-2011 годы (утверждена постановлением администрации города Красноярска от 11.12.2008г. № 42-а «Об утверждении городской целевой программы «Старшее поколение» на 2009-2011 годы»)</t>
  </si>
  <si>
    <t>Оказание адресной материальной помощи населению, нуждающемуся в социальной поддержке, в рамках долгосрочной целевой программы "Социальная поддержка населения Красноярского края на 2011-2013 годы" (утверждена постановлением Правительства Красноярского края от 16.11.2010г. № 558-п "Об утверждении долгосрочной целевой программы "Социальная поддержка населения Красноярского края" на 2011 - 2013 годы")</t>
  </si>
  <si>
    <t>Приобретение оборудования в рамках Краевой целевой программы "Доступная среда для инвалидов" на 2011-2013 годы (утверждена постановлением Правительства Красноярского края от 20.11.2010 № 572-п "Об утверждении долгосрочной целевой программы "Доступная среда для инвалидов" на 2011 - 2013 годы).</t>
  </si>
  <si>
    <t>Приведение жилых и хозяйственных помещений учреждений социального обслуживания в соответствие с требованиями санитарных нормативов и правил в рамках долгосрочной целевой программы "Повышение качества и доступности предоставления социальных услуг в учреждениях социального обслуживания" на 2011-2013 годы (утверждена постановлением Правительства Красноярского края от 16.11.2010 № 557-п "Об утверждении долгосрочной целевой программы "Повышение качества и доступности предоставления социальных услуг в учреждениях социального обслуживания" на 2011 - 2013 годы)</t>
  </si>
  <si>
    <t>Реализация мероприятий городской целевой программы "Строительство многоквартирных домов для обеспечения жилыми помещениями граждан, состоящих на учете в качестве нуждающихся в жилых помещениях муниципального жилищного фонда, предоставляемых по договорам социального найма" (утверждена постановлением администрации г. Красноярска от 18.12.2008 № 60-а  "Об утверждении городской целевой программы "Строительство многоквартирных домов для обеспечения жилыми помещениями граждан, состоящих на учете в качестве нуждающихся в жилых помещениях муниципального жилищного фонда, предоставляемых по договорам социального найма" на 2009 - 2011 годы"</t>
  </si>
  <si>
    <t>Реконструкция участка фасовки антибиотиков цех № 3 (систем вентиляции и инженерных коммуникаций помещения) в соответствии с требованиями GMP (good manufactured practice) (ОАО "Красфарма")</t>
  </si>
  <si>
    <t>Реализация долгосрочной целевой программы "Повышение устойчивости жилых домов, основных объектов и систем жизнеобеспечения в сейсмических районах Красноярского края" (утверждена постановлением Правительства Красноярского края от 23.11.2010г. № 592-п "Об утверждении долгосрочной целевой программы "Повышение устойчивости жилых домов, основных объектов и систем жизнеобеспечения в сейсмических районах Красноярского края" на 2011 - 2013 годы)</t>
  </si>
  <si>
    <t>Капитальные вложения в рамках федеральной целевой программы "Модернизация Единой системы организации воздушного движения Российской Федерации (2009-2015 годы)" (утверждена постановлением Правительства Российской Федерации от 01.09.2008 № 652 "Об утверждении федеральной целевой программы "Модернизация Единой системы организации воздушного движения Российской Федерации (2009 - 2015 годы)</t>
  </si>
  <si>
    <t>Повышение эффективности газоочистного оборудования Красноярской ТЭЦ-1 ОАО «Енисейская территориальная генерирующая компания (ТГК-13)» с целью увеличения КПД золоулавливания (модернизация батарейных циклонов котлоагрегатов № 6,7,9,10,11,14)</t>
  </si>
  <si>
    <t>Строительство очистных сооружений промливневых стоков на Красноярской ТЭЦ-2 ОАО «Енисейская территориальная генерирующая компания (ТГК-13)»</t>
  </si>
  <si>
    <t>Рекультивация секции золоотвала №2 Красноярской ТЭЦ-1 ОАО «Енисейская территориальная генерирующая компания (ТГК-13)»</t>
  </si>
  <si>
    <t xml:space="preserve">Разработка проекта рекультивации земельного участка в районе Правобережных очистных сооружений Красноярской ТЭЦ-1 ОАО «Енисейская территориальная генерирующая компания (ТГК-13)» с проведением государственной и экологической экспертизы </t>
  </si>
  <si>
    <t>Разработка проекта рекультивации земельного участка в районе Кузнецовского плато Красноярской ТЭЦ-1 ОАО «Енисейская территориальная генерирующая компания (ТГК-13)» с проведением государственной и экологической экспертизы</t>
  </si>
  <si>
    <t xml:space="preserve">Реконструкция  золоотвала  Красноярской ТЭЦ-3 ОАО «Енисейская территориальная генерирующая компания (ТГК-13)» </t>
  </si>
  <si>
    <t>Монтаж схемы сбора и выдачи сухой золы на Красноярской ТЭЦ-3 ОАО «Енисейская территориальная генерирующая компания (ТГК-13)»</t>
  </si>
  <si>
    <t>Разработка проекта "Реконструкция (монтаж) схемы сбора и отгрузки золы уноса потребителям (Монтаж схемы пневмотранспорта золы для отгрузки ж/д транспортом) на Красноярской ТЭЦ-2 ОАО «Енисейская территориальная генерирующая компания (ТГК-13)»</t>
  </si>
  <si>
    <t>Защита и сохранение зеленых насаждений в лесном массиве «Березовая роща»</t>
  </si>
  <si>
    <t>Мероприятия ведомственной целевой программы "Охрана окружающей среды в Красноярском крае" по улучшению экологической обстановки в городе Красноярске (утверждена распоряжением правительства Красноярского края от 20.12.2010г. № 1064-р "Об утверждении ведомственной целевой программы "Охрана окружающей среды в Красноярском крае на 2011 - 2013 годы)</t>
  </si>
  <si>
    <t>Создание автоматизированного поста наблюдений за качеством атмосферного воздуха в микрорайоне "Солнечный"  города Красноярска</t>
  </si>
  <si>
    <t>Разработка проекта на строительство Межмуниципального полигона города Красноярска (проектно-изыскательские работы, проектно-сметная документация)</t>
  </si>
  <si>
    <t>Реализация мероприятий городской целевой программы "Вакцинопрофилактика" на 2009-2011 годы" (утверждена постановлением администрации города Красноярска от 11.12.2008г. № 38-а «Об утверждении городской целевой программы «Вакцинопрофилактика» на 2009-2011 годы»)</t>
  </si>
  <si>
    <t>Реализация мероприятий, направленных на повышение безопасности муниципальных образовательных учреждений города Красноярска:                                                    - визуальное и инструментальное обследование зданий муниципальное образовательное учреждение; - разработка проектно-сметной документации для проведения ремонтных работ, комплексного и выборочного капитального ремонта зданий муниципальное образовательное учреждение</t>
  </si>
  <si>
    <t>Реализация мероприятий, направленных на повышение пожарной безопасности муниципальных образовательных учреждений города Красноярска</t>
  </si>
  <si>
    <t xml:space="preserve">Реализация мероприятий, направленных на устранение нарушений по предписаниям надзорных органов в муниципальных учреждениях социальной сферы </t>
  </si>
  <si>
    <t>Реализация мероприятий, направленных на развитие системы воспитания и дополнительного образования города Красноярска</t>
  </si>
  <si>
    <t xml:space="preserve">Реализация мероприятий, направленных                                                     на создание условий, необходимых для социализации нового поколения молодых красноярцев, посредством организации полноценного оздоровления, отдыха и занятости детей и подростков
</t>
  </si>
  <si>
    <t xml:space="preserve">Реализация мероприятий, направленных на повышение безопасности дорожного движения в городе Красноярска: проведение конкурса анимационных роликов среди команд учащихся образовательных учреждений, городского фестиваля «Юный инспектор движения»; приобретение светоотражающих приспособлений для воспитанников дошкольных образовательных учреждений и младших школьников, лицензионных программ для центров «Юные инспектора дорожного движения» </t>
  </si>
  <si>
    <t>Реализация мероприятий, направленных на обеспечение защиты прав и свобод граждан, формирование и внедрение в социальную практику установок толерантного сознания и совершенствование системы профилактических мер антиэкстремистской направленности, предупреждение экстремистских и ксенофобных проявлений</t>
  </si>
  <si>
    <t>Реконструкция помещения по адресу: улица Микуцкого, 8 под библиотеку в микрорайоне Солнечный</t>
  </si>
  <si>
    <t xml:space="preserve">Организация физкультурно-оздоровительной  работы по месту жительства горожан (оплата услуг инструкторов) </t>
  </si>
  <si>
    <t>Проведение городских конкурсов профессионального мастерства</t>
  </si>
  <si>
    <t>Реализация дополнительных мер социальной поддержки отдельных категорий граждан, находящихся в трудной жизненной ситуации, в рамках городской целевой программы "Социальная поддержка населения города Красноярска" (утверждена постановлением администрации города Красноярска от 11.12.2008г.        № 41-а "Об утверждении городской целевой программы "Социальная поддержка населения города Красноярска" на 2009 - 2011 годы")</t>
  </si>
  <si>
    <t>Разработка и изготовление бортового терминала МРК-103Т для мониторинга пассажирского транспорта (Федеральное государственное унитарное предприятие «Научно-производственное предприятие «Радиосвязь»)</t>
  </si>
  <si>
    <t>Создание усовершенствованной технологии получения поликристаллического кремния высокой чистоты, технологического оборудования для ее реализации и производство данного оборудования (ОАО "Красноярский машиностроительный завод")</t>
  </si>
  <si>
    <t>Создание логистических центров по управлению товарными потоками, переработке продовольственной продукции местных товаропроизводителей на территории города Красноярска</t>
  </si>
  <si>
    <t>Стимулирование местных товаропроизводителей и создание условий для продвижения их продукции за счет субсидий на возмещение части затрат, связанных с открытием и вводом в эксплуатацию продовольственных магазинов шаговой доступности</t>
  </si>
  <si>
    <t>Обеспечение жильем молодых и (или) многодетных красноярских семей в рамках реализации городской целевой программы "Молодой красноярской семье – доступное жилье" на 2009-2011 годы (утверждена постановлением администрации города Красноярска от 16.07.2009 г. № 258 «О порядке реализации городской целевой программы «Молодой красноярской семье – доступное жилье» на 2009-2011 годы).</t>
  </si>
  <si>
    <t>Приобретение жилых помещений в целях их предоставления детям-сиротам и детям, оставшимся без попечения родителей, а также лицам из числа, не имеющим жилого помещения.</t>
  </si>
</sst>
</file>

<file path=xl/styles.xml><?xml version="1.0" encoding="utf-8"?>
<styleSheet xmlns="http://schemas.openxmlformats.org/spreadsheetml/2006/main">
  <numFmts count="4">
    <numFmt numFmtId="43" formatCode="_-* #,##0.00_р_._-;\-* #,##0.00_р_._-;_-* &quot;-&quot;??_р_._-;_-@_-"/>
    <numFmt numFmtId="164" formatCode="#,##0.00_ ;\-#,##0.00\ "/>
    <numFmt numFmtId="165" formatCode="#,##0.0"/>
    <numFmt numFmtId="166" formatCode="0.0"/>
  </numFmts>
  <fonts count="23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</font>
    <font>
      <sz val="11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4"/>
      <color indexed="81"/>
      <name val="Tahoma"/>
      <family val="2"/>
      <charset val="204"/>
    </font>
    <font>
      <sz val="12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color theme="5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21">
    <xf numFmtId="0" fontId="0" fillId="0" borderId="0" xfId="0"/>
    <xf numFmtId="0" fontId="11" fillId="0" borderId="1" xfId="0" applyFont="1" applyBorder="1" applyAlignment="1">
      <alignment horizontal="center" vertical="top" wrapText="1"/>
    </xf>
    <xf numFmtId="0" fontId="11" fillId="0" borderId="0" xfId="0" applyFont="1"/>
    <xf numFmtId="0" fontId="13" fillId="0" borderId="0" xfId="0" applyFont="1"/>
    <xf numFmtId="0" fontId="0" fillId="0" borderId="0" xfId="0" applyFont="1" applyAlignment="1">
      <alignment vertical="top"/>
    </xf>
    <xf numFmtId="0" fontId="0" fillId="0" borderId="0" xfId="0" applyFont="1"/>
    <xf numFmtId="4" fontId="14" fillId="2" borderId="1" xfId="0" applyNumberFormat="1" applyFont="1" applyFill="1" applyBorder="1" applyAlignment="1">
      <alignment horizontal="right" vertical="top" wrapText="1"/>
    </xf>
    <xf numFmtId="0" fontId="14" fillId="2" borderId="1" xfId="0" applyFont="1" applyFill="1" applyBorder="1" applyAlignment="1">
      <alignment horizontal="justify" vertical="top"/>
    </xf>
    <xf numFmtId="4" fontId="14" fillId="2" borderId="1" xfId="0" applyNumberFormat="1" applyFont="1" applyFill="1" applyBorder="1" applyAlignment="1">
      <alignment vertical="top"/>
    </xf>
    <xf numFmtId="4" fontId="14" fillId="2" borderId="1" xfId="0" applyNumberFormat="1" applyFont="1" applyFill="1" applyBorder="1" applyAlignment="1">
      <alignment vertical="top" wrapText="1"/>
    </xf>
    <xf numFmtId="4" fontId="14" fillId="2" borderId="2" xfId="0" applyNumberFormat="1" applyFont="1" applyFill="1" applyBorder="1" applyAlignment="1">
      <alignment vertical="top" wrapText="1"/>
    </xf>
    <xf numFmtId="0" fontId="15" fillId="0" borderId="0" xfId="0" applyFont="1"/>
    <xf numFmtId="0" fontId="10" fillId="0" borderId="0" xfId="0" applyFont="1"/>
    <xf numFmtId="4" fontId="10" fillId="0" borderId="0" xfId="0" applyNumberFormat="1" applyFont="1"/>
    <xf numFmtId="0" fontId="9" fillId="2" borderId="0" xfId="0" applyFont="1" applyFill="1"/>
    <xf numFmtId="4" fontId="14" fillId="2" borderId="1" xfId="0" applyNumberFormat="1" applyFont="1" applyFill="1" applyBorder="1"/>
    <xf numFmtId="0" fontId="14" fillId="2" borderId="1" xfId="0" applyFont="1" applyFill="1" applyBorder="1" applyAlignment="1">
      <alignment horizontal="justify" vertical="top" wrapText="1"/>
    </xf>
    <xf numFmtId="0" fontId="14" fillId="2" borderId="1" xfId="0" applyFont="1" applyFill="1" applyBorder="1" applyAlignment="1">
      <alignment vertical="top" wrapText="1"/>
    </xf>
    <xf numFmtId="0" fontId="14" fillId="2" borderId="1" xfId="0" applyFont="1" applyFill="1" applyBorder="1" applyAlignment="1">
      <alignment horizontal="right" vertical="top"/>
    </xf>
    <xf numFmtId="4" fontId="14" fillId="2" borderId="1" xfId="0" applyNumberFormat="1" applyFont="1" applyFill="1" applyBorder="1" applyAlignment="1">
      <alignment horizontal="right" vertical="top"/>
    </xf>
    <xf numFmtId="0" fontId="16" fillId="2" borderId="1" xfId="0" applyFont="1" applyFill="1" applyBorder="1" applyAlignment="1">
      <alignment horizontal="right" vertical="top"/>
    </xf>
    <xf numFmtId="0" fontId="0" fillId="2" borderId="1" xfId="0" applyFont="1" applyFill="1" applyBorder="1"/>
    <xf numFmtId="43" fontId="14" fillId="2" borderId="1" xfId="1" applyFont="1" applyFill="1" applyBorder="1" applyAlignment="1">
      <alignment horizontal="right" vertical="top" wrapText="1"/>
    </xf>
    <xf numFmtId="43" fontId="11" fillId="2" borderId="1" xfId="1" applyFont="1" applyFill="1" applyBorder="1" applyAlignment="1">
      <alignment horizontal="right" vertical="top"/>
    </xf>
    <xf numFmtId="164" fontId="14" fillId="2" borderId="1" xfId="1" applyNumberFormat="1" applyFont="1" applyFill="1" applyBorder="1" applyAlignment="1">
      <alignment horizontal="right" vertical="top" wrapText="1"/>
    </xf>
    <xf numFmtId="0" fontId="14" fillId="2" borderId="0" xfId="0" applyFont="1" applyFill="1" applyAlignment="1">
      <alignment horizontal="justify" vertical="top"/>
    </xf>
    <xf numFmtId="0" fontId="11" fillId="2" borderId="1" xfId="0" applyFont="1" applyFill="1" applyBorder="1" applyAlignment="1">
      <alignment vertical="top"/>
    </xf>
    <xf numFmtId="43" fontId="14" fillId="2" borderId="3" xfId="1" applyFont="1" applyFill="1" applyBorder="1" applyAlignment="1">
      <alignment horizontal="right" vertical="top" wrapText="1"/>
    </xf>
    <xf numFmtId="43" fontId="11" fillId="2" borderId="3" xfId="1" applyFont="1" applyFill="1" applyBorder="1" applyAlignment="1">
      <alignment horizontal="right" vertical="top"/>
    </xf>
    <xf numFmtId="49" fontId="14" fillId="2" borderId="1" xfId="0" applyNumberFormat="1" applyFont="1" applyFill="1" applyBorder="1" applyAlignment="1">
      <alignment horizontal="justify" vertical="top" wrapText="1"/>
    </xf>
    <xf numFmtId="0" fontId="14" fillId="2" borderId="2" xfId="0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justify" vertical="top" wrapText="1"/>
    </xf>
    <xf numFmtId="49" fontId="14" fillId="2" borderId="1" xfId="0" applyNumberFormat="1" applyFont="1" applyFill="1" applyBorder="1" applyAlignment="1">
      <alignment vertical="top"/>
    </xf>
    <xf numFmtId="0" fontId="14" fillId="2" borderId="0" xfId="0" applyFont="1" applyFill="1" applyAlignment="1">
      <alignment horizontal="justify" vertical="top" wrapText="1"/>
    </xf>
    <xf numFmtId="0" fontId="14" fillId="2" borderId="1" xfId="0" applyFont="1" applyFill="1" applyBorder="1" applyAlignment="1">
      <alignment horizontal="center" vertical="top" wrapText="1"/>
    </xf>
    <xf numFmtId="166" fontId="14" fillId="2" borderId="1" xfId="0" applyNumberFormat="1" applyFont="1" applyFill="1" applyBorder="1" applyAlignment="1">
      <alignment horizontal="right" vertical="top" wrapText="1"/>
    </xf>
    <xf numFmtId="165" fontId="14" fillId="2" borderId="1" xfId="0" applyNumberFormat="1" applyFont="1" applyFill="1" applyBorder="1"/>
    <xf numFmtId="164" fontId="14" fillId="2" borderId="1" xfId="1" applyNumberFormat="1" applyFont="1" applyFill="1" applyBorder="1" applyAlignment="1">
      <alignment horizontal="right" vertical="top"/>
    </xf>
    <xf numFmtId="43" fontId="14" fillId="2" borderId="1" xfId="1" applyFont="1" applyFill="1" applyBorder="1" applyAlignment="1">
      <alignment vertical="top"/>
    </xf>
    <xf numFmtId="4" fontId="1" fillId="2" borderId="1" xfId="0" applyNumberFormat="1" applyFont="1" applyFill="1" applyBorder="1" applyAlignment="1">
      <alignment horizontal="right" vertical="top" wrapText="1"/>
    </xf>
    <xf numFmtId="4" fontId="10" fillId="2" borderId="0" xfId="0" applyNumberFormat="1" applyFont="1" applyFill="1"/>
    <xf numFmtId="4" fontId="14" fillId="2" borderId="8" xfId="0" applyNumberFormat="1" applyFont="1" applyFill="1" applyBorder="1" applyAlignment="1">
      <alignment horizontal="right" vertical="top" wrapText="1"/>
    </xf>
    <xf numFmtId="0" fontId="14" fillId="2" borderId="3" xfId="0" applyFont="1" applyFill="1" applyBorder="1" applyAlignment="1">
      <alignment vertical="top" wrapText="1"/>
    </xf>
    <xf numFmtId="0" fontId="14" fillId="2" borderId="1" xfId="0" applyFont="1" applyFill="1" applyBorder="1" applyAlignment="1">
      <alignment vertical="top"/>
    </xf>
    <xf numFmtId="4" fontId="1" fillId="2" borderId="3" xfId="0" applyNumberFormat="1" applyFont="1" applyFill="1" applyBorder="1" applyAlignment="1">
      <alignment horizontal="right" vertical="top" wrapText="1"/>
    </xf>
    <xf numFmtId="0" fontId="1" fillId="2" borderId="3" xfId="0" applyFont="1" applyFill="1" applyBorder="1" applyAlignment="1">
      <alignment horizontal="justify" vertical="top" wrapText="1"/>
    </xf>
    <xf numFmtId="0" fontId="1" fillId="2" borderId="1" xfId="0" applyFont="1" applyFill="1" applyBorder="1" applyAlignment="1">
      <alignment vertical="top" wrapText="1"/>
    </xf>
    <xf numFmtId="4" fontId="13" fillId="0" borderId="0" xfId="0" applyNumberFormat="1" applyFont="1"/>
    <xf numFmtId="0" fontId="1" fillId="2" borderId="1" xfId="0" applyFont="1" applyFill="1" applyBorder="1" applyAlignment="1">
      <alignment horizontal="justify" vertical="top" wrapText="1"/>
    </xf>
    <xf numFmtId="0" fontId="3" fillId="0" borderId="0" xfId="0" applyFont="1" applyAlignment="1">
      <alignment horizontal="justify"/>
    </xf>
    <xf numFmtId="0" fontId="18" fillId="0" borderId="1" xfId="0" applyFont="1" applyBorder="1"/>
    <xf numFmtId="0" fontId="1" fillId="0" borderId="1" xfId="0" applyFont="1" applyBorder="1" applyAlignment="1">
      <alignment vertical="top" wrapText="1"/>
    </xf>
    <xf numFmtId="0" fontId="18" fillId="0" borderId="0" xfId="0" applyFont="1"/>
    <xf numFmtId="0" fontId="16" fillId="0" borderId="0" xfId="0" applyFont="1"/>
    <xf numFmtId="4" fontId="1" fillId="2" borderId="1" xfId="0" applyNumberFormat="1" applyFont="1" applyFill="1" applyBorder="1" applyAlignment="1">
      <alignment vertical="top"/>
    </xf>
    <xf numFmtId="0" fontId="1" fillId="2" borderId="1" xfId="0" applyNumberFormat="1" applyFont="1" applyFill="1" applyBorder="1" applyAlignment="1">
      <alignment horizontal="justify" vertical="top" wrapText="1"/>
    </xf>
    <xf numFmtId="165" fontId="1" fillId="2" borderId="1" xfId="0" applyNumberFormat="1" applyFont="1" applyFill="1" applyBorder="1" applyAlignment="1">
      <alignment horizontal="justify" vertical="top" wrapText="1"/>
    </xf>
    <xf numFmtId="0" fontId="1" fillId="2" borderId="1" xfId="0" applyFont="1" applyFill="1" applyBorder="1" applyAlignment="1">
      <alignment horizontal="left" vertical="top"/>
    </xf>
    <xf numFmtId="0" fontId="13" fillId="2" borderId="1" xfId="0" applyFont="1" applyFill="1" applyBorder="1"/>
    <xf numFmtId="2" fontId="13" fillId="2" borderId="1" xfId="0" applyNumberFormat="1" applyFont="1" applyFill="1" applyBorder="1"/>
    <xf numFmtId="2" fontId="1" fillId="2" borderId="1" xfId="0" applyNumberFormat="1" applyFont="1" applyFill="1" applyBorder="1"/>
    <xf numFmtId="0" fontId="1" fillId="2" borderId="1" xfId="0" applyFont="1" applyFill="1" applyBorder="1"/>
    <xf numFmtId="0" fontId="14" fillId="0" borderId="1" xfId="0" applyFont="1" applyFill="1" applyBorder="1" applyAlignment="1">
      <alignment horizontal="justify" vertical="top" wrapText="1"/>
    </xf>
    <xf numFmtId="4" fontId="14" fillId="0" borderId="1" xfId="0" applyNumberFormat="1" applyFont="1" applyFill="1" applyBorder="1" applyAlignment="1">
      <alignment horizontal="right" vertical="top" wrapText="1"/>
    </xf>
    <xf numFmtId="0" fontId="14" fillId="0" borderId="1" xfId="0" applyFont="1" applyFill="1" applyBorder="1" applyAlignment="1">
      <alignment vertical="top" wrapText="1"/>
    </xf>
    <xf numFmtId="4" fontId="14" fillId="0" borderId="1" xfId="0" applyNumberFormat="1" applyFont="1" applyFill="1" applyBorder="1" applyAlignment="1">
      <alignment vertical="top" wrapText="1"/>
    </xf>
    <xf numFmtId="0" fontId="14" fillId="0" borderId="1" xfId="0" applyFont="1" applyFill="1" applyBorder="1" applyAlignment="1">
      <alignment horizontal="center" vertical="top" wrapText="1"/>
    </xf>
    <xf numFmtId="4" fontId="14" fillId="0" borderId="2" xfId="0" applyNumberFormat="1" applyFont="1" applyFill="1" applyBorder="1" applyAlignment="1">
      <alignment horizontal="right" vertical="top" wrapText="1"/>
    </xf>
    <xf numFmtId="0" fontId="14" fillId="0" borderId="2" xfId="0" applyFont="1" applyFill="1" applyBorder="1" applyAlignment="1">
      <alignment horizontal="center" vertical="top" wrapText="1"/>
    </xf>
    <xf numFmtId="0" fontId="19" fillId="0" borderId="0" xfId="0" applyFont="1"/>
    <xf numFmtId="4" fontId="7" fillId="2" borderId="1" xfId="0" applyNumberFormat="1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right" vertical="top"/>
    </xf>
    <xf numFmtId="4" fontId="1" fillId="2" borderId="1" xfId="0" applyNumberFormat="1" applyFont="1" applyFill="1" applyBorder="1" applyAlignment="1">
      <alignment horizontal="right" vertical="top"/>
    </xf>
    <xf numFmtId="0" fontId="1" fillId="0" borderId="1" xfId="0" applyFont="1" applyFill="1" applyBorder="1" applyAlignment="1">
      <alignment horizontal="justify" vertical="top" wrapText="1"/>
    </xf>
    <xf numFmtId="0" fontId="1" fillId="0" borderId="0" xfId="0" applyNumberFormat="1" applyFont="1" applyAlignment="1">
      <alignment wrapText="1"/>
    </xf>
    <xf numFmtId="4" fontId="1" fillId="0" borderId="1" xfId="0" applyNumberFormat="1" applyFont="1" applyFill="1" applyBorder="1" applyAlignment="1">
      <alignment horizontal="right" vertical="top"/>
    </xf>
    <xf numFmtId="4" fontId="1" fillId="0" borderId="1" xfId="0" applyNumberFormat="1" applyFont="1" applyFill="1" applyBorder="1" applyAlignment="1">
      <alignment horizontal="right" vertical="top" wrapText="1"/>
    </xf>
    <xf numFmtId="0" fontId="1" fillId="0" borderId="1" xfId="0" applyFont="1" applyFill="1" applyBorder="1" applyAlignment="1">
      <alignment vertical="top" wrapText="1"/>
    </xf>
    <xf numFmtId="0" fontId="14" fillId="0" borderId="1" xfId="0" applyNumberFormat="1" applyFont="1" applyFill="1" applyBorder="1" applyAlignment="1">
      <alignment horizontal="left" vertical="top"/>
    </xf>
    <xf numFmtId="4" fontId="14" fillId="0" borderId="1" xfId="0" applyNumberFormat="1" applyFont="1" applyFill="1" applyBorder="1" applyAlignment="1">
      <alignment horizontal="right" vertical="top"/>
    </xf>
    <xf numFmtId="0" fontId="0" fillId="0" borderId="1" xfId="0" applyFont="1" applyFill="1" applyBorder="1"/>
    <xf numFmtId="0" fontId="14" fillId="0" borderId="4" xfId="0" applyNumberFormat="1" applyFont="1" applyFill="1" applyBorder="1" applyAlignment="1">
      <alignment horizontal="left" vertical="top" wrapText="1"/>
    </xf>
    <xf numFmtId="0" fontId="14" fillId="0" borderId="2" xfId="0" applyNumberFormat="1" applyFont="1" applyFill="1" applyBorder="1" applyAlignment="1">
      <alignment horizontal="justify" vertical="top" wrapText="1"/>
    </xf>
    <xf numFmtId="4" fontId="14" fillId="0" borderId="1" xfId="1" applyNumberFormat="1" applyFont="1" applyFill="1" applyBorder="1" applyAlignment="1">
      <alignment horizontal="right" vertical="top" wrapText="1"/>
    </xf>
    <xf numFmtId="0" fontId="14" fillId="0" borderId="4" xfId="0" applyNumberFormat="1" applyFont="1" applyFill="1" applyBorder="1" applyAlignment="1">
      <alignment horizontal="left" vertical="top"/>
    </xf>
    <xf numFmtId="4" fontId="14" fillId="0" borderId="5" xfId="0" applyNumberFormat="1" applyFont="1" applyFill="1" applyBorder="1" applyAlignment="1">
      <alignment horizontal="right" vertical="top"/>
    </xf>
    <xf numFmtId="4" fontId="14" fillId="0" borderId="2" xfId="0" applyNumberFormat="1" applyFont="1" applyFill="1" applyBorder="1" applyAlignment="1">
      <alignment horizontal="right" vertical="top"/>
    </xf>
    <xf numFmtId="165" fontId="14" fillId="0" borderId="1" xfId="0" applyNumberFormat="1" applyFont="1" applyFill="1" applyBorder="1" applyAlignment="1">
      <alignment horizontal="justify" vertical="top" wrapText="1"/>
    </xf>
    <xf numFmtId="165" fontId="14" fillId="0" borderId="1" xfId="0" applyNumberFormat="1" applyFon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justify" vertical="top" wrapText="1"/>
    </xf>
    <xf numFmtId="4" fontId="1" fillId="0" borderId="1" xfId="0" applyNumberFormat="1" applyFont="1" applyFill="1" applyBorder="1" applyAlignment="1">
      <alignment vertical="top"/>
    </xf>
    <xf numFmtId="0" fontId="1" fillId="0" borderId="1" xfId="0" applyNumberFormat="1" applyFont="1" applyFill="1" applyBorder="1" applyAlignment="1">
      <alignment horizontal="justify" vertical="top" wrapText="1"/>
    </xf>
    <xf numFmtId="165" fontId="14" fillId="0" borderId="1" xfId="0" applyNumberFormat="1" applyFont="1" applyFill="1" applyBorder="1"/>
    <xf numFmtId="4" fontId="14" fillId="0" borderId="1" xfId="0" applyNumberFormat="1" applyFont="1" applyFill="1" applyBorder="1" applyAlignment="1">
      <alignment vertical="top"/>
    </xf>
    <xf numFmtId="166" fontId="14" fillId="0" borderId="1" xfId="0" applyNumberFormat="1" applyFont="1" applyFill="1" applyBorder="1" applyAlignment="1">
      <alignment horizontal="right" vertical="top" wrapText="1"/>
    </xf>
    <xf numFmtId="165" fontId="14" fillId="0" borderId="1" xfId="0" applyNumberFormat="1" applyFont="1" applyFill="1" applyBorder="1" applyAlignment="1">
      <alignment vertical="top"/>
    </xf>
    <xf numFmtId="0" fontId="14" fillId="0" borderId="1" xfId="0" applyFont="1" applyFill="1" applyBorder="1" applyAlignment="1">
      <alignment horizontal="left" vertical="top"/>
    </xf>
    <xf numFmtId="4" fontId="1" fillId="0" borderId="1" xfId="0" applyNumberFormat="1" applyFont="1" applyFill="1" applyBorder="1" applyAlignment="1">
      <alignment vertical="top" wrapText="1"/>
    </xf>
    <xf numFmtId="0" fontId="14" fillId="0" borderId="3" xfId="0" applyFont="1" applyFill="1" applyBorder="1" applyAlignment="1">
      <alignment vertical="top" wrapText="1"/>
    </xf>
    <xf numFmtId="0" fontId="12" fillId="0" borderId="0" xfId="0" applyNumberFormat="1" applyFont="1" applyFill="1" applyAlignment="1">
      <alignment horizontal="left" indent="15"/>
    </xf>
    <xf numFmtId="0" fontId="0" fillId="0" borderId="0" xfId="0" applyNumberFormat="1" applyFont="1" applyFill="1"/>
    <xf numFmtId="0" fontId="14" fillId="0" borderId="1" xfId="0" applyNumberFormat="1" applyFont="1" applyFill="1" applyBorder="1" applyAlignment="1">
      <alignment horizontal="left" vertical="top" wrapText="1"/>
    </xf>
    <xf numFmtId="0" fontId="14" fillId="0" borderId="3" xfId="0" applyNumberFormat="1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top" wrapText="1"/>
    </xf>
    <xf numFmtId="0" fontId="14" fillId="0" borderId="1" xfId="0" applyNumberFormat="1" applyFont="1" applyFill="1" applyBorder="1" applyAlignment="1">
      <alignment vertical="top" wrapText="1"/>
    </xf>
    <xf numFmtId="0" fontId="14" fillId="0" borderId="1" xfId="0" applyNumberFormat="1" applyFont="1" applyFill="1" applyBorder="1" applyAlignment="1">
      <alignment horizontal="center" vertical="top"/>
    </xf>
    <xf numFmtId="0" fontId="11" fillId="0" borderId="1" xfId="0" applyNumberFormat="1" applyFont="1" applyFill="1" applyBorder="1" applyAlignment="1">
      <alignment horizontal="left" vertical="top"/>
    </xf>
    <xf numFmtId="0" fontId="14" fillId="0" borderId="1" xfId="0" applyNumberFormat="1" applyFont="1" applyFill="1" applyBorder="1" applyAlignment="1">
      <alignment vertical="top"/>
    </xf>
    <xf numFmtId="0" fontId="11" fillId="0" borderId="1" xfId="0" applyNumberFormat="1" applyFont="1" applyFill="1" applyBorder="1" applyAlignment="1">
      <alignment vertical="top"/>
    </xf>
    <xf numFmtId="0" fontId="14" fillId="0" borderId="1" xfId="0" applyFont="1" applyFill="1" applyBorder="1" applyAlignment="1">
      <alignment vertical="top"/>
    </xf>
    <xf numFmtId="49" fontId="14" fillId="0" borderId="1" xfId="0" applyNumberFormat="1" applyFont="1" applyFill="1" applyBorder="1" applyAlignment="1">
      <alignment horizontal="left" vertical="top"/>
    </xf>
    <xf numFmtId="49" fontId="14" fillId="0" borderId="1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top"/>
    </xf>
    <xf numFmtId="0" fontId="14" fillId="0" borderId="3" xfId="0" applyNumberFormat="1" applyFont="1" applyFill="1" applyBorder="1" applyAlignment="1">
      <alignment horizontal="center" vertical="top"/>
    </xf>
    <xf numFmtId="0" fontId="1" fillId="0" borderId="1" xfId="0" applyNumberFormat="1" applyFont="1" applyFill="1" applyBorder="1" applyAlignment="1">
      <alignment horizontal="left" vertical="top"/>
    </xf>
    <xf numFmtId="0" fontId="1" fillId="0" borderId="1" xfId="0" applyNumberFormat="1" applyFont="1" applyFill="1" applyBorder="1" applyAlignment="1">
      <alignment horizontal="center" vertical="top"/>
    </xf>
    <xf numFmtId="0" fontId="13" fillId="0" borderId="1" xfId="0" applyNumberFormat="1" applyFont="1" applyFill="1" applyBorder="1"/>
    <xf numFmtId="49" fontId="14" fillId="0" borderId="1" xfId="0" applyNumberFormat="1" applyFont="1" applyFill="1" applyBorder="1" applyAlignment="1">
      <alignment horizontal="center" vertical="top"/>
    </xf>
    <xf numFmtId="0" fontId="0" fillId="0" borderId="1" xfId="0" applyNumberFormat="1" applyFont="1" applyFill="1" applyBorder="1"/>
    <xf numFmtId="16" fontId="14" fillId="0" borderId="1" xfId="0" applyNumberFormat="1" applyFont="1" applyFill="1" applyBorder="1" applyAlignment="1">
      <alignment vertical="top" wrapText="1"/>
    </xf>
    <xf numFmtId="0" fontId="1" fillId="0" borderId="1" xfId="0" applyNumberFormat="1" applyFont="1" applyFill="1" applyBorder="1" applyAlignment="1">
      <alignment horizontal="left" vertical="top" wrapText="1"/>
    </xf>
    <xf numFmtId="0" fontId="14" fillId="0" borderId="2" xfId="0" applyNumberFormat="1" applyFont="1" applyFill="1" applyBorder="1" applyAlignment="1">
      <alignment vertical="top" wrapText="1"/>
    </xf>
    <xf numFmtId="0" fontId="14" fillId="0" borderId="6" xfId="0" applyNumberFormat="1" applyFont="1" applyFill="1" applyBorder="1" applyAlignment="1">
      <alignment vertical="top" wrapText="1"/>
    </xf>
    <xf numFmtId="0" fontId="1" fillId="0" borderId="1" xfId="0" applyNumberFormat="1" applyFont="1" applyFill="1" applyBorder="1" applyAlignment="1">
      <alignment vertical="top" wrapText="1"/>
    </xf>
    <xf numFmtId="49" fontId="1" fillId="0" borderId="1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left" vertical="top"/>
    </xf>
    <xf numFmtId="0" fontId="16" fillId="0" borderId="1" xfId="0" applyNumberFormat="1" applyFont="1" applyFill="1" applyBorder="1"/>
    <xf numFmtId="0" fontId="15" fillId="0" borderId="0" xfId="0" applyFont="1" applyFill="1"/>
    <xf numFmtId="0" fontId="1" fillId="0" borderId="0" xfId="0" applyFont="1" applyFill="1" applyAlignment="1">
      <alignment vertical="top"/>
    </xf>
    <xf numFmtId="4" fontId="1" fillId="0" borderId="3" xfId="0" applyNumberFormat="1" applyFont="1" applyFill="1" applyBorder="1" applyAlignment="1">
      <alignment vertical="top" wrapText="1"/>
    </xf>
    <xf numFmtId="4" fontId="14" fillId="0" borderId="3" xfId="0" applyNumberFormat="1" applyFont="1" applyFill="1" applyBorder="1" applyAlignment="1">
      <alignment vertical="top" wrapText="1"/>
    </xf>
    <xf numFmtId="4" fontId="17" fillId="0" borderId="1" xfId="0" applyNumberFormat="1" applyFont="1" applyFill="1" applyBorder="1" applyAlignment="1">
      <alignment vertical="top" wrapText="1"/>
    </xf>
    <xf numFmtId="0" fontId="14" fillId="0" borderId="1" xfId="0" applyNumberFormat="1" applyFont="1" applyFill="1" applyBorder="1" applyAlignment="1">
      <alignment horizontal="center" vertical="top" wrapText="1"/>
    </xf>
    <xf numFmtId="4" fontId="0" fillId="0" borderId="0" xfId="0" applyNumberFormat="1" applyFont="1"/>
    <xf numFmtId="0" fontId="0" fillId="0" borderId="0" xfId="0" applyFont="1" applyAlignment="1">
      <alignment horizontal="left"/>
    </xf>
    <xf numFmtId="0" fontId="0" fillId="2" borderId="0" xfId="0" applyFont="1" applyFill="1"/>
    <xf numFmtId="4" fontId="0" fillId="2" borderId="0" xfId="0" applyNumberFormat="1" applyFont="1" applyFill="1"/>
    <xf numFmtId="0" fontId="0" fillId="0" borderId="0" xfId="0" applyFont="1" applyFill="1"/>
    <xf numFmtId="0" fontId="14" fillId="2" borderId="1" xfId="0" applyFont="1" applyFill="1" applyBorder="1" applyAlignment="1">
      <alignment horizontal="right" vertical="top" wrapText="1"/>
    </xf>
    <xf numFmtId="165" fontId="14" fillId="0" borderId="1" xfId="0" applyNumberFormat="1" applyFont="1" applyFill="1" applyBorder="1" applyAlignment="1">
      <alignment horizontal="center" vertical="top" wrapText="1"/>
    </xf>
    <xf numFmtId="165" fontId="14" fillId="0" borderId="1" xfId="0" applyNumberFormat="1" applyFont="1" applyFill="1" applyBorder="1" applyAlignment="1">
      <alignment horizontal="right" vertical="top" wrapText="1"/>
    </xf>
    <xf numFmtId="0" fontId="14" fillId="0" borderId="0" xfId="0" applyFont="1" applyFill="1" applyAlignment="1">
      <alignment horizontal="justify" vertical="top" wrapText="1"/>
    </xf>
    <xf numFmtId="4" fontId="21" fillId="0" borderId="1" xfId="0" applyNumberFormat="1" applyFont="1" applyFill="1" applyBorder="1" applyAlignment="1">
      <alignment horizontal="right" vertical="top" wrapText="1"/>
    </xf>
    <xf numFmtId="0" fontId="14" fillId="0" borderId="1" xfId="0" applyFont="1" applyFill="1" applyBorder="1" applyAlignment="1">
      <alignment horizontal="right" vertical="top"/>
    </xf>
    <xf numFmtId="0" fontId="22" fillId="0" borderId="1" xfId="0" applyFont="1" applyFill="1" applyBorder="1" applyAlignment="1">
      <alignment horizontal="right" vertical="top"/>
    </xf>
    <xf numFmtId="0" fontId="14" fillId="2" borderId="1" xfId="0" applyFont="1" applyFill="1" applyBorder="1" applyAlignment="1">
      <alignment horizontal="left" vertical="top"/>
    </xf>
    <xf numFmtId="0" fontId="16" fillId="0" borderId="1" xfId="0" applyFont="1" applyFill="1" applyBorder="1" applyAlignment="1">
      <alignment horizontal="right" vertical="top"/>
    </xf>
    <xf numFmtId="4" fontId="14" fillId="0" borderId="1" xfId="1" applyNumberFormat="1" applyFont="1" applyFill="1" applyBorder="1" applyAlignment="1">
      <alignment horizontal="right" vertical="top"/>
    </xf>
    <xf numFmtId="0" fontId="11" fillId="0" borderId="6" xfId="0" applyNumberFormat="1" applyFont="1" applyFill="1" applyBorder="1" applyAlignment="1">
      <alignment horizontal="left" vertical="top"/>
    </xf>
    <xf numFmtId="0" fontId="14" fillId="0" borderId="2" xfId="0" applyFont="1" applyFill="1" applyBorder="1" applyAlignment="1">
      <alignment horizontal="justify" vertical="top" wrapText="1"/>
    </xf>
    <xf numFmtId="4" fontId="14" fillId="0" borderId="5" xfId="1" applyNumberFormat="1" applyFont="1" applyFill="1" applyBorder="1" applyAlignment="1">
      <alignment horizontal="right" vertical="top" wrapText="1"/>
    </xf>
    <xf numFmtId="4" fontId="14" fillId="0" borderId="2" xfId="1" applyNumberFormat="1" applyFont="1" applyFill="1" applyBorder="1" applyAlignment="1">
      <alignment horizontal="right" vertical="top" wrapText="1"/>
    </xf>
    <xf numFmtId="4" fontId="14" fillId="0" borderId="2" xfId="1" applyNumberFormat="1" applyFont="1" applyFill="1" applyBorder="1" applyAlignment="1">
      <alignment horizontal="center" vertical="top" wrapText="1"/>
    </xf>
    <xf numFmtId="4" fontId="1" fillId="0" borderId="1" xfId="1" applyNumberFormat="1" applyFont="1" applyFill="1" applyBorder="1" applyAlignment="1">
      <alignment horizontal="right" vertical="top" wrapText="1"/>
    </xf>
    <xf numFmtId="49" fontId="14" fillId="0" borderId="1" xfId="0" applyNumberFormat="1" applyFont="1" applyFill="1" applyBorder="1" applyAlignment="1">
      <alignment vertical="top"/>
    </xf>
    <xf numFmtId="49" fontId="14" fillId="0" borderId="1" xfId="0" applyNumberFormat="1" applyFont="1" applyFill="1" applyBorder="1" applyAlignment="1">
      <alignment horizontal="left" vertical="top" wrapText="1"/>
    </xf>
    <xf numFmtId="0" fontId="14" fillId="0" borderId="2" xfId="0" applyNumberFormat="1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justify" vertical="top"/>
    </xf>
    <xf numFmtId="0" fontId="1" fillId="0" borderId="1" xfId="0" applyFont="1" applyFill="1" applyBorder="1" applyAlignment="1">
      <alignment horizontal="justify" vertical="top"/>
    </xf>
    <xf numFmtId="0" fontId="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justify" vertical="top"/>
    </xf>
    <xf numFmtId="4" fontId="1" fillId="2" borderId="1" xfId="0" applyNumberFormat="1" applyFont="1" applyFill="1" applyBorder="1" applyAlignment="1">
      <alignment vertical="top" wrapText="1"/>
    </xf>
    <xf numFmtId="0" fontId="1" fillId="0" borderId="1" xfId="0" applyFont="1" applyBorder="1" applyAlignment="1">
      <alignment horizontal="justify" vertical="top" wrapText="1"/>
    </xf>
    <xf numFmtId="0" fontId="1" fillId="2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wrapText="1"/>
    </xf>
    <xf numFmtId="4" fontId="10" fillId="3" borderId="0" xfId="0" applyNumberFormat="1" applyFont="1" applyFill="1"/>
    <xf numFmtId="0" fontId="0" fillId="3" borderId="0" xfId="0" applyFont="1" applyFill="1"/>
    <xf numFmtId="4" fontId="0" fillId="3" borderId="0" xfId="0" applyNumberFormat="1" applyFont="1" applyFill="1"/>
    <xf numFmtId="0" fontId="1" fillId="0" borderId="0" xfId="0" applyFont="1" applyAlignment="1">
      <alignment wrapText="1"/>
    </xf>
    <xf numFmtId="0" fontId="14" fillId="0" borderId="0" xfId="0" applyFont="1" applyAlignment="1">
      <alignment horizontal="justify" wrapText="1"/>
    </xf>
    <xf numFmtId="0" fontId="14" fillId="2" borderId="1" xfId="0" applyNumberFormat="1" applyFont="1" applyFill="1" applyBorder="1" applyAlignment="1">
      <alignment horizontal="left" vertical="top"/>
    </xf>
    <xf numFmtId="0" fontId="14" fillId="2" borderId="1" xfId="0" applyNumberFormat="1" applyFont="1" applyFill="1" applyBorder="1" applyAlignment="1">
      <alignment horizontal="center" vertical="top"/>
    </xf>
    <xf numFmtId="165" fontId="2" fillId="0" borderId="1" xfId="0" applyNumberFormat="1" applyFont="1" applyFill="1" applyBorder="1" applyAlignment="1">
      <alignment horizontal="right" vertical="top" wrapText="1"/>
    </xf>
    <xf numFmtId="0" fontId="14" fillId="2" borderId="1" xfId="0" applyNumberFormat="1" applyFont="1" applyFill="1" applyBorder="1" applyAlignment="1">
      <alignment vertical="top" wrapText="1"/>
    </xf>
    <xf numFmtId="0" fontId="14" fillId="2" borderId="6" xfId="0" applyNumberFormat="1" applyFont="1" applyFill="1" applyBorder="1" applyAlignment="1">
      <alignment vertical="top" wrapText="1"/>
    </xf>
    <xf numFmtId="0" fontId="14" fillId="2" borderId="7" xfId="0" applyFont="1" applyFill="1" applyBorder="1" applyAlignment="1">
      <alignment vertical="top" wrapText="1"/>
    </xf>
    <xf numFmtId="4" fontId="14" fillId="2" borderId="7" xfId="0" applyNumberFormat="1" applyFont="1" applyFill="1" applyBorder="1" applyAlignment="1">
      <alignment horizontal="right" vertical="top" wrapText="1"/>
    </xf>
    <xf numFmtId="0" fontId="17" fillId="3" borderId="1" xfId="0" applyNumberFormat="1" applyFont="1" applyFill="1" applyBorder="1" applyAlignment="1">
      <alignment vertical="top" wrapText="1"/>
    </xf>
    <xf numFmtId="0" fontId="17" fillId="3" borderId="1" xfId="0" applyFont="1" applyFill="1" applyBorder="1" applyAlignment="1">
      <alignment horizontal="justify" vertical="top" wrapText="1"/>
    </xf>
    <xf numFmtId="4" fontId="17" fillId="3" borderId="1" xfId="0" applyNumberFormat="1" applyFont="1" applyFill="1" applyBorder="1" applyAlignment="1">
      <alignment horizontal="right" vertical="top" wrapText="1"/>
    </xf>
    <xf numFmtId="0" fontId="17" fillId="3" borderId="1" xfId="0" applyFont="1" applyFill="1" applyBorder="1" applyAlignment="1">
      <alignment vertical="top" wrapText="1"/>
    </xf>
    <xf numFmtId="0" fontId="17" fillId="3" borderId="1" xfId="0" applyNumberFormat="1" applyFont="1" applyFill="1" applyBorder="1" applyAlignment="1">
      <alignment horizontal="left" vertical="top" wrapText="1"/>
    </xf>
    <xf numFmtId="165" fontId="7" fillId="0" borderId="1" xfId="0" applyNumberFormat="1" applyFont="1" applyFill="1" applyBorder="1" applyAlignment="1">
      <alignment horizontal="justify" vertical="top" wrapText="1"/>
    </xf>
    <xf numFmtId="4" fontId="14" fillId="2" borderId="1" xfId="0" applyNumberFormat="1" applyFont="1" applyFill="1" applyBorder="1" applyAlignment="1">
      <alignment horizontal="right" vertical="center" wrapText="1"/>
    </xf>
    <xf numFmtId="4" fontId="14" fillId="2" borderId="1" xfId="0" applyNumberFormat="1" applyFont="1" applyFill="1" applyBorder="1" applyAlignment="1">
      <alignment vertical="center"/>
    </xf>
    <xf numFmtId="4" fontId="15" fillId="0" borderId="0" xfId="0" applyNumberFormat="1" applyFont="1"/>
    <xf numFmtId="0" fontId="10" fillId="4" borderId="0" xfId="0" applyFont="1" applyFill="1"/>
    <xf numFmtId="0" fontId="13" fillId="4" borderId="0" xfId="0" applyFont="1" applyFill="1"/>
    <xf numFmtId="4" fontId="1" fillId="4" borderId="1" xfId="0" applyNumberFormat="1" applyFont="1" applyFill="1" applyBorder="1" applyAlignment="1">
      <alignment vertical="top" wrapText="1"/>
    </xf>
    <xf numFmtId="4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4" fillId="2" borderId="6" xfId="0" applyFont="1" applyFill="1" applyBorder="1" applyAlignment="1">
      <alignment horizontal="center" vertical="top" wrapText="1"/>
    </xf>
    <xf numFmtId="0" fontId="14" fillId="2" borderId="7" xfId="0" applyFont="1" applyFill="1" applyBorder="1" applyAlignment="1">
      <alignment horizontal="center" vertical="top" wrapText="1"/>
    </xf>
    <xf numFmtId="0" fontId="14" fillId="2" borderId="8" xfId="0" applyFont="1" applyFill="1" applyBorder="1" applyAlignment="1">
      <alignment horizontal="center" vertical="top" wrapText="1"/>
    </xf>
    <xf numFmtId="0" fontId="14" fillId="2" borderId="6" xfId="0" applyNumberFormat="1" applyFont="1" applyFill="1" applyBorder="1" applyAlignment="1">
      <alignment horizontal="center" vertical="top" wrapText="1"/>
    </xf>
    <xf numFmtId="0" fontId="14" fillId="2" borderId="7" xfId="0" applyNumberFormat="1" applyFont="1" applyFill="1" applyBorder="1" applyAlignment="1">
      <alignment horizontal="center" vertical="top" wrapText="1"/>
    </xf>
    <xf numFmtId="0" fontId="14" fillId="2" borderId="8" xfId="0" applyNumberFormat="1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 wrapText="1"/>
    </xf>
    <xf numFmtId="0" fontId="14" fillId="0" borderId="6" xfId="0" applyNumberFormat="1" applyFont="1" applyFill="1" applyBorder="1" applyAlignment="1">
      <alignment horizontal="center" vertical="top" wrapText="1"/>
    </xf>
    <xf numFmtId="0" fontId="14" fillId="0" borderId="7" xfId="0" applyNumberFormat="1" applyFont="1" applyFill="1" applyBorder="1" applyAlignment="1">
      <alignment horizontal="center" vertical="top" wrapText="1"/>
    </xf>
    <xf numFmtId="0" fontId="14" fillId="0" borderId="8" xfId="0" applyNumberFormat="1" applyFont="1" applyFill="1" applyBorder="1" applyAlignment="1">
      <alignment horizontal="center" vertical="top" wrapText="1"/>
    </xf>
    <xf numFmtId="49" fontId="14" fillId="2" borderId="6" xfId="0" applyNumberFormat="1" applyFont="1" applyFill="1" applyBorder="1" applyAlignment="1">
      <alignment horizontal="center" vertical="top" wrapText="1"/>
    </xf>
    <xf numFmtId="49" fontId="14" fillId="2" borderId="7" xfId="0" applyNumberFormat="1" applyFont="1" applyFill="1" applyBorder="1" applyAlignment="1">
      <alignment horizontal="center" vertical="top" wrapText="1"/>
    </xf>
    <xf numFmtId="49" fontId="14" fillId="2" borderId="8" xfId="0" applyNumberFormat="1" applyFont="1" applyFill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  <xf numFmtId="0" fontId="14" fillId="0" borderId="7" xfId="0" applyFont="1" applyBorder="1" applyAlignment="1">
      <alignment horizontal="center" vertical="top" wrapText="1"/>
    </xf>
    <xf numFmtId="0" fontId="14" fillId="0" borderId="8" xfId="0" applyFont="1" applyBorder="1" applyAlignment="1">
      <alignment horizontal="center" vertical="top" wrapText="1"/>
    </xf>
    <xf numFmtId="0" fontId="20" fillId="0" borderId="6" xfId="0" applyFont="1" applyFill="1" applyBorder="1" applyAlignment="1">
      <alignment horizontal="center" vertical="top" wrapText="1"/>
    </xf>
    <xf numFmtId="0" fontId="20" fillId="0" borderId="7" xfId="0" applyFont="1" applyFill="1" applyBorder="1" applyAlignment="1">
      <alignment horizontal="center" vertical="top" wrapText="1"/>
    </xf>
    <xf numFmtId="0" fontId="20" fillId="0" borderId="8" xfId="0" applyFont="1" applyFill="1" applyBorder="1" applyAlignment="1">
      <alignment horizontal="center" vertical="top" wrapText="1"/>
    </xf>
    <xf numFmtId="0" fontId="14" fillId="0" borderId="6" xfId="0" applyFont="1" applyFill="1" applyBorder="1" applyAlignment="1">
      <alignment horizontal="center" vertical="top" wrapText="1"/>
    </xf>
    <xf numFmtId="0" fontId="14" fillId="0" borderId="7" xfId="0" applyFont="1" applyFill="1" applyBorder="1" applyAlignment="1">
      <alignment horizontal="center" vertical="top" wrapText="1"/>
    </xf>
    <xf numFmtId="0" fontId="14" fillId="0" borderId="8" xfId="0" applyFont="1" applyFill="1" applyBorder="1" applyAlignment="1">
      <alignment horizontal="center" vertical="top" wrapText="1"/>
    </xf>
    <xf numFmtId="0" fontId="14" fillId="0" borderId="0" xfId="0" applyFont="1" applyAlignment="1">
      <alignment horizontal="left" wrapText="1"/>
    </xf>
    <xf numFmtId="0" fontId="0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14" fillId="0" borderId="1" xfId="0" applyNumberFormat="1" applyFont="1" applyFill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N1329"/>
  <sheetViews>
    <sheetView tabSelected="1" view="pageBreakPreview" topLeftCell="A1296" zoomScaleNormal="100" zoomScaleSheetLayoutView="100" workbookViewId="0">
      <selection activeCell="B964" sqref="B964"/>
    </sheetView>
  </sheetViews>
  <sheetFormatPr defaultRowHeight="15"/>
  <cols>
    <col min="1" max="1" width="9.5703125" style="100" customWidth="1"/>
    <col min="2" max="2" width="52.140625" style="4" customWidth="1"/>
    <col min="3" max="3" width="17.7109375" style="5" customWidth="1"/>
    <col min="4" max="4" width="14.42578125" style="5" customWidth="1"/>
    <col min="5" max="5" width="15.85546875" style="5" customWidth="1"/>
    <col min="6" max="6" width="16.42578125" style="5" customWidth="1"/>
    <col min="7" max="7" width="17.42578125" style="5" customWidth="1"/>
    <col min="8" max="8" width="17.7109375" style="12" hidden="1" customWidth="1"/>
    <col min="9" max="11" width="9.140625" style="5" hidden="1" customWidth="1"/>
    <col min="12" max="12" width="16.28515625" style="5" customWidth="1"/>
    <col min="13" max="13" width="11.5703125" style="5" customWidth="1"/>
    <col min="14" max="15" width="9.140625" style="5"/>
    <col min="16" max="16" width="9.28515625" style="5" bestFit="1" customWidth="1"/>
    <col min="17" max="16384" width="9.140625" style="5"/>
  </cols>
  <sheetData>
    <row r="1" spans="1:8" ht="63.75" customHeight="1">
      <c r="A1" s="99"/>
      <c r="E1" s="216" t="s">
        <v>370</v>
      </c>
      <c r="F1" s="217"/>
      <c r="G1" s="217"/>
    </row>
    <row r="2" spans="1:8" ht="14.25" customHeight="1">
      <c r="A2" s="99"/>
      <c r="F2" s="2"/>
      <c r="G2" s="2"/>
    </row>
    <row r="3" spans="1:8" ht="23.25" customHeight="1">
      <c r="A3" s="218" t="s">
        <v>296</v>
      </c>
      <c r="B3" s="218"/>
      <c r="C3" s="218"/>
      <c r="D3" s="218"/>
      <c r="E3" s="218"/>
      <c r="F3" s="218"/>
      <c r="G3" s="218"/>
    </row>
    <row r="4" spans="1:8" ht="11.25" customHeight="1"/>
    <row r="5" spans="1:8" ht="15.75">
      <c r="A5" s="219" t="s">
        <v>0</v>
      </c>
      <c r="B5" s="220" t="s">
        <v>1</v>
      </c>
      <c r="C5" s="220" t="s">
        <v>2</v>
      </c>
      <c r="D5" s="220" t="s">
        <v>3</v>
      </c>
      <c r="E5" s="220"/>
      <c r="F5" s="220"/>
      <c r="G5" s="220"/>
    </row>
    <row r="6" spans="1:8" ht="38.25" customHeight="1">
      <c r="A6" s="219"/>
      <c r="B6" s="220"/>
      <c r="C6" s="220"/>
      <c r="D6" s="1" t="s">
        <v>8</v>
      </c>
      <c r="E6" s="1" t="s">
        <v>4</v>
      </c>
      <c r="F6" s="1" t="s">
        <v>9</v>
      </c>
      <c r="G6" s="1" t="s">
        <v>5</v>
      </c>
    </row>
    <row r="7" spans="1:8" ht="15.75">
      <c r="A7" s="207" t="s">
        <v>115</v>
      </c>
      <c r="B7" s="208"/>
      <c r="C7" s="208"/>
      <c r="D7" s="208"/>
      <c r="E7" s="208"/>
      <c r="F7" s="208"/>
      <c r="G7" s="209"/>
    </row>
    <row r="8" spans="1:8" ht="49.5" customHeight="1">
      <c r="A8" s="207" t="s">
        <v>268</v>
      </c>
      <c r="B8" s="208"/>
      <c r="C8" s="208"/>
      <c r="D8" s="208"/>
      <c r="E8" s="208"/>
      <c r="F8" s="208"/>
      <c r="G8" s="209"/>
    </row>
    <row r="9" spans="1:8" ht="45.75" customHeight="1">
      <c r="A9" s="101" t="s">
        <v>31</v>
      </c>
      <c r="B9" s="62" t="s">
        <v>258</v>
      </c>
      <c r="C9" s="65">
        <f t="shared" ref="C9:C14" si="0">SUM(D9:G9)</f>
        <v>21437.511618</v>
      </c>
      <c r="D9" s="65"/>
      <c r="E9" s="65"/>
      <c r="F9" s="65">
        <f>SUM(F10:F14)</f>
        <v>21437.511618</v>
      </c>
      <c r="G9" s="65"/>
      <c r="H9" s="13">
        <f>C9-D9-E9-F9-G9</f>
        <v>0</v>
      </c>
    </row>
    <row r="10" spans="1:8" ht="15.75">
      <c r="A10" s="133"/>
      <c r="B10" s="64" t="s">
        <v>6</v>
      </c>
      <c r="C10" s="65">
        <f t="shared" si="0"/>
        <v>3492.1</v>
      </c>
      <c r="D10" s="65"/>
      <c r="E10" s="65"/>
      <c r="F10" s="65">
        <f>SUMIF($B$16:$B$26,B16,$F$16:$F$26)</f>
        <v>3492.1</v>
      </c>
      <c r="G10" s="65"/>
      <c r="H10" s="13">
        <f t="shared" ref="H10:H85" si="1">C10-D10-E10-F10-G10</f>
        <v>0</v>
      </c>
    </row>
    <row r="11" spans="1:8" ht="15.75">
      <c r="A11" s="133"/>
      <c r="B11" s="64" t="s">
        <v>10</v>
      </c>
      <c r="C11" s="65">
        <f t="shared" si="0"/>
        <v>4299.1000000000004</v>
      </c>
      <c r="D11" s="65"/>
      <c r="E11" s="65"/>
      <c r="F11" s="65">
        <f>SUMIF($B$16:$B$26,B17,$F$16:$F$26)</f>
        <v>4299.1000000000004</v>
      </c>
      <c r="G11" s="65"/>
      <c r="H11" s="13">
        <f t="shared" si="1"/>
        <v>0</v>
      </c>
    </row>
    <row r="12" spans="1:8" ht="15.75">
      <c r="A12" s="133"/>
      <c r="B12" s="64" t="s">
        <v>11</v>
      </c>
      <c r="C12" s="65">
        <f t="shared" si="0"/>
        <v>4299.1000000000004</v>
      </c>
      <c r="D12" s="65"/>
      <c r="E12" s="65"/>
      <c r="F12" s="65">
        <f>SUMIF($B$16:$B$26,B18,$F$16:$F$26)</f>
        <v>4299.1000000000004</v>
      </c>
      <c r="G12" s="65"/>
      <c r="H12" s="13">
        <f t="shared" si="1"/>
        <v>0</v>
      </c>
    </row>
    <row r="13" spans="1:8" ht="15.75">
      <c r="A13" s="133"/>
      <c r="B13" s="64" t="s">
        <v>12</v>
      </c>
      <c r="C13" s="65">
        <f t="shared" si="0"/>
        <v>4544.1170000000002</v>
      </c>
      <c r="D13" s="65"/>
      <c r="E13" s="65"/>
      <c r="F13" s="65">
        <f>SUMIF($B$16:$B$26,B19,$F$16:$F$26)</f>
        <v>4544.1170000000002</v>
      </c>
      <c r="G13" s="65"/>
      <c r="H13" s="13">
        <f t="shared" si="1"/>
        <v>0</v>
      </c>
    </row>
    <row r="14" spans="1:8" ht="15.75">
      <c r="A14" s="133"/>
      <c r="B14" s="64" t="s">
        <v>7</v>
      </c>
      <c r="C14" s="65">
        <f t="shared" si="0"/>
        <v>4803.0946180000001</v>
      </c>
      <c r="D14" s="65"/>
      <c r="E14" s="65"/>
      <c r="F14" s="65">
        <f>SUMIF($B$16:$B$26,B20,$F$16:$F$26)</f>
        <v>4803.0946180000001</v>
      </c>
      <c r="G14" s="65"/>
      <c r="H14" s="13">
        <f t="shared" si="1"/>
        <v>0</v>
      </c>
    </row>
    <row r="15" spans="1:8" ht="31.5">
      <c r="A15" s="101" t="s">
        <v>32</v>
      </c>
      <c r="B15" s="62" t="s">
        <v>284</v>
      </c>
      <c r="C15" s="63">
        <f>SUM(C16:C20)</f>
        <v>21383.280000000002</v>
      </c>
      <c r="D15" s="63"/>
      <c r="E15" s="63"/>
      <c r="F15" s="63">
        <f>SUM(F16:F20)</f>
        <v>21383.280000000002</v>
      </c>
      <c r="G15" s="140"/>
      <c r="H15" s="13">
        <f t="shared" si="1"/>
        <v>0</v>
      </c>
    </row>
    <row r="16" spans="1:8" ht="15.75">
      <c r="A16" s="133"/>
      <c r="B16" s="64" t="s">
        <v>6</v>
      </c>
      <c r="C16" s="63">
        <f>SUM(D16:G16)</f>
        <v>3481.6</v>
      </c>
      <c r="D16" s="63"/>
      <c r="E16" s="63"/>
      <c r="F16" s="93">
        <v>3481.6</v>
      </c>
      <c r="G16" s="141"/>
      <c r="H16" s="13">
        <f t="shared" si="1"/>
        <v>0</v>
      </c>
    </row>
    <row r="17" spans="1:8" ht="15.75">
      <c r="A17" s="133"/>
      <c r="B17" s="64" t="s">
        <v>10</v>
      </c>
      <c r="C17" s="63">
        <f>SUM(D17:G17)</f>
        <v>4288.6000000000004</v>
      </c>
      <c r="D17" s="63"/>
      <c r="E17" s="63"/>
      <c r="F17" s="93">
        <v>4288.6000000000004</v>
      </c>
      <c r="G17" s="141"/>
      <c r="H17" s="13">
        <f t="shared" si="1"/>
        <v>0</v>
      </c>
    </row>
    <row r="18" spans="1:8" ht="15.75">
      <c r="A18" s="133"/>
      <c r="B18" s="64" t="s">
        <v>11</v>
      </c>
      <c r="C18" s="63">
        <f>SUM(D18:G18)</f>
        <v>4288.6000000000004</v>
      </c>
      <c r="D18" s="63"/>
      <c r="E18" s="63"/>
      <c r="F18" s="93">
        <v>4288.6000000000004</v>
      </c>
      <c r="G18" s="141"/>
      <c r="H18" s="13">
        <f t="shared" si="1"/>
        <v>0</v>
      </c>
    </row>
    <row r="19" spans="1:8" ht="15.75">
      <c r="A19" s="133"/>
      <c r="B19" s="64" t="s">
        <v>12</v>
      </c>
      <c r="C19" s="63">
        <f>SUM(D19:G19)</f>
        <v>4533.05</v>
      </c>
      <c r="D19" s="63"/>
      <c r="E19" s="63"/>
      <c r="F19" s="93">
        <v>4533.05</v>
      </c>
      <c r="G19" s="141"/>
      <c r="H19" s="13">
        <f t="shared" si="1"/>
        <v>0</v>
      </c>
    </row>
    <row r="20" spans="1:8" ht="15.75">
      <c r="A20" s="133"/>
      <c r="B20" s="64" t="s">
        <v>7</v>
      </c>
      <c r="C20" s="63">
        <f>SUM(D20:G20)</f>
        <v>4791.43</v>
      </c>
      <c r="D20" s="63"/>
      <c r="E20" s="63"/>
      <c r="F20" s="93">
        <v>4791.43</v>
      </c>
      <c r="G20" s="141"/>
      <c r="H20" s="13">
        <f t="shared" si="1"/>
        <v>0</v>
      </c>
    </row>
    <row r="21" spans="1:8" ht="65.25" customHeight="1">
      <c r="A21" s="101" t="s">
        <v>186</v>
      </c>
      <c r="B21" s="62" t="s">
        <v>23</v>
      </c>
      <c r="C21" s="63">
        <f t="shared" ref="C21:C26" si="2">SUM(D21:G21)</f>
        <v>54.231617999999997</v>
      </c>
      <c r="D21" s="63"/>
      <c r="E21" s="63"/>
      <c r="F21" s="63">
        <f>SUM(F22:F26)</f>
        <v>54.231617999999997</v>
      </c>
      <c r="G21" s="63"/>
      <c r="H21" s="13">
        <f t="shared" si="1"/>
        <v>0</v>
      </c>
    </row>
    <row r="22" spans="1:8" ht="15.75">
      <c r="A22" s="133"/>
      <c r="B22" s="64" t="s">
        <v>6</v>
      </c>
      <c r="C22" s="63">
        <f t="shared" si="2"/>
        <v>10.5</v>
      </c>
      <c r="D22" s="63"/>
      <c r="E22" s="63"/>
      <c r="F22" s="63">
        <v>10.5</v>
      </c>
      <c r="G22" s="63"/>
      <c r="H22" s="13">
        <f t="shared" si="1"/>
        <v>0</v>
      </c>
    </row>
    <row r="23" spans="1:8" ht="15.75">
      <c r="A23" s="133"/>
      <c r="B23" s="64" t="s">
        <v>10</v>
      </c>
      <c r="C23" s="63">
        <f t="shared" si="2"/>
        <v>10.5</v>
      </c>
      <c r="D23" s="63"/>
      <c r="E23" s="63"/>
      <c r="F23" s="63">
        <v>10.5</v>
      </c>
      <c r="G23" s="63"/>
      <c r="H23" s="13">
        <f t="shared" si="1"/>
        <v>0</v>
      </c>
    </row>
    <row r="24" spans="1:8" ht="15.75">
      <c r="A24" s="133"/>
      <c r="B24" s="64" t="s">
        <v>11</v>
      </c>
      <c r="C24" s="63">
        <f t="shared" si="2"/>
        <v>10.5</v>
      </c>
      <c r="D24" s="63"/>
      <c r="E24" s="63"/>
      <c r="F24" s="63">
        <v>10.5</v>
      </c>
      <c r="G24" s="63"/>
      <c r="H24" s="13">
        <f t="shared" si="1"/>
        <v>0</v>
      </c>
    </row>
    <row r="25" spans="1:8" ht="15.75">
      <c r="A25" s="133"/>
      <c r="B25" s="64" t="s">
        <v>12</v>
      </c>
      <c r="C25" s="63">
        <f t="shared" si="2"/>
        <v>11.067</v>
      </c>
      <c r="D25" s="63"/>
      <c r="E25" s="63"/>
      <c r="F25" s="63">
        <f>F24*1.054</f>
        <v>11.067</v>
      </c>
      <c r="G25" s="63"/>
      <c r="H25" s="13">
        <f t="shared" si="1"/>
        <v>0</v>
      </c>
    </row>
    <row r="26" spans="1:8" ht="15.75">
      <c r="A26" s="133"/>
      <c r="B26" s="64" t="s">
        <v>7</v>
      </c>
      <c r="C26" s="63">
        <f t="shared" si="2"/>
        <v>11.664618000000001</v>
      </c>
      <c r="D26" s="63"/>
      <c r="E26" s="63"/>
      <c r="F26" s="63">
        <f>F25*1.054</f>
        <v>11.664618000000001</v>
      </c>
      <c r="G26" s="63"/>
      <c r="H26" s="13">
        <f t="shared" si="1"/>
        <v>0</v>
      </c>
    </row>
    <row r="27" spans="1:8" ht="34.5" customHeight="1">
      <c r="A27" s="210" t="s">
        <v>33</v>
      </c>
      <c r="B27" s="211"/>
      <c r="C27" s="211"/>
      <c r="D27" s="211"/>
      <c r="E27" s="211"/>
      <c r="F27" s="211"/>
      <c r="G27" s="212"/>
      <c r="H27" s="13">
        <f t="shared" si="1"/>
        <v>0</v>
      </c>
    </row>
    <row r="28" spans="1:8" ht="25.5" customHeight="1">
      <c r="A28" s="102" t="s">
        <v>34</v>
      </c>
      <c r="B28" s="129" t="s">
        <v>36</v>
      </c>
      <c r="C28" s="65">
        <f t="shared" ref="C28:C34" si="3">D28+E28+F28+G28</f>
        <v>1539104.1</v>
      </c>
      <c r="D28" s="130"/>
      <c r="E28" s="130">
        <f>E29+E30+E31+E32+E33</f>
        <v>1539104.1</v>
      </c>
      <c r="F28" s="130"/>
      <c r="G28" s="131"/>
      <c r="H28" s="13">
        <f t="shared" si="1"/>
        <v>0</v>
      </c>
    </row>
    <row r="29" spans="1:8" ht="15.75">
      <c r="A29" s="101"/>
      <c r="B29" s="64" t="s">
        <v>6</v>
      </c>
      <c r="C29" s="65">
        <f t="shared" si="3"/>
        <v>313873.2</v>
      </c>
      <c r="D29" s="97"/>
      <c r="E29" s="97">
        <v>313873.2</v>
      </c>
      <c r="F29" s="97"/>
      <c r="G29" s="65"/>
      <c r="H29" s="13">
        <f t="shared" si="1"/>
        <v>0</v>
      </c>
    </row>
    <row r="30" spans="1:8" ht="15.75">
      <c r="A30" s="101"/>
      <c r="B30" s="64" t="s">
        <v>10</v>
      </c>
      <c r="C30" s="65">
        <f t="shared" si="3"/>
        <v>309792.90000000002</v>
      </c>
      <c r="D30" s="97"/>
      <c r="E30" s="97">
        <v>309792.90000000002</v>
      </c>
      <c r="F30" s="97"/>
      <c r="G30" s="65"/>
      <c r="H30" s="13">
        <f t="shared" si="1"/>
        <v>0</v>
      </c>
    </row>
    <row r="31" spans="1:8" ht="15.75">
      <c r="A31" s="101"/>
      <c r="B31" s="64" t="s">
        <v>11</v>
      </c>
      <c r="C31" s="65">
        <f t="shared" si="3"/>
        <v>305146</v>
      </c>
      <c r="D31" s="97"/>
      <c r="E31" s="97">
        <v>305146</v>
      </c>
      <c r="F31" s="97"/>
      <c r="G31" s="65"/>
      <c r="H31" s="13">
        <f t="shared" si="1"/>
        <v>0</v>
      </c>
    </row>
    <row r="32" spans="1:8" ht="15.75">
      <c r="A32" s="101"/>
      <c r="B32" s="64" t="s">
        <v>12</v>
      </c>
      <c r="C32" s="65">
        <f t="shared" si="3"/>
        <v>305146</v>
      </c>
      <c r="D32" s="97"/>
      <c r="E32" s="97">
        <v>305146</v>
      </c>
      <c r="F32" s="97"/>
      <c r="G32" s="65"/>
      <c r="H32" s="13">
        <f t="shared" si="1"/>
        <v>0</v>
      </c>
    </row>
    <row r="33" spans="1:12" ht="15.75">
      <c r="A33" s="101"/>
      <c r="B33" s="64" t="s">
        <v>7</v>
      </c>
      <c r="C33" s="65">
        <f t="shared" si="3"/>
        <v>305146</v>
      </c>
      <c r="D33" s="97"/>
      <c r="E33" s="97">
        <v>305146</v>
      </c>
      <c r="F33" s="97"/>
      <c r="G33" s="65"/>
      <c r="H33" s="13">
        <f t="shared" si="1"/>
        <v>0</v>
      </c>
    </row>
    <row r="34" spans="1:12" ht="19.5" customHeight="1">
      <c r="A34" s="101" t="s">
        <v>35</v>
      </c>
      <c r="B34" s="129" t="s">
        <v>351</v>
      </c>
      <c r="C34" s="65">
        <f t="shared" si="3"/>
        <v>80214.759999999995</v>
      </c>
      <c r="D34" s="65"/>
      <c r="E34" s="97">
        <f>E35+E36+E37+E38+E39</f>
        <v>80214.759999999995</v>
      </c>
      <c r="F34" s="65"/>
      <c r="G34" s="65"/>
      <c r="H34" s="13">
        <f t="shared" si="1"/>
        <v>0</v>
      </c>
    </row>
    <row r="35" spans="1:12" ht="15.75">
      <c r="A35" s="101"/>
      <c r="B35" s="64" t="s">
        <v>6</v>
      </c>
      <c r="C35" s="65">
        <f>D35+E35+F35+G35</f>
        <v>80214.759999999995</v>
      </c>
      <c r="D35" s="65"/>
      <c r="E35" s="97">
        <v>80214.759999999995</v>
      </c>
      <c r="F35" s="65"/>
      <c r="G35" s="65"/>
      <c r="H35" s="13">
        <f t="shared" si="1"/>
        <v>0</v>
      </c>
    </row>
    <row r="36" spans="1:12" ht="15.75">
      <c r="A36" s="101"/>
      <c r="B36" s="64" t="s">
        <v>10</v>
      </c>
      <c r="C36" s="65"/>
      <c r="D36" s="65"/>
      <c r="E36" s="132"/>
      <c r="F36" s="65"/>
      <c r="G36" s="65"/>
      <c r="H36" s="13">
        <f t="shared" si="1"/>
        <v>0</v>
      </c>
    </row>
    <row r="37" spans="1:12" ht="15.75">
      <c r="A37" s="101"/>
      <c r="B37" s="64" t="s">
        <v>11</v>
      </c>
      <c r="C37" s="65"/>
      <c r="D37" s="65"/>
      <c r="E37" s="132"/>
      <c r="F37" s="65"/>
      <c r="G37" s="65"/>
      <c r="H37" s="13">
        <f t="shared" si="1"/>
        <v>0</v>
      </c>
    </row>
    <row r="38" spans="1:12" ht="15.75">
      <c r="A38" s="101"/>
      <c r="B38" s="64" t="s">
        <v>12</v>
      </c>
      <c r="C38" s="65"/>
      <c r="D38" s="65"/>
      <c r="E38" s="132"/>
      <c r="F38" s="65"/>
      <c r="G38" s="65"/>
      <c r="H38" s="13">
        <f t="shared" si="1"/>
        <v>0</v>
      </c>
    </row>
    <row r="39" spans="1:12" ht="15.75">
      <c r="A39" s="101"/>
      <c r="B39" s="64" t="s">
        <v>7</v>
      </c>
      <c r="C39" s="65"/>
      <c r="D39" s="65"/>
      <c r="E39" s="132"/>
      <c r="F39" s="65"/>
      <c r="G39" s="65"/>
      <c r="H39" s="13">
        <f t="shared" si="1"/>
        <v>0</v>
      </c>
    </row>
    <row r="40" spans="1:12" ht="17.25" customHeight="1">
      <c r="A40" s="213" t="s">
        <v>37</v>
      </c>
      <c r="B40" s="214"/>
      <c r="C40" s="214"/>
      <c r="D40" s="214"/>
      <c r="E40" s="214"/>
      <c r="F40" s="214"/>
      <c r="G40" s="215"/>
      <c r="H40" s="13">
        <f t="shared" si="1"/>
        <v>0</v>
      </c>
    </row>
    <row r="41" spans="1:12" ht="47.25">
      <c r="A41" s="103" t="s">
        <v>38</v>
      </c>
      <c r="B41" s="62" t="s">
        <v>217</v>
      </c>
      <c r="C41" s="65">
        <f t="shared" ref="C41:C46" si="4">SUM(D41:G41)</f>
        <v>9532694.5899999999</v>
      </c>
      <c r="D41" s="65">
        <f>SUM(D42:D46)</f>
        <v>231303.5</v>
      </c>
      <c r="E41" s="65">
        <f>SUM(E42:E46)</f>
        <v>7237258.9000000004</v>
      </c>
      <c r="F41" s="65">
        <f>SUM(F42:F46)</f>
        <v>2064132.19</v>
      </c>
      <c r="G41" s="65">
        <f>SUM(G42:G46)</f>
        <v>0</v>
      </c>
      <c r="H41" s="13">
        <f t="shared" si="1"/>
        <v>-4.6566128730773926E-10</v>
      </c>
      <c r="L41" s="69"/>
    </row>
    <row r="42" spans="1:12" ht="15.75">
      <c r="A42" s="104"/>
      <c r="B42" s="64" t="s">
        <v>6</v>
      </c>
      <c r="C42" s="63">
        <f t="shared" si="4"/>
        <v>2672143.6</v>
      </c>
      <c r="D42" s="63">
        <f>SUMIF($B$48:$B$100,B48,$D$48:$D$100)</f>
        <v>44471</v>
      </c>
      <c r="E42" s="63">
        <f>SUMIF($B$48:$B$100,B48,$E$48:$E$100)</f>
        <v>2239582</v>
      </c>
      <c r="F42" s="63">
        <f>F48+F60+F66+F72+F78+F84+F90+F96</f>
        <v>388090.6</v>
      </c>
      <c r="G42" s="63">
        <f>SUMIF($B$48:$B$100,B48,$G$48:$G$100)</f>
        <v>0</v>
      </c>
      <c r="H42" s="13">
        <f t="shared" si="1"/>
        <v>1.1641532182693481E-10</v>
      </c>
      <c r="L42" s="134"/>
    </row>
    <row r="43" spans="1:12" ht="15.75">
      <c r="A43" s="104"/>
      <c r="B43" s="64" t="s">
        <v>10</v>
      </c>
      <c r="C43" s="63">
        <f t="shared" si="4"/>
        <v>2690154.5</v>
      </c>
      <c r="D43" s="63">
        <f>SUMIF($B$48:$B$100,B49,$D$48:$D$100)</f>
        <v>44471</v>
      </c>
      <c r="E43" s="63">
        <f>SUMIF($B$48:$B$100,B49,$E$48:$E$100)</f>
        <v>2300776.9</v>
      </c>
      <c r="F43" s="63">
        <f t="shared" ref="F43:F46" si="5">F49+F61+F67+F73+F79+F85+F91+F97</f>
        <v>344906.6</v>
      </c>
      <c r="G43" s="63">
        <f>SUMIF($B$48:$B$100,B49,$G$48:$G$100)</f>
        <v>0</v>
      </c>
      <c r="H43" s="13">
        <f t="shared" si="1"/>
        <v>1.1641532182693481E-10</v>
      </c>
      <c r="L43" s="134"/>
    </row>
    <row r="44" spans="1:12" ht="15.75">
      <c r="A44" s="104"/>
      <c r="B44" s="64" t="s">
        <v>11</v>
      </c>
      <c r="C44" s="63">
        <f t="shared" si="4"/>
        <v>3162338</v>
      </c>
      <c r="D44" s="63">
        <f>SUMIF($B$48:$B$100,B50,$D$48:$D$100)</f>
        <v>44471</v>
      </c>
      <c r="E44" s="63">
        <f>SUMIF($B$48:$B$100,B50,$E$48:$E$100)</f>
        <v>2696900</v>
      </c>
      <c r="F44" s="63">
        <f t="shared" si="5"/>
        <v>420967</v>
      </c>
      <c r="G44" s="63">
        <f>SUMIF($B$48:$B$100,B50,$G$48:$G$100)</f>
        <v>0</v>
      </c>
      <c r="H44" s="13">
        <f t="shared" si="1"/>
        <v>0</v>
      </c>
      <c r="L44" s="134"/>
    </row>
    <row r="45" spans="1:12" ht="15.75">
      <c r="A45" s="104"/>
      <c r="B45" s="64" t="s">
        <v>12</v>
      </c>
      <c r="C45" s="63">
        <f t="shared" si="4"/>
        <v>464634.6</v>
      </c>
      <c r="D45" s="63">
        <f>SUMIF($B$48:$B$100,B51,$D$48:$D$100)</f>
        <v>47450.6</v>
      </c>
      <c r="E45" s="63"/>
      <c r="F45" s="63">
        <f t="shared" si="5"/>
        <v>417184</v>
      </c>
      <c r="G45" s="63">
        <f>SUMIF($B$48:$B$100,B51,$G$48:$G$100)</f>
        <v>0</v>
      </c>
      <c r="H45" s="13">
        <f t="shared" si="1"/>
        <v>0</v>
      </c>
      <c r="L45" s="134"/>
    </row>
    <row r="46" spans="1:12" ht="15.75">
      <c r="A46" s="104"/>
      <c r="B46" s="64" t="s">
        <v>7</v>
      </c>
      <c r="C46" s="63">
        <f t="shared" si="4"/>
        <v>543423.89</v>
      </c>
      <c r="D46" s="63">
        <f>SUMIF($B$48:$B$100,B52,$D$48:$D$100)</f>
        <v>50439.9</v>
      </c>
      <c r="E46" s="63"/>
      <c r="F46" s="63">
        <f t="shared" si="5"/>
        <v>492983.99</v>
      </c>
      <c r="G46" s="63">
        <f>SUMIF($B$48:$B$100,B52,$G$48:$G$100)</f>
        <v>0</v>
      </c>
      <c r="H46" s="13">
        <f t="shared" si="1"/>
        <v>0</v>
      </c>
      <c r="L46" s="134"/>
    </row>
    <row r="47" spans="1:12" ht="35.25" customHeight="1">
      <c r="A47" s="101" t="s">
        <v>39</v>
      </c>
      <c r="B47" s="87" t="s">
        <v>199</v>
      </c>
      <c r="C47" s="65">
        <f t="shared" ref="C47:C52" si="6">SUM(D47:G47)</f>
        <v>764217.3</v>
      </c>
      <c r="D47" s="65"/>
      <c r="E47" s="65"/>
      <c r="F47" s="65">
        <f>SUM(F48:F52)</f>
        <v>764217.3</v>
      </c>
      <c r="G47" s="65"/>
      <c r="H47" s="13">
        <f t="shared" si="1"/>
        <v>0</v>
      </c>
    </row>
    <row r="48" spans="1:12" ht="15.75">
      <c r="A48" s="133"/>
      <c r="B48" s="64" t="s">
        <v>6</v>
      </c>
      <c r="C48" s="63">
        <f t="shared" si="6"/>
        <v>189650</v>
      </c>
      <c r="D48" s="63"/>
      <c r="E48" s="63"/>
      <c r="F48" s="63">
        <v>189650</v>
      </c>
      <c r="G48" s="63"/>
      <c r="H48" s="13">
        <f t="shared" si="1"/>
        <v>0</v>
      </c>
    </row>
    <row r="49" spans="1:12" ht="15.75">
      <c r="A49" s="133"/>
      <c r="B49" s="64" t="s">
        <v>10</v>
      </c>
      <c r="C49" s="63">
        <f t="shared" si="6"/>
        <v>136000</v>
      </c>
      <c r="D49" s="63"/>
      <c r="E49" s="63"/>
      <c r="F49" s="63">
        <v>136000</v>
      </c>
      <c r="G49" s="63"/>
      <c r="H49" s="13">
        <f t="shared" si="1"/>
        <v>0</v>
      </c>
    </row>
    <row r="50" spans="1:12" ht="15.75">
      <c r="A50" s="104"/>
      <c r="B50" s="64" t="s">
        <v>11</v>
      </c>
      <c r="C50" s="63">
        <f t="shared" si="6"/>
        <v>137000</v>
      </c>
      <c r="D50" s="63"/>
      <c r="E50" s="63"/>
      <c r="F50" s="63">
        <v>137000</v>
      </c>
      <c r="G50" s="63"/>
      <c r="H50" s="13">
        <f t="shared" si="1"/>
        <v>0</v>
      </c>
    </row>
    <row r="51" spans="1:12" ht="15.75">
      <c r="A51" s="104"/>
      <c r="B51" s="64" t="s">
        <v>12</v>
      </c>
      <c r="C51" s="63">
        <f t="shared" si="6"/>
        <v>146179</v>
      </c>
      <c r="D51" s="63"/>
      <c r="E51" s="63"/>
      <c r="F51" s="63">
        <v>146179</v>
      </c>
      <c r="G51" s="63"/>
      <c r="H51" s="13">
        <f t="shared" si="1"/>
        <v>0</v>
      </c>
    </row>
    <row r="52" spans="1:12" ht="15.75">
      <c r="A52" s="104"/>
      <c r="B52" s="64" t="s">
        <v>7</v>
      </c>
      <c r="C52" s="63">
        <f t="shared" si="6"/>
        <v>155388.29999999999</v>
      </c>
      <c r="D52" s="63"/>
      <c r="E52" s="63"/>
      <c r="F52" s="63">
        <v>155388.29999999999</v>
      </c>
      <c r="G52" s="63"/>
      <c r="H52" s="13">
        <f t="shared" si="1"/>
        <v>0</v>
      </c>
    </row>
    <row r="53" spans="1:12" ht="80.25" customHeight="1">
      <c r="A53" s="104"/>
      <c r="B53" s="62" t="s">
        <v>287</v>
      </c>
      <c r="C53" s="63">
        <f>SUM(C54:C58)</f>
        <v>62020</v>
      </c>
      <c r="D53" s="63"/>
      <c r="E53" s="63"/>
      <c r="F53" s="63">
        <f>SUM(F54:F58)</f>
        <v>62020</v>
      </c>
      <c r="G53" s="63"/>
      <c r="H53" s="13">
        <f t="shared" si="1"/>
        <v>0</v>
      </c>
    </row>
    <row r="54" spans="1:12" ht="15.75">
      <c r="A54" s="104"/>
      <c r="B54" s="64" t="s">
        <v>6</v>
      </c>
      <c r="C54" s="63">
        <f>SUM(D54:G54)</f>
        <v>49020</v>
      </c>
      <c r="D54" s="63"/>
      <c r="E54" s="63"/>
      <c r="F54" s="173">
        <v>49020</v>
      </c>
      <c r="G54" s="63"/>
      <c r="H54" s="13">
        <f t="shared" si="1"/>
        <v>0</v>
      </c>
      <c r="L54" s="53"/>
    </row>
    <row r="55" spans="1:12" ht="15.75">
      <c r="A55" s="104"/>
      <c r="B55" s="64" t="s">
        <v>10</v>
      </c>
      <c r="C55" s="63">
        <f>SUM(D55:G55)</f>
        <v>13000</v>
      </c>
      <c r="D55" s="63"/>
      <c r="E55" s="63"/>
      <c r="F55" s="173">
        <v>13000</v>
      </c>
      <c r="G55" s="63"/>
      <c r="H55" s="13">
        <f t="shared" si="1"/>
        <v>0</v>
      </c>
    </row>
    <row r="56" spans="1:12" ht="15.75">
      <c r="A56" s="104"/>
      <c r="B56" s="64" t="s">
        <v>11</v>
      </c>
      <c r="C56" s="63"/>
      <c r="D56" s="63"/>
      <c r="E56" s="63"/>
      <c r="F56" s="63"/>
      <c r="G56" s="63"/>
      <c r="H56" s="13">
        <f t="shared" si="1"/>
        <v>0</v>
      </c>
    </row>
    <row r="57" spans="1:12" ht="15.75">
      <c r="A57" s="104"/>
      <c r="B57" s="64" t="s">
        <v>12</v>
      </c>
      <c r="C57" s="63"/>
      <c r="D57" s="63"/>
      <c r="E57" s="63"/>
      <c r="F57" s="63"/>
      <c r="G57" s="63"/>
      <c r="H57" s="13">
        <f t="shared" si="1"/>
        <v>0</v>
      </c>
    </row>
    <row r="58" spans="1:12" ht="15.75">
      <c r="A58" s="104"/>
      <c r="B58" s="64" t="s">
        <v>7</v>
      </c>
      <c r="C58" s="63"/>
      <c r="D58" s="63"/>
      <c r="E58" s="63"/>
      <c r="F58" s="63"/>
      <c r="G58" s="63"/>
      <c r="H58" s="13">
        <f t="shared" si="1"/>
        <v>0</v>
      </c>
    </row>
    <row r="59" spans="1:12" ht="82.5" customHeight="1">
      <c r="A59" s="101" t="s">
        <v>40</v>
      </c>
      <c r="B59" s="183" t="s">
        <v>396</v>
      </c>
      <c r="C59" s="65">
        <f t="shared" ref="C59:C66" si="7">SUM(D59:G59)</f>
        <v>1120363</v>
      </c>
      <c r="D59" s="65"/>
      <c r="E59" s="65"/>
      <c r="F59" s="65">
        <f>SUM(F60:F64)</f>
        <v>1120363</v>
      </c>
      <c r="G59" s="65"/>
      <c r="H59" s="13">
        <f t="shared" si="1"/>
        <v>0</v>
      </c>
    </row>
    <row r="60" spans="1:12" ht="15.75">
      <c r="A60" s="133"/>
      <c r="B60" s="64" t="s">
        <v>6</v>
      </c>
      <c r="C60" s="63">
        <f t="shared" si="7"/>
        <v>131039.8</v>
      </c>
      <c r="D60" s="63"/>
      <c r="E60" s="63"/>
      <c r="F60" s="63">
        <v>131039.8</v>
      </c>
      <c r="G60" s="63"/>
      <c r="H60" s="13">
        <f t="shared" si="1"/>
        <v>0</v>
      </c>
    </row>
    <row r="61" spans="1:12" ht="15.75">
      <c r="A61" s="133"/>
      <c r="B61" s="64" t="s">
        <v>10</v>
      </c>
      <c r="C61" s="63">
        <f t="shared" si="7"/>
        <v>181285.5</v>
      </c>
      <c r="D61" s="63"/>
      <c r="E61" s="63"/>
      <c r="F61" s="63">
        <v>181285.5</v>
      </c>
      <c r="G61" s="63"/>
      <c r="H61" s="13">
        <f t="shared" si="1"/>
        <v>0</v>
      </c>
    </row>
    <row r="62" spans="1:12" ht="15.75">
      <c r="A62" s="104"/>
      <c r="B62" s="64" t="s">
        <v>11</v>
      </c>
      <c r="C62" s="63">
        <f t="shared" si="7"/>
        <v>256345.9</v>
      </c>
      <c r="D62" s="63"/>
      <c r="E62" s="63"/>
      <c r="F62" s="63">
        <v>256345.9</v>
      </c>
      <c r="G62" s="63"/>
      <c r="H62" s="13">
        <f t="shared" si="1"/>
        <v>0</v>
      </c>
    </row>
    <row r="63" spans="1:12" ht="15.75">
      <c r="A63" s="104"/>
      <c r="B63" s="64" t="s">
        <v>12</v>
      </c>
      <c r="C63" s="63">
        <f t="shared" si="7"/>
        <v>243415.8</v>
      </c>
      <c r="D63" s="63"/>
      <c r="E63" s="63"/>
      <c r="F63" s="63">
        <v>243415.8</v>
      </c>
      <c r="G63" s="63"/>
      <c r="H63" s="13">
        <f t="shared" si="1"/>
        <v>0</v>
      </c>
    </row>
    <row r="64" spans="1:12" ht="15.75">
      <c r="A64" s="104"/>
      <c r="B64" s="64" t="s">
        <v>7</v>
      </c>
      <c r="C64" s="63">
        <f t="shared" si="7"/>
        <v>308276</v>
      </c>
      <c r="D64" s="63"/>
      <c r="E64" s="63"/>
      <c r="F64" s="63">
        <v>308276</v>
      </c>
      <c r="G64" s="63"/>
      <c r="H64" s="13">
        <f t="shared" si="1"/>
        <v>0</v>
      </c>
    </row>
    <row r="65" spans="1:8" ht="35.25" customHeight="1">
      <c r="A65" s="101" t="s">
        <v>282</v>
      </c>
      <c r="B65" s="87" t="s">
        <v>222</v>
      </c>
      <c r="C65" s="65">
        <f t="shared" si="7"/>
        <v>39779.699999999997</v>
      </c>
      <c r="D65" s="65"/>
      <c r="E65" s="65"/>
      <c r="F65" s="65">
        <f>SUM(F66:F70)</f>
        <v>39779.699999999997</v>
      </c>
      <c r="G65" s="65"/>
      <c r="H65" s="13">
        <f t="shared" si="1"/>
        <v>0</v>
      </c>
    </row>
    <row r="66" spans="1:8" ht="15.75">
      <c r="A66" s="133"/>
      <c r="B66" s="96">
        <v>2011</v>
      </c>
      <c r="C66" s="63">
        <f t="shared" si="7"/>
        <v>39779.699999999997</v>
      </c>
      <c r="D66" s="63"/>
      <c r="E66" s="63"/>
      <c r="F66" s="63">
        <v>39779.699999999997</v>
      </c>
      <c r="G66" s="63"/>
      <c r="H66" s="13">
        <f t="shared" si="1"/>
        <v>0</v>
      </c>
    </row>
    <row r="67" spans="1:8" ht="15.75">
      <c r="A67" s="133"/>
      <c r="B67" s="96">
        <v>2012</v>
      </c>
      <c r="C67" s="63"/>
      <c r="D67" s="63"/>
      <c r="E67" s="63"/>
      <c r="F67" s="63"/>
      <c r="G67" s="63"/>
      <c r="H67" s="13">
        <f t="shared" si="1"/>
        <v>0</v>
      </c>
    </row>
    <row r="68" spans="1:8" ht="15.75">
      <c r="A68" s="104"/>
      <c r="B68" s="96">
        <v>2013</v>
      </c>
      <c r="C68" s="63"/>
      <c r="D68" s="63"/>
      <c r="E68" s="63"/>
      <c r="F68" s="63"/>
      <c r="G68" s="63"/>
      <c r="H68" s="13">
        <f t="shared" si="1"/>
        <v>0</v>
      </c>
    </row>
    <row r="69" spans="1:8" ht="15.75">
      <c r="A69" s="104"/>
      <c r="B69" s="96">
        <v>2014</v>
      </c>
      <c r="C69" s="63"/>
      <c r="D69" s="63"/>
      <c r="E69" s="63"/>
      <c r="F69" s="63"/>
      <c r="G69" s="63"/>
      <c r="H69" s="13">
        <f t="shared" si="1"/>
        <v>0</v>
      </c>
    </row>
    <row r="70" spans="1:8" ht="15.75">
      <c r="A70" s="104"/>
      <c r="B70" s="96">
        <v>2015</v>
      </c>
      <c r="C70" s="63"/>
      <c r="D70" s="63"/>
      <c r="E70" s="63"/>
      <c r="F70" s="63"/>
      <c r="G70" s="63"/>
      <c r="H70" s="13">
        <f t="shared" si="1"/>
        <v>0</v>
      </c>
    </row>
    <row r="71" spans="1:8" ht="102" customHeight="1">
      <c r="A71" s="101" t="s">
        <v>223</v>
      </c>
      <c r="B71" s="142" t="s">
        <v>458</v>
      </c>
      <c r="C71" s="65">
        <f>SUM(D71:G71)</f>
        <v>128303.8</v>
      </c>
      <c r="D71" s="65"/>
      <c r="E71" s="65"/>
      <c r="F71" s="65">
        <f>SUM(F72:F76)</f>
        <v>128303.8</v>
      </c>
      <c r="G71" s="65"/>
      <c r="H71" s="13">
        <f t="shared" si="1"/>
        <v>0</v>
      </c>
    </row>
    <row r="72" spans="1:8" ht="15.75">
      <c r="A72" s="133"/>
      <c r="B72" s="64" t="s">
        <v>6</v>
      </c>
      <c r="C72" s="63">
        <f t="shared" ref="C72:C86" si="8">SUM(D72:G72)</f>
        <v>24668</v>
      </c>
      <c r="D72" s="63"/>
      <c r="E72" s="63"/>
      <c r="F72" s="63">
        <v>24668</v>
      </c>
      <c r="G72" s="63"/>
      <c r="H72" s="13">
        <f t="shared" si="1"/>
        <v>0</v>
      </c>
    </row>
    <row r="73" spans="1:8" ht="15.75">
      <c r="A73" s="133"/>
      <c r="B73" s="64" t="s">
        <v>10</v>
      </c>
      <c r="C73" s="63">
        <f t="shared" si="8"/>
        <v>24668</v>
      </c>
      <c r="D73" s="63"/>
      <c r="E73" s="63"/>
      <c r="F73" s="63">
        <v>24668</v>
      </c>
      <c r="G73" s="63"/>
      <c r="H73" s="13">
        <f t="shared" si="1"/>
        <v>0</v>
      </c>
    </row>
    <row r="74" spans="1:8" ht="15.75">
      <c r="A74" s="133"/>
      <c r="B74" s="64" t="s">
        <v>11</v>
      </c>
      <c r="C74" s="63">
        <f t="shared" si="8"/>
        <v>24668</v>
      </c>
      <c r="D74" s="63"/>
      <c r="E74" s="63"/>
      <c r="F74" s="63">
        <v>24668</v>
      </c>
      <c r="G74" s="63"/>
      <c r="H74" s="13">
        <f t="shared" si="1"/>
        <v>0</v>
      </c>
    </row>
    <row r="75" spans="1:8" ht="15.75">
      <c r="A75" s="133"/>
      <c r="B75" s="64" t="s">
        <v>12</v>
      </c>
      <c r="C75" s="63">
        <f t="shared" si="8"/>
        <v>26320.799999999999</v>
      </c>
      <c r="D75" s="63"/>
      <c r="E75" s="63"/>
      <c r="F75" s="63">
        <v>26320.799999999999</v>
      </c>
      <c r="G75" s="63"/>
      <c r="H75" s="13">
        <f t="shared" si="1"/>
        <v>0</v>
      </c>
    </row>
    <row r="76" spans="1:8" ht="15.75">
      <c r="A76" s="104"/>
      <c r="B76" s="64" t="s">
        <v>7</v>
      </c>
      <c r="C76" s="63">
        <f t="shared" si="8"/>
        <v>27979</v>
      </c>
      <c r="D76" s="63"/>
      <c r="E76" s="63"/>
      <c r="F76" s="63">
        <v>27979</v>
      </c>
      <c r="G76" s="63"/>
      <c r="H76" s="13">
        <f t="shared" si="1"/>
        <v>0</v>
      </c>
    </row>
    <row r="77" spans="1:8" ht="33" customHeight="1">
      <c r="A77" s="101" t="s">
        <v>283</v>
      </c>
      <c r="B77" s="103" t="s">
        <v>324</v>
      </c>
      <c r="C77" s="65">
        <f>SUM(D77:G77)</f>
        <v>6209.09</v>
      </c>
      <c r="D77" s="63"/>
      <c r="E77" s="63"/>
      <c r="F77" s="65">
        <f>SUM(F78:F82)</f>
        <v>6209.09</v>
      </c>
      <c r="G77" s="63"/>
      <c r="H77" s="13"/>
    </row>
    <row r="78" spans="1:8" ht="15.75">
      <c r="A78" s="104"/>
      <c r="B78" s="64" t="s">
        <v>6</v>
      </c>
      <c r="C78" s="63"/>
      <c r="D78" s="63"/>
      <c r="E78" s="63"/>
      <c r="F78" s="63">
        <v>1200</v>
      </c>
      <c r="G78" s="63"/>
      <c r="H78" s="13"/>
    </row>
    <row r="79" spans="1:8" ht="15.75">
      <c r="A79" s="104"/>
      <c r="B79" s="64" t="s">
        <v>10</v>
      </c>
      <c r="C79" s="63"/>
      <c r="D79" s="63"/>
      <c r="E79" s="63"/>
      <c r="F79" s="63">
        <v>1200</v>
      </c>
      <c r="G79" s="63"/>
      <c r="H79" s="13"/>
    </row>
    <row r="80" spans="1:8" ht="15.75">
      <c r="A80" s="104"/>
      <c r="B80" s="64" t="s">
        <v>11</v>
      </c>
      <c r="C80" s="63"/>
      <c r="D80" s="63"/>
      <c r="E80" s="63"/>
      <c r="F80" s="63">
        <v>1200</v>
      </c>
      <c r="G80" s="63"/>
      <c r="H80" s="13"/>
    </row>
    <row r="81" spans="1:8" ht="15.75">
      <c r="A81" s="104"/>
      <c r="B81" s="64" t="s">
        <v>12</v>
      </c>
      <c r="C81" s="63"/>
      <c r="D81" s="63"/>
      <c r="E81" s="63"/>
      <c r="F81" s="63">
        <v>1268.4000000000001</v>
      </c>
      <c r="G81" s="63"/>
      <c r="H81" s="13"/>
    </row>
    <row r="82" spans="1:8" ht="15.75">
      <c r="A82" s="104"/>
      <c r="B82" s="64" t="s">
        <v>7</v>
      </c>
      <c r="C82" s="63"/>
      <c r="D82" s="63"/>
      <c r="E82" s="63"/>
      <c r="F82" s="63">
        <v>1340.69</v>
      </c>
      <c r="G82" s="63"/>
      <c r="H82" s="13"/>
    </row>
    <row r="83" spans="1:8" ht="147" customHeight="1">
      <c r="A83" s="101" t="s">
        <v>325</v>
      </c>
      <c r="B83" s="87" t="s">
        <v>423</v>
      </c>
      <c r="C83" s="65">
        <f t="shared" si="8"/>
        <v>5259.2999999999993</v>
      </c>
      <c r="D83" s="65"/>
      <c r="E83" s="65"/>
      <c r="F83" s="65">
        <f>SUM(F84:F88)</f>
        <v>5259.2999999999993</v>
      </c>
      <c r="G83" s="65"/>
      <c r="H83" s="13">
        <f t="shared" si="1"/>
        <v>0</v>
      </c>
    </row>
    <row r="84" spans="1:8" ht="15.75">
      <c r="A84" s="133"/>
      <c r="B84" s="64" t="s">
        <v>6</v>
      </c>
      <c r="C84" s="63">
        <f t="shared" si="8"/>
        <v>1753.1</v>
      </c>
      <c r="D84" s="63"/>
      <c r="E84" s="63"/>
      <c r="F84" s="63">
        <v>1753.1</v>
      </c>
      <c r="G84" s="63"/>
      <c r="H84" s="13">
        <f t="shared" si="1"/>
        <v>0</v>
      </c>
    </row>
    <row r="85" spans="1:8" ht="15.75">
      <c r="A85" s="104"/>
      <c r="B85" s="64" t="s">
        <v>10</v>
      </c>
      <c r="C85" s="63">
        <f t="shared" si="8"/>
        <v>1753.1</v>
      </c>
      <c r="D85" s="63"/>
      <c r="E85" s="63"/>
      <c r="F85" s="63">
        <v>1753.1</v>
      </c>
      <c r="G85" s="63"/>
      <c r="H85" s="13">
        <f t="shared" si="1"/>
        <v>0</v>
      </c>
    </row>
    <row r="86" spans="1:8" ht="15.75">
      <c r="A86" s="104"/>
      <c r="B86" s="64" t="s">
        <v>11</v>
      </c>
      <c r="C86" s="63">
        <f t="shared" si="8"/>
        <v>1753.1</v>
      </c>
      <c r="D86" s="63"/>
      <c r="E86" s="63"/>
      <c r="F86" s="63">
        <v>1753.1</v>
      </c>
      <c r="G86" s="63"/>
      <c r="H86" s="13">
        <f t="shared" ref="H86:H113" si="9">C86-D86-E86-F86-G86</f>
        <v>0</v>
      </c>
    </row>
    <row r="87" spans="1:8" ht="15.75">
      <c r="A87" s="104"/>
      <c r="B87" s="64" t="s">
        <v>12</v>
      </c>
      <c r="C87" s="63"/>
      <c r="D87" s="63"/>
      <c r="E87" s="63"/>
      <c r="F87" s="63"/>
      <c r="G87" s="63"/>
      <c r="H87" s="13">
        <f t="shared" si="9"/>
        <v>0</v>
      </c>
    </row>
    <row r="88" spans="1:8" ht="15.75">
      <c r="A88" s="104"/>
      <c r="B88" s="64" t="s">
        <v>7</v>
      </c>
      <c r="C88" s="63"/>
      <c r="D88" s="63"/>
      <c r="E88" s="63"/>
      <c r="F88" s="63"/>
      <c r="G88" s="63"/>
      <c r="H88" s="13">
        <f t="shared" si="9"/>
        <v>0</v>
      </c>
    </row>
    <row r="89" spans="1:8" ht="38.25" customHeight="1">
      <c r="A89" s="101" t="s">
        <v>328</v>
      </c>
      <c r="B89" s="87" t="s">
        <v>326</v>
      </c>
      <c r="C89" s="65">
        <f>SUM(D89:G89)</f>
        <v>231303.5</v>
      </c>
      <c r="D89" s="65">
        <f>SUM(D90:D94)</f>
        <v>231303.5</v>
      </c>
      <c r="E89" s="65"/>
      <c r="F89" s="65"/>
      <c r="G89" s="65"/>
      <c r="H89" s="13">
        <f t="shared" si="9"/>
        <v>0</v>
      </c>
    </row>
    <row r="90" spans="1:8" ht="15.75">
      <c r="A90" s="133"/>
      <c r="B90" s="64" t="s">
        <v>6</v>
      </c>
      <c r="C90" s="63">
        <f t="shared" ref="C90:C98" si="10">SUM(D90:G90)</f>
        <v>44471</v>
      </c>
      <c r="D90" s="63">
        <v>44471</v>
      </c>
      <c r="E90" s="63"/>
      <c r="F90" s="63"/>
      <c r="G90" s="63"/>
      <c r="H90" s="13">
        <f t="shared" si="9"/>
        <v>0</v>
      </c>
    </row>
    <row r="91" spans="1:8" ht="15.75">
      <c r="A91" s="133"/>
      <c r="B91" s="64" t="s">
        <v>10</v>
      </c>
      <c r="C91" s="63">
        <f t="shared" si="10"/>
        <v>44471</v>
      </c>
      <c r="D91" s="63">
        <v>44471</v>
      </c>
      <c r="E91" s="63"/>
      <c r="F91" s="63"/>
      <c r="G91" s="63"/>
      <c r="H91" s="13">
        <f t="shared" si="9"/>
        <v>0</v>
      </c>
    </row>
    <row r="92" spans="1:8" ht="15.75">
      <c r="A92" s="133"/>
      <c r="B92" s="64" t="s">
        <v>11</v>
      </c>
      <c r="C92" s="63">
        <f t="shared" si="10"/>
        <v>44471</v>
      </c>
      <c r="D92" s="63">
        <v>44471</v>
      </c>
      <c r="E92" s="63"/>
      <c r="F92" s="63"/>
      <c r="G92" s="63"/>
      <c r="H92" s="13">
        <f t="shared" si="9"/>
        <v>0</v>
      </c>
    </row>
    <row r="93" spans="1:8" ht="15.75">
      <c r="A93" s="104"/>
      <c r="B93" s="64" t="s">
        <v>12</v>
      </c>
      <c r="C93" s="63">
        <f t="shared" si="10"/>
        <v>47450.6</v>
      </c>
      <c r="D93" s="63">
        <v>47450.6</v>
      </c>
      <c r="E93" s="63"/>
      <c r="F93" s="63"/>
      <c r="G93" s="63"/>
      <c r="H93" s="13">
        <f t="shared" si="9"/>
        <v>0</v>
      </c>
    </row>
    <row r="94" spans="1:8" ht="15.75">
      <c r="A94" s="104"/>
      <c r="B94" s="64" t="s">
        <v>7</v>
      </c>
      <c r="C94" s="63">
        <f t="shared" si="10"/>
        <v>50439.9</v>
      </c>
      <c r="D94" s="63">
        <v>50439.9</v>
      </c>
      <c r="E94" s="63"/>
      <c r="F94" s="63"/>
      <c r="G94" s="63"/>
      <c r="H94" s="13">
        <f t="shared" si="9"/>
        <v>0</v>
      </c>
    </row>
    <row r="95" spans="1:8" ht="50.25" customHeight="1">
      <c r="A95" s="101" t="s">
        <v>327</v>
      </c>
      <c r="B95" s="87" t="s">
        <v>197</v>
      </c>
      <c r="C95" s="65">
        <f t="shared" si="10"/>
        <v>7237258.9000000004</v>
      </c>
      <c r="D95" s="65"/>
      <c r="E95" s="65">
        <f>SUM(E96:E100)</f>
        <v>7237258.9000000004</v>
      </c>
      <c r="F95" s="65"/>
      <c r="G95" s="65"/>
      <c r="H95" s="13">
        <f t="shared" si="9"/>
        <v>0</v>
      </c>
    </row>
    <row r="96" spans="1:8" ht="15.75">
      <c r="A96" s="104"/>
      <c r="B96" s="64" t="s">
        <v>6</v>
      </c>
      <c r="C96" s="63">
        <f t="shared" si="10"/>
        <v>2239582</v>
      </c>
      <c r="D96" s="63"/>
      <c r="E96" s="63">
        <v>2239582</v>
      </c>
      <c r="F96" s="63"/>
      <c r="G96" s="63"/>
      <c r="H96" s="13">
        <f t="shared" si="9"/>
        <v>0</v>
      </c>
    </row>
    <row r="97" spans="1:12" ht="15.75">
      <c r="A97" s="104"/>
      <c r="B97" s="64" t="s">
        <v>10</v>
      </c>
      <c r="C97" s="63">
        <f t="shared" si="10"/>
        <v>2300776.9</v>
      </c>
      <c r="D97" s="63"/>
      <c r="E97" s="63">
        <v>2300776.9</v>
      </c>
      <c r="F97" s="63"/>
      <c r="G97" s="63"/>
      <c r="H97" s="13">
        <f t="shared" si="9"/>
        <v>0</v>
      </c>
    </row>
    <row r="98" spans="1:12" ht="15.75">
      <c r="A98" s="104"/>
      <c r="B98" s="64" t="s">
        <v>11</v>
      </c>
      <c r="C98" s="63">
        <f t="shared" si="10"/>
        <v>2696900</v>
      </c>
      <c r="D98" s="140"/>
      <c r="E98" s="63">
        <v>2696900</v>
      </c>
      <c r="F98" s="140"/>
      <c r="G98" s="140"/>
      <c r="H98" s="13">
        <f t="shared" si="9"/>
        <v>0</v>
      </c>
    </row>
    <row r="99" spans="1:12" ht="15.75">
      <c r="A99" s="104"/>
      <c r="B99" s="64" t="s">
        <v>12</v>
      </c>
      <c r="C99" s="63"/>
      <c r="D99" s="140"/>
      <c r="E99" s="140"/>
      <c r="F99" s="140"/>
      <c r="G99" s="140"/>
      <c r="H99" s="13">
        <f t="shared" si="9"/>
        <v>0</v>
      </c>
    </row>
    <row r="100" spans="1:12" ht="15.75">
      <c r="A100" s="104"/>
      <c r="B100" s="64" t="s">
        <v>7</v>
      </c>
      <c r="C100" s="63"/>
      <c r="D100" s="140"/>
      <c r="E100" s="140"/>
      <c r="F100" s="140"/>
      <c r="G100" s="140"/>
      <c r="H100" s="13">
        <f t="shared" si="9"/>
        <v>0</v>
      </c>
    </row>
    <row r="101" spans="1:12" ht="53.25" customHeight="1">
      <c r="A101" s="192" t="s">
        <v>41</v>
      </c>
      <c r="B101" s="193"/>
      <c r="C101" s="193"/>
      <c r="D101" s="193"/>
      <c r="E101" s="193"/>
      <c r="F101" s="193"/>
      <c r="G101" s="194"/>
      <c r="H101" s="13">
        <f t="shared" si="9"/>
        <v>0</v>
      </c>
    </row>
    <row r="102" spans="1:12" ht="66.75" customHeight="1">
      <c r="A102" s="78" t="s">
        <v>42</v>
      </c>
      <c r="B102" s="16" t="s">
        <v>200</v>
      </c>
      <c r="C102" s="6">
        <f t="shared" ref="C102:C108" si="11">SUM(D102:G102)</f>
        <v>4117949.9498000001</v>
      </c>
      <c r="D102" s="6"/>
      <c r="E102" s="6"/>
      <c r="F102" s="6">
        <f>SUM(F103:F107)</f>
        <v>4117949.9498000001</v>
      </c>
      <c r="G102" s="6"/>
      <c r="H102" s="13">
        <f t="shared" si="9"/>
        <v>0</v>
      </c>
      <c r="L102" s="134"/>
    </row>
    <row r="103" spans="1:12" ht="15.75">
      <c r="A103" s="105"/>
      <c r="B103" s="17" t="s">
        <v>6</v>
      </c>
      <c r="C103" s="6">
        <f t="shared" si="11"/>
        <v>927378</v>
      </c>
      <c r="D103" s="6"/>
      <c r="E103" s="6"/>
      <c r="F103" s="6">
        <f>F109+F115+F121+F127+F133</f>
        <v>927378</v>
      </c>
      <c r="G103" s="6"/>
      <c r="H103" s="13">
        <f t="shared" si="9"/>
        <v>0</v>
      </c>
    </row>
    <row r="104" spans="1:12" ht="15.75">
      <c r="A104" s="105"/>
      <c r="B104" s="17" t="s">
        <v>10</v>
      </c>
      <c r="C104" s="6">
        <f t="shared" si="11"/>
        <v>636536.4</v>
      </c>
      <c r="D104" s="6"/>
      <c r="E104" s="6"/>
      <c r="F104" s="6">
        <f t="shared" ref="F104:F107" si="12">F110+F116+F122+F128+F134</f>
        <v>636536.4</v>
      </c>
      <c r="G104" s="6"/>
      <c r="H104" s="13">
        <f t="shared" si="9"/>
        <v>0</v>
      </c>
    </row>
    <row r="105" spans="1:12" ht="15.75">
      <c r="A105" s="105"/>
      <c r="B105" s="17" t="s">
        <v>11</v>
      </c>
      <c r="C105" s="6">
        <f t="shared" si="11"/>
        <v>528624.6</v>
      </c>
      <c r="D105" s="6"/>
      <c r="E105" s="6"/>
      <c r="F105" s="6">
        <f t="shared" si="12"/>
        <v>528624.6</v>
      </c>
      <c r="G105" s="6"/>
      <c r="H105" s="13">
        <f t="shared" si="9"/>
        <v>0</v>
      </c>
    </row>
    <row r="106" spans="1:12" ht="15.75">
      <c r="A106" s="105"/>
      <c r="B106" s="17" t="s">
        <v>12</v>
      </c>
      <c r="C106" s="6">
        <f t="shared" si="11"/>
        <v>988427.5</v>
      </c>
      <c r="D106" s="6"/>
      <c r="E106" s="6"/>
      <c r="F106" s="6">
        <f t="shared" si="12"/>
        <v>988427.5</v>
      </c>
      <c r="G106" s="6"/>
      <c r="H106" s="13">
        <f t="shared" si="9"/>
        <v>0</v>
      </c>
    </row>
    <row r="107" spans="1:12" ht="15.75">
      <c r="A107" s="105"/>
      <c r="B107" s="17" t="s">
        <v>7</v>
      </c>
      <c r="C107" s="6">
        <f t="shared" si="11"/>
        <v>1036983.4498000001</v>
      </c>
      <c r="D107" s="6"/>
      <c r="E107" s="6"/>
      <c r="F107" s="6">
        <f t="shared" si="12"/>
        <v>1036983.4498000001</v>
      </c>
      <c r="G107" s="6"/>
      <c r="H107" s="13">
        <f t="shared" si="9"/>
        <v>0</v>
      </c>
    </row>
    <row r="108" spans="1:12" ht="31.5" customHeight="1">
      <c r="A108" s="78" t="s">
        <v>43</v>
      </c>
      <c r="B108" s="169" t="s">
        <v>379</v>
      </c>
      <c r="C108" s="63">
        <f t="shared" si="11"/>
        <v>2770113</v>
      </c>
      <c r="D108" s="63"/>
      <c r="E108" s="143"/>
      <c r="F108" s="76">
        <f>SUM(F109:F113)</f>
        <v>2770113</v>
      </c>
      <c r="G108" s="6"/>
      <c r="H108" s="13">
        <f t="shared" si="9"/>
        <v>0</v>
      </c>
    </row>
    <row r="109" spans="1:12" ht="15.75">
      <c r="A109" s="105"/>
      <c r="B109" s="64" t="s">
        <v>6</v>
      </c>
      <c r="C109" s="63">
        <f t="shared" ref="C109:C125" si="13">SUM(D109:G109)</f>
        <v>658363</v>
      </c>
      <c r="D109" s="144"/>
      <c r="E109" s="144"/>
      <c r="F109" s="75">
        <v>658363</v>
      </c>
      <c r="G109" s="20"/>
      <c r="H109" s="13">
        <f t="shared" si="9"/>
        <v>0</v>
      </c>
    </row>
    <row r="110" spans="1:12" ht="15.75">
      <c r="A110" s="105"/>
      <c r="B110" s="64" t="s">
        <v>10</v>
      </c>
      <c r="C110" s="63">
        <f t="shared" si="13"/>
        <v>328976.40000000002</v>
      </c>
      <c r="D110" s="144"/>
      <c r="E110" s="144"/>
      <c r="F110" s="75">
        <v>328976.40000000002</v>
      </c>
      <c r="G110" s="20"/>
      <c r="H110" s="13">
        <f t="shared" si="9"/>
        <v>0</v>
      </c>
    </row>
    <row r="111" spans="1:12" ht="15.75">
      <c r="A111" s="105"/>
      <c r="B111" s="64" t="s">
        <v>11</v>
      </c>
      <c r="C111" s="63">
        <f t="shared" si="13"/>
        <v>306774.59999999998</v>
      </c>
      <c r="D111" s="144"/>
      <c r="E111" s="144"/>
      <c r="F111" s="75">
        <v>306774.59999999998</v>
      </c>
      <c r="G111" s="20"/>
      <c r="H111" s="13">
        <f t="shared" si="9"/>
        <v>0</v>
      </c>
    </row>
    <row r="112" spans="1:12" ht="15.75">
      <c r="A112" s="105"/>
      <c r="B112" s="64" t="s">
        <v>12</v>
      </c>
      <c r="C112" s="63">
        <f t="shared" si="13"/>
        <v>736388.8</v>
      </c>
      <c r="D112" s="144"/>
      <c r="E112" s="144"/>
      <c r="F112" s="75">
        <v>736388.8</v>
      </c>
      <c r="G112" s="20"/>
      <c r="H112" s="13">
        <f t="shared" si="9"/>
        <v>0</v>
      </c>
    </row>
    <row r="113" spans="1:8" ht="15.75">
      <c r="A113" s="105"/>
      <c r="B113" s="64" t="s">
        <v>7</v>
      </c>
      <c r="C113" s="63">
        <f t="shared" si="13"/>
        <v>739610.2</v>
      </c>
      <c r="D113" s="144"/>
      <c r="E113" s="144"/>
      <c r="F113" s="75">
        <v>739610.2</v>
      </c>
      <c r="G113" s="20"/>
      <c r="H113" s="13">
        <f t="shared" si="9"/>
        <v>0</v>
      </c>
    </row>
    <row r="114" spans="1:8" ht="37.5" customHeight="1">
      <c r="A114" s="78" t="s">
        <v>44</v>
      </c>
      <c r="B114" s="62" t="s">
        <v>13</v>
      </c>
      <c r="C114" s="63">
        <f t="shared" si="13"/>
        <v>764375</v>
      </c>
      <c r="D114" s="63"/>
      <c r="E114" s="63"/>
      <c r="F114" s="63">
        <f>SUM(F115:F119)</f>
        <v>764375</v>
      </c>
      <c r="G114" s="6"/>
      <c r="H114" s="13">
        <f t="shared" ref="H114:H186" si="14">C114-D114-E114-F114-G114</f>
        <v>0</v>
      </c>
    </row>
    <row r="115" spans="1:8" ht="15.75">
      <c r="A115" s="105"/>
      <c r="B115" s="64" t="s">
        <v>6</v>
      </c>
      <c r="C115" s="63">
        <f t="shared" si="13"/>
        <v>173465</v>
      </c>
      <c r="D115" s="144"/>
      <c r="E115" s="144"/>
      <c r="F115" s="79">
        <v>173465</v>
      </c>
      <c r="G115" s="20"/>
      <c r="H115" s="13">
        <f t="shared" si="14"/>
        <v>0</v>
      </c>
    </row>
    <row r="116" spans="1:8" ht="15.75">
      <c r="A116" s="105"/>
      <c r="B116" s="64" t="s">
        <v>10</v>
      </c>
      <c r="C116" s="63">
        <f t="shared" si="13"/>
        <v>212010</v>
      </c>
      <c r="D116" s="144"/>
      <c r="E116" s="144"/>
      <c r="F116" s="79">
        <v>212010</v>
      </c>
      <c r="G116" s="20"/>
      <c r="H116" s="13">
        <f t="shared" si="14"/>
        <v>0</v>
      </c>
    </row>
    <row r="117" spans="1:8" ht="15.75">
      <c r="A117" s="105"/>
      <c r="B117" s="64" t="s">
        <v>11</v>
      </c>
      <c r="C117" s="63">
        <f t="shared" si="13"/>
        <v>126300</v>
      </c>
      <c r="D117" s="144"/>
      <c r="E117" s="144"/>
      <c r="F117" s="79">
        <v>126300</v>
      </c>
      <c r="G117" s="20"/>
      <c r="H117" s="13">
        <f t="shared" si="14"/>
        <v>0</v>
      </c>
    </row>
    <row r="118" spans="1:8" ht="15.75">
      <c r="A118" s="105"/>
      <c r="B118" s="64" t="s">
        <v>12</v>
      </c>
      <c r="C118" s="63">
        <f t="shared" si="13"/>
        <v>126300</v>
      </c>
      <c r="D118" s="144"/>
      <c r="E118" s="144"/>
      <c r="F118" s="79">
        <v>126300</v>
      </c>
      <c r="G118" s="20"/>
      <c r="H118" s="13">
        <f t="shared" si="14"/>
        <v>0</v>
      </c>
    </row>
    <row r="119" spans="1:8" ht="15.75">
      <c r="A119" s="105"/>
      <c r="B119" s="64" t="s">
        <v>7</v>
      </c>
      <c r="C119" s="63">
        <f t="shared" si="13"/>
        <v>126300</v>
      </c>
      <c r="D119" s="144"/>
      <c r="E119" s="144"/>
      <c r="F119" s="79">
        <v>126300</v>
      </c>
      <c r="G119" s="20"/>
      <c r="H119" s="13">
        <f t="shared" si="14"/>
        <v>0</v>
      </c>
    </row>
    <row r="120" spans="1:8" ht="153.75" customHeight="1">
      <c r="A120" s="78" t="s">
        <v>45</v>
      </c>
      <c r="B120" s="62" t="s">
        <v>459</v>
      </c>
      <c r="C120" s="63">
        <f t="shared" si="13"/>
        <v>355947.4</v>
      </c>
      <c r="D120" s="63"/>
      <c r="E120" s="63"/>
      <c r="F120" s="63">
        <f>SUM(F121:F125)</f>
        <v>355947.4</v>
      </c>
      <c r="G120" s="6"/>
      <c r="H120" s="13">
        <f t="shared" si="14"/>
        <v>0</v>
      </c>
    </row>
    <row r="121" spans="1:8" ht="15.75">
      <c r="A121" s="105"/>
      <c r="B121" s="64" t="s">
        <v>6</v>
      </c>
      <c r="C121" s="63">
        <f t="shared" si="13"/>
        <v>51500</v>
      </c>
      <c r="D121" s="144"/>
      <c r="E121" s="144"/>
      <c r="F121" s="79">
        <v>51500</v>
      </c>
      <c r="G121" s="20"/>
      <c r="H121" s="13">
        <f t="shared" si="14"/>
        <v>0</v>
      </c>
    </row>
    <row r="122" spans="1:8" ht="15.75">
      <c r="A122" s="105"/>
      <c r="B122" s="64" t="s">
        <v>10</v>
      </c>
      <c r="C122" s="63">
        <f t="shared" si="13"/>
        <v>51500</v>
      </c>
      <c r="D122" s="144"/>
      <c r="E122" s="144"/>
      <c r="F122" s="79">
        <v>51500</v>
      </c>
      <c r="G122" s="20"/>
      <c r="H122" s="13">
        <f t="shared" si="14"/>
        <v>0</v>
      </c>
    </row>
    <row r="123" spans="1:8" ht="15.75">
      <c r="A123" s="105"/>
      <c r="B123" s="64" t="s">
        <v>11</v>
      </c>
      <c r="C123" s="63">
        <f t="shared" si="13"/>
        <v>51500</v>
      </c>
      <c r="D123" s="144"/>
      <c r="E123" s="144"/>
      <c r="F123" s="79">
        <v>51500</v>
      </c>
      <c r="G123" s="20"/>
      <c r="H123" s="13">
        <f t="shared" si="14"/>
        <v>0</v>
      </c>
    </row>
    <row r="124" spans="1:8" ht="15.75">
      <c r="A124" s="105"/>
      <c r="B124" s="64" t="s">
        <v>12</v>
      </c>
      <c r="C124" s="63">
        <f t="shared" si="13"/>
        <v>79310</v>
      </c>
      <c r="D124" s="144"/>
      <c r="E124" s="144"/>
      <c r="F124" s="79">
        <f>F123*1.54</f>
        <v>79310</v>
      </c>
      <c r="G124" s="20"/>
      <c r="H124" s="13">
        <f t="shared" si="14"/>
        <v>0</v>
      </c>
    </row>
    <row r="125" spans="1:8" ht="15.75">
      <c r="A125" s="105"/>
      <c r="B125" s="64" t="s">
        <v>7</v>
      </c>
      <c r="C125" s="63">
        <f t="shared" si="13"/>
        <v>122137.40000000001</v>
      </c>
      <c r="D125" s="145"/>
      <c r="E125" s="145"/>
      <c r="F125" s="79">
        <f>F124*1.54</f>
        <v>122137.40000000001</v>
      </c>
      <c r="G125" s="20"/>
      <c r="H125" s="13">
        <f t="shared" si="14"/>
        <v>0</v>
      </c>
    </row>
    <row r="126" spans="1:8" ht="65.25" customHeight="1">
      <c r="A126" s="171" t="s">
        <v>46</v>
      </c>
      <c r="B126" s="16" t="s">
        <v>461</v>
      </c>
      <c r="C126" s="6">
        <f>SUM(D126:G126)</f>
        <v>160370.64179999998</v>
      </c>
      <c r="D126" s="6"/>
      <c r="E126" s="6"/>
      <c r="F126" s="6">
        <f>SUM(F127:F131)</f>
        <v>160370.64179999998</v>
      </c>
      <c r="G126" s="6"/>
      <c r="H126" s="13">
        <f t="shared" si="14"/>
        <v>0</v>
      </c>
    </row>
    <row r="127" spans="1:8" ht="15.75">
      <c r="A127" s="172"/>
      <c r="B127" s="146">
        <v>2011</v>
      </c>
      <c r="C127" s="6">
        <f t="shared" ref="C127:C132" si="15">SUM(D127:G127)</f>
        <v>31050</v>
      </c>
      <c r="D127" s="18"/>
      <c r="E127" s="18"/>
      <c r="F127" s="19">
        <v>31050</v>
      </c>
      <c r="G127" s="20"/>
      <c r="H127" s="13">
        <f t="shared" si="14"/>
        <v>0</v>
      </c>
    </row>
    <row r="128" spans="1:8" ht="15.75">
      <c r="A128" s="172"/>
      <c r="B128" s="146">
        <v>2012</v>
      </c>
      <c r="C128" s="6">
        <f t="shared" si="15"/>
        <v>31050</v>
      </c>
      <c r="D128" s="18"/>
      <c r="E128" s="18"/>
      <c r="F128" s="19">
        <v>31050</v>
      </c>
      <c r="G128" s="20"/>
      <c r="H128" s="13">
        <f t="shared" si="14"/>
        <v>0</v>
      </c>
    </row>
    <row r="129" spans="1:9" ht="15.75">
      <c r="A129" s="172"/>
      <c r="B129" s="146">
        <v>2013</v>
      </c>
      <c r="C129" s="6">
        <f t="shared" si="15"/>
        <v>31050</v>
      </c>
      <c r="D129" s="18"/>
      <c r="E129" s="18"/>
      <c r="F129" s="19">
        <v>31050</v>
      </c>
      <c r="G129" s="20"/>
      <c r="H129" s="13">
        <f t="shared" si="14"/>
        <v>0</v>
      </c>
    </row>
    <row r="130" spans="1:9" ht="15.75">
      <c r="A130" s="172"/>
      <c r="B130" s="146">
        <v>2014</v>
      </c>
      <c r="C130" s="6">
        <f t="shared" si="15"/>
        <v>32726.7</v>
      </c>
      <c r="D130" s="18"/>
      <c r="E130" s="18"/>
      <c r="F130" s="19">
        <f>F129*1.054</f>
        <v>32726.7</v>
      </c>
      <c r="G130" s="20"/>
      <c r="H130" s="13">
        <f t="shared" si="14"/>
        <v>0</v>
      </c>
    </row>
    <row r="131" spans="1:9" ht="15.75">
      <c r="A131" s="172"/>
      <c r="B131" s="146">
        <v>2015</v>
      </c>
      <c r="C131" s="6">
        <f t="shared" si="15"/>
        <v>34493.941800000001</v>
      </c>
      <c r="D131" s="18"/>
      <c r="E131" s="18"/>
      <c r="F131" s="19">
        <f>F130*1.054</f>
        <v>34493.941800000001</v>
      </c>
      <c r="G131" s="20"/>
      <c r="H131" s="13">
        <f t="shared" si="14"/>
        <v>0</v>
      </c>
    </row>
    <row r="132" spans="1:9" ht="69" customHeight="1">
      <c r="A132" s="171" t="s">
        <v>47</v>
      </c>
      <c r="B132" s="16" t="s">
        <v>460</v>
      </c>
      <c r="C132" s="6">
        <f t="shared" si="15"/>
        <v>67143.907999999996</v>
      </c>
      <c r="D132" s="6"/>
      <c r="E132" s="6"/>
      <c r="F132" s="6">
        <f>SUM(F133:F137)</f>
        <v>67143.907999999996</v>
      </c>
      <c r="G132" s="6"/>
      <c r="H132" s="13">
        <f t="shared" si="14"/>
        <v>0</v>
      </c>
    </row>
    <row r="133" spans="1:9" ht="15.75">
      <c r="A133" s="105"/>
      <c r="B133" s="64" t="s">
        <v>6</v>
      </c>
      <c r="C133" s="6">
        <f>SUM(D133:G133)</f>
        <v>13000</v>
      </c>
      <c r="D133" s="18"/>
      <c r="E133" s="18"/>
      <c r="F133" s="19">
        <v>13000</v>
      </c>
      <c r="G133" s="20"/>
      <c r="H133" s="13">
        <f t="shared" si="14"/>
        <v>0</v>
      </c>
    </row>
    <row r="134" spans="1:9" ht="15.75">
      <c r="A134" s="105"/>
      <c r="B134" s="64" t="s">
        <v>10</v>
      </c>
      <c r="C134" s="6">
        <f>SUM(D134:G134)</f>
        <v>13000</v>
      </c>
      <c r="D134" s="18"/>
      <c r="E134" s="18"/>
      <c r="F134" s="19">
        <v>13000</v>
      </c>
      <c r="G134" s="20"/>
      <c r="H134" s="13">
        <f t="shared" si="14"/>
        <v>0</v>
      </c>
    </row>
    <row r="135" spans="1:9" ht="15.75">
      <c r="A135" s="105"/>
      <c r="B135" s="64" t="s">
        <v>11</v>
      </c>
      <c r="C135" s="6">
        <f>SUM(D135:G135)</f>
        <v>13000</v>
      </c>
      <c r="D135" s="18"/>
      <c r="E135" s="18"/>
      <c r="F135" s="19">
        <v>13000</v>
      </c>
      <c r="G135" s="20"/>
      <c r="H135" s="13">
        <f t="shared" si="14"/>
        <v>0</v>
      </c>
    </row>
    <row r="136" spans="1:9" ht="15.75">
      <c r="A136" s="105"/>
      <c r="B136" s="64" t="s">
        <v>12</v>
      </c>
      <c r="C136" s="6">
        <f>SUM(D136:G136)</f>
        <v>13702</v>
      </c>
      <c r="D136" s="18"/>
      <c r="E136" s="18"/>
      <c r="F136" s="19">
        <f>F135*1.054</f>
        <v>13702</v>
      </c>
      <c r="G136" s="20"/>
      <c r="H136" s="13">
        <f t="shared" si="14"/>
        <v>0</v>
      </c>
    </row>
    <row r="137" spans="1:9" ht="15.75">
      <c r="A137" s="105"/>
      <c r="B137" s="64" t="s">
        <v>7</v>
      </c>
      <c r="C137" s="6">
        <f>SUM(D137:G137)</f>
        <v>14441.908000000001</v>
      </c>
      <c r="D137" s="18"/>
      <c r="E137" s="18"/>
      <c r="F137" s="19">
        <f>F136*1.054</f>
        <v>14441.908000000001</v>
      </c>
      <c r="G137" s="20"/>
      <c r="H137" s="13">
        <f t="shared" si="14"/>
        <v>0</v>
      </c>
    </row>
    <row r="138" spans="1:9" ht="78.75" customHeight="1">
      <c r="A138" s="78" t="s">
        <v>48</v>
      </c>
      <c r="B138" s="170" t="s">
        <v>380</v>
      </c>
      <c r="C138" s="39">
        <f t="shared" ref="C138:C149" si="16">SUM(D138:G138)</f>
        <v>66627.416400000002</v>
      </c>
      <c r="D138" s="39"/>
      <c r="E138" s="39"/>
      <c r="F138" s="39">
        <f>SUM(F139:F143)</f>
        <v>66627.416400000002</v>
      </c>
      <c r="G138" s="6"/>
      <c r="H138" s="13">
        <f t="shared" si="14"/>
        <v>0</v>
      </c>
      <c r="I138" s="5" t="s">
        <v>294</v>
      </c>
    </row>
    <row r="139" spans="1:9" s="3" customFormat="1" ht="15.75">
      <c r="A139" s="78"/>
      <c r="B139" s="46" t="s">
        <v>6</v>
      </c>
      <c r="C139" s="39">
        <f t="shared" si="16"/>
        <v>12900</v>
      </c>
      <c r="D139" s="71"/>
      <c r="E139" s="71"/>
      <c r="F139" s="72">
        <v>12900</v>
      </c>
      <c r="G139" s="20"/>
      <c r="H139" s="13">
        <f t="shared" si="14"/>
        <v>0</v>
      </c>
      <c r="I139" s="3" t="s">
        <v>295</v>
      </c>
    </row>
    <row r="140" spans="1:9" s="3" customFormat="1" ht="15.75">
      <c r="A140" s="78"/>
      <c r="B140" s="46" t="s">
        <v>10</v>
      </c>
      <c r="C140" s="39">
        <f t="shared" si="16"/>
        <v>12900</v>
      </c>
      <c r="D140" s="71"/>
      <c r="E140" s="71"/>
      <c r="F140" s="72">
        <v>12900</v>
      </c>
      <c r="G140" s="20"/>
      <c r="H140" s="13">
        <f t="shared" si="14"/>
        <v>0</v>
      </c>
    </row>
    <row r="141" spans="1:9" s="3" customFormat="1" ht="15.75">
      <c r="A141" s="78"/>
      <c r="B141" s="46" t="s">
        <v>11</v>
      </c>
      <c r="C141" s="39">
        <f t="shared" si="16"/>
        <v>12900</v>
      </c>
      <c r="D141" s="71"/>
      <c r="E141" s="71"/>
      <c r="F141" s="72">
        <v>12900</v>
      </c>
      <c r="G141" s="20"/>
      <c r="H141" s="13">
        <f t="shared" si="14"/>
        <v>0</v>
      </c>
    </row>
    <row r="142" spans="1:9" s="3" customFormat="1" ht="15.75">
      <c r="A142" s="78"/>
      <c r="B142" s="46" t="s">
        <v>12</v>
      </c>
      <c r="C142" s="39">
        <f t="shared" si="16"/>
        <v>13596.6</v>
      </c>
      <c r="D142" s="71"/>
      <c r="E142" s="71"/>
      <c r="F142" s="72">
        <f>F141*1.054</f>
        <v>13596.6</v>
      </c>
      <c r="G142" s="20"/>
      <c r="H142" s="13">
        <f t="shared" si="14"/>
        <v>0</v>
      </c>
    </row>
    <row r="143" spans="1:9" s="3" customFormat="1" ht="15.75">
      <c r="A143" s="78"/>
      <c r="B143" s="46" t="s">
        <v>7</v>
      </c>
      <c r="C143" s="39">
        <f t="shared" si="16"/>
        <v>14330.816400000002</v>
      </c>
      <c r="D143" s="71"/>
      <c r="E143" s="71"/>
      <c r="F143" s="72">
        <f>F142*1.054</f>
        <v>14330.816400000002</v>
      </c>
      <c r="G143" s="20"/>
      <c r="H143" s="13">
        <f t="shared" si="14"/>
        <v>0</v>
      </c>
    </row>
    <row r="144" spans="1:9" s="3" customFormat="1" ht="97.5" customHeight="1">
      <c r="A144" s="78" t="s">
        <v>49</v>
      </c>
      <c r="B144" s="16" t="s">
        <v>50</v>
      </c>
      <c r="C144" s="6">
        <f t="shared" si="16"/>
        <v>5929.3235679999998</v>
      </c>
      <c r="D144" s="6"/>
      <c r="E144" s="6"/>
      <c r="F144" s="6">
        <f>SUM(F145:F149)</f>
        <v>5929.3235679999998</v>
      </c>
      <c r="G144" s="6"/>
      <c r="H144" s="13">
        <f t="shared" si="14"/>
        <v>0</v>
      </c>
    </row>
    <row r="145" spans="1:8" ht="15.75">
      <c r="A145" s="78"/>
      <c r="B145" s="17" t="s">
        <v>6</v>
      </c>
      <c r="C145" s="6">
        <f t="shared" si="16"/>
        <v>1148</v>
      </c>
      <c r="D145" s="18"/>
      <c r="E145" s="18"/>
      <c r="F145" s="19">
        <v>1148</v>
      </c>
      <c r="G145" s="20"/>
      <c r="H145" s="13">
        <f t="shared" si="14"/>
        <v>0</v>
      </c>
    </row>
    <row r="146" spans="1:8" ht="15.75">
      <c r="A146" s="78"/>
      <c r="B146" s="17" t="s">
        <v>10</v>
      </c>
      <c r="C146" s="6">
        <f t="shared" si="16"/>
        <v>1148</v>
      </c>
      <c r="D146" s="18"/>
      <c r="E146" s="18"/>
      <c r="F146" s="19">
        <v>1148</v>
      </c>
      <c r="G146" s="20"/>
      <c r="H146" s="13">
        <f t="shared" si="14"/>
        <v>0</v>
      </c>
    </row>
    <row r="147" spans="1:8" ht="15.75">
      <c r="A147" s="78"/>
      <c r="B147" s="17" t="s">
        <v>11</v>
      </c>
      <c r="C147" s="6">
        <f t="shared" si="16"/>
        <v>1148</v>
      </c>
      <c r="D147" s="18"/>
      <c r="E147" s="18"/>
      <c r="F147" s="19">
        <v>1148</v>
      </c>
      <c r="G147" s="20"/>
      <c r="H147" s="13">
        <f t="shared" si="14"/>
        <v>0</v>
      </c>
    </row>
    <row r="148" spans="1:8" ht="15.75">
      <c r="A148" s="78"/>
      <c r="B148" s="17" t="s">
        <v>12</v>
      </c>
      <c r="C148" s="6">
        <f t="shared" si="16"/>
        <v>1209.992</v>
      </c>
      <c r="D148" s="18"/>
      <c r="E148" s="18"/>
      <c r="F148" s="19">
        <f>F147*1.054</f>
        <v>1209.992</v>
      </c>
      <c r="G148" s="20"/>
      <c r="H148" s="13">
        <f t="shared" si="14"/>
        <v>0</v>
      </c>
    </row>
    <row r="149" spans="1:8" ht="15.75">
      <c r="A149" s="78"/>
      <c r="B149" s="17" t="s">
        <v>7</v>
      </c>
      <c r="C149" s="6">
        <f t="shared" si="16"/>
        <v>1275.3315680000001</v>
      </c>
      <c r="D149" s="18"/>
      <c r="E149" s="18"/>
      <c r="F149" s="19">
        <f>F148*1.054</f>
        <v>1275.3315680000001</v>
      </c>
      <c r="G149" s="20"/>
      <c r="H149" s="13">
        <f t="shared" si="14"/>
        <v>0</v>
      </c>
    </row>
    <row r="150" spans="1:8" ht="31.5">
      <c r="A150" s="78" t="s">
        <v>51</v>
      </c>
      <c r="B150" s="16" t="s">
        <v>52</v>
      </c>
      <c r="C150" s="6">
        <f t="shared" ref="C150:C161" si="17">SUM(D150:G150)</f>
        <v>614440.64</v>
      </c>
      <c r="D150" s="19"/>
      <c r="E150" s="19">
        <f>SUM(E151:E155)</f>
        <v>540944.94000000006</v>
      </c>
      <c r="F150" s="19">
        <f>SUM(F151:F155)</f>
        <v>73495.7</v>
      </c>
      <c r="G150" s="6"/>
      <c r="H150" s="13">
        <f t="shared" si="14"/>
        <v>-4.3655745685100555E-11</v>
      </c>
    </row>
    <row r="151" spans="1:8" ht="15.75">
      <c r="A151" s="78"/>
      <c r="B151" s="17" t="s">
        <v>6</v>
      </c>
      <c r="C151" s="6">
        <f t="shared" si="17"/>
        <v>118775.40000000001</v>
      </c>
      <c r="D151" s="19"/>
      <c r="E151" s="6">
        <v>104545.60000000001</v>
      </c>
      <c r="F151" s="19">
        <v>14229.8</v>
      </c>
      <c r="G151" s="20"/>
      <c r="H151" s="13">
        <f t="shared" si="14"/>
        <v>3.637978807091713E-12</v>
      </c>
    </row>
    <row r="152" spans="1:8" ht="15.75">
      <c r="A152" s="78"/>
      <c r="B152" s="17" t="s">
        <v>10</v>
      </c>
      <c r="C152" s="6">
        <f t="shared" si="17"/>
        <v>118775.40000000001</v>
      </c>
      <c r="D152" s="19"/>
      <c r="E152" s="6">
        <v>104545.60000000001</v>
      </c>
      <c r="F152" s="19">
        <v>14229.8</v>
      </c>
      <c r="G152" s="20"/>
      <c r="H152" s="13">
        <f t="shared" si="14"/>
        <v>3.637978807091713E-12</v>
      </c>
    </row>
    <row r="153" spans="1:8" ht="15.75">
      <c r="A153" s="78"/>
      <c r="B153" s="17" t="s">
        <v>11</v>
      </c>
      <c r="C153" s="6">
        <f t="shared" si="17"/>
        <v>118775.40000000001</v>
      </c>
      <c r="D153" s="19"/>
      <c r="E153" s="6">
        <v>104545.60000000001</v>
      </c>
      <c r="F153" s="19">
        <v>14229.8</v>
      </c>
      <c r="G153" s="20"/>
      <c r="H153" s="13">
        <f t="shared" si="14"/>
        <v>3.637978807091713E-12</v>
      </c>
    </row>
    <row r="154" spans="1:8" ht="15.75">
      <c r="A154" s="78"/>
      <c r="B154" s="17" t="s">
        <v>12</v>
      </c>
      <c r="C154" s="6">
        <f t="shared" si="17"/>
        <v>125502.89</v>
      </c>
      <c r="D154" s="19"/>
      <c r="E154" s="6">
        <v>110504.69</v>
      </c>
      <c r="F154" s="19">
        <v>14998.2</v>
      </c>
      <c r="G154" s="20"/>
      <c r="H154" s="13">
        <f t="shared" si="14"/>
        <v>-3.637978807091713E-12</v>
      </c>
    </row>
    <row r="155" spans="1:8" ht="15.75">
      <c r="A155" s="78"/>
      <c r="B155" s="17" t="s">
        <v>7</v>
      </c>
      <c r="C155" s="6">
        <f t="shared" si="17"/>
        <v>132611.54999999999</v>
      </c>
      <c r="D155" s="19"/>
      <c r="E155" s="6">
        <v>116803.45</v>
      </c>
      <c r="F155" s="19">
        <v>15808.1</v>
      </c>
      <c r="G155" s="20"/>
      <c r="H155" s="13">
        <f t="shared" si="14"/>
        <v>-9.0949470177292824E-12</v>
      </c>
    </row>
    <row r="156" spans="1:8" ht="66" customHeight="1">
      <c r="A156" s="78" t="s">
        <v>53</v>
      </c>
      <c r="B156" s="73" t="s">
        <v>201</v>
      </c>
      <c r="C156" s="76">
        <f t="shared" si="17"/>
        <v>76619.808399999994</v>
      </c>
      <c r="D156" s="75"/>
      <c r="E156" s="75"/>
      <c r="F156" s="75">
        <f>SUM(F157:F161)</f>
        <v>76619.808399999994</v>
      </c>
      <c r="G156" s="19"/>
      <c r="H156" s="13">
        <f t="shared" si="14"/>
        <v>0</v>
      </c>
    </row>
    <row r="157" spans="1:8" ht="15.75">
      <c r="A157" s="78"/>
      <c r="B157" s="77" t="s">
        <v>6</v>
      </c>
      <c r="C157" s="76">
        <f t="shared" si="17"/>
        <v>14679.2</v>
      </c>
      <c r="D157" s="75"/>
      <c r="E157" s="75"/>
      <c r="F157" s="75">
        <f>F163+F169+F175+F181</f>
        <v>14679.2</v>
      </c>
      <c r="G157" s="19"/>
      <c r="H157" s="13">
        <f t="shared" si="14"/>
        <v>0</v>
      </c>
    </row>
    <row r="158" spans="1:8" ht="15.75">
      <c r="A158" s="78"/>
      <c r="B158" s="77" t="s">
        <v>10</v>
      </c>
      <c r="C158" s="76">
        <f t="shared" si="17"/>
        <v>14872</v>
      </c>
      <c r="D158" s="75"/>
      <c r="E158" s="75"/>
      <c r="F158" s="75">
        <f t="shared" ref="F158:F160" si="18">F164+F170+F176+F182</f>
        <v>14872</v>
      </c>
      <c r="G158" s="19"/>
      <c r="H158" s="13">
        <f t="shared" si="14"/>
        <v>0</v>
      </c>
    </row>
    <row r="159" spans="1:8" ht="15.75">
      <c r="A159" s="78"/>
      <c r="B159" s="77" t="s">
        <v>11</v>
      </c>
      <c r="C159" s="76">
        <f t="shared" si="17"/>
        <v>14872</v>
      </c>
      <c r="D159" s="75"/>
      <c r="E159" s="75"/>
      <c r="F159" s="75">
        <f t="shared" si="18"/>
        <v>14872</v>
      </c>
      <c r="G159" s="19"/>
      <c r="H159" s="13">
        <f t="shared" si="14"/>
        <v>0</v>
      </c>
    </row>
    <row r="160" spans="1:8" ht="15.75">
      <c r="A160" s="78"/>
      <c r="B160" s="77" t="s">
        <v>12</v>
      </c>
      <c r="C160" s="76">
        <f t="shared" si="17"/>
        <v>15675.08</v>
      </c>
      <c r="D160" s="75"/>
      <c r="E160" s="75"/>
      <c r="F160" s="75">
        <f t="shared" si="18"/>
        <v>15675.08</v>
      </c>
      <c r="G160" s="19"/>
      <c r="H160" s="13">
        <f t="shared" si="14"/>
        <v>0</v>
      </c>
    </row>
    <row r="161" spans="1:8" ht="15.75">
      <c r="A161" s="78"/>
      <c r="B161" s="77" t="s">
        <v>7</v>
      </c>
      <c r="C161" s="76">
        <f t="shared" si="17"/>
        <v>16521.528399999999</v>
      </c>
      <c r="D161" s="75"/>
      <c r="E161" s="75"/>
      <c r="F161" s="75">
        <f>F167+F173+F179+F185</f>
        <v>16521.528399999999</v>
      </c>
      <c r="G161" s="19"/>
      <c r="H161" s="13">
        <f t="shared" si="14"/>
        <v>0</v>
      </c>
    </row>
    <row r="162" spans="1:8" ht="48.75" customHeight="1">
      <c r="A162" s="78" t="s">
        <v>54</v>
      </c>
      <c r="B162" s="48" t="s">
        <v>462</v>
      </c>
      <c r="C162" s="6">
        <f t="shared" ref="C162:C188" si="19">SUM(D162:G162)</f>
        <v>4648.4243999999999</v>
      </c>
      <c r="D162" s="6"/>
      <c r="E162" s="6"/>
      <c r="F162" s="6">
        <f>SUM(F163:F167)</f>
        <v>4648.4243999999999</v>
      </c>
      <c r="G162" s="6"/>
      <c r="H162" s="13">
        <f t="shared" si="14"/>
        <v>0</v>
      </c>
    </row>
    <row r="163" spans="1:8" ht="15.75">
      <c r="A163" s="78"/>
      <c r="B163" s="64" t="s">
        <v>6</v>
      </c>
      <c r="C163" s="6">
        <f t="shared" si="19"/>
        <v>900</v>
      </c>
      <c r="D163" s="18"/>
      <c r="E163" s="18"/>
      <c r="F163" s="19">
        <v>900</v>
      </c>
      <c r="G163" s="20"/>
      <c r="H163" s="13">
        <f t="shared" si="14"/>
        <v>0</v>
      </c>
    </row>
    <row r="164" spans="1:8" ht="15.75">
      <c r="A164" s="78"/>
      <c r="B164" s="64" t="s">
        <v>10</v>
      </c>
      <c r="C164" s="6">
        <f t="shared" si="19"/>
        <v>900</v>
      </c>
      <c r="D164" s="18"/>
      <c r="E164" s="18"/>
      <c r="F164" s="19">
        <v>900</v>
      </c>
      <c r="G164" s="20"/>
      <c r="H164" s="13">
        <f t="shared" si="14"/>
        <v>0</v>
      </c>
    </row>
    <row r="165" spans="1:8" ht="15.75">
      <c r="A165" s="78"/>
      <c r="B165" s="64" t="s">
        <v>11</v>
      </c>
      <c r="C165" s="6">
        <f t="shared" si="19"/>
        <v>900</v>
      </c>
      <c r="D165" s="18"/>
      <c r="E165" s="18"/>
      <c r="F165" s="19">
        <v>900</v>
      </c>
      <c r="G165" s="20"/>
      <c r="H165" s="13">
        <f t="shared" si="14"/>
        <v>0</v>
      </c>
    </row>
    <row r="166" spans="1:8" ht="15.75">
      <c r="A166" s="78"/>
      <c r="B166" s="64" t="s">
        <v>12</v>
      </c>
      <c r="C166" s="6">
        <f t="shared" si="19"/>
        <v>948.6</v>
      </c>
      <c r="D166" s="18"/>
      <c r="E166" s="18"/>
      <c r="F166" s="19">
        <f>F165*1.054</f>
        <v>948.6</v>
      </c>
      <c r="G166" s="20"/>
      <c r="H166" s="13">
        <f t="shared" si="14"/>
        <v>0</v>
      </c>
    </row>
    <row r="167" spans="1:8" ht="15.75">
      <c r="A167" s="78"/>
      <c r="B167" s="64" t="s">
        <v>7</v>
      </c>
      <c r="C167" s="6">
        <f t="shared" si="19"/>
        <v>999.82440000000008</v>
      </c>
      <c r="D167" s="18"/>
      <c r="E167" s="18"/>
      <c r="F167" s="19">
        <f>F166*1.054</f>
        <v>999.82440000000008</v>
      </c>
      <c r="G167" s="20"/>
      <c r="H167" s="13">
        <f t="shared" si="14"/>
        <v>0</v>
      </c>
    </row>
    <row r="168" spans="1:8" ht="99.75" customHeight="1">
      <c r="A168" s="78" t="s">
        <v>55</v>
      </c>
      <c r="B168" s="16" t="s">
        <v>463</v>
      </c>
      <c r="C168" s="6">
        <f t="shared" si="19"/>
        <v>59396.534</v>
      </c>
      <c r="D168" s="6"/>
      <c r="E168" s="6"/>
      <c r="F168" s="6">
        <f>SUM(F169:F173)</f>
        <v>59396.534</v>
      </c>
      <c r="G168" s="6"/>
      <c r="H168" s="13">
        <f t="shared" si="14"/>
        <v>0</v>
      </c>
    </row>
    <row r="169" spans="1:8" ht="15.75">
      <c r="A169" s="78"/>
      <c r="B169" s="64" t="s">
        <v>6</v>
      </c>
      <c r="C169" s="6">
        <f t="shared" si="19"/>
        <v>11500</v>
      </c>
      <c r="D169" s="18"/>
      <c r="E169" s="18"/>
      <c r="F169" s="19">
        <v>11500</v>
      </c>
      <c r="G169" s="20"/>
      <c r="H169" s="13">
        <f t="shared" si="14"/>
        <v>0</v>
      </c>
    </row>
    <row r="170" spans="1:8" ht="15.75">
      <c r="A170" s="78"/>
      <c r="B170" s="64" t="s">
        <v>10</v>
      </c>
      <c r="C170" s="6">
        <f t="shared" si="19"/>
        <v>11500</v>
      </c>
      <c r="D170" s="18"/>
      <c r="E170" s="18"/>
      <c r="F170" s="19">
        <v>11500</v>
      </c>
      <c r="G170" s="20"/>
      <c r="H170" s="13">
        <f t="shared" si="14"/>
        <v>0</v>
      </c>
    </row>
    <row r="171" spans="1:8" ht="15.75">
      <c r="A171" s="78"/>
      <c r="B171" s="64" t="s">
        <v>11</v>
      </c>
      <c r="C171" s="6">
        <f t="shared" si="19"/>
        <v>11500</v>
      </c>
      <c r="D171" s="18"/>
      <c r="E171" s="18"/>
      <c r="F171" s="19">
        <v>11500</v>
      </c>
      <c r="G171" s="20"/>
      <c r="H171" s="13">
        <f t="shared" si="14"/>
        <v>0</v>
      </c>
    </row>
    <row r="172" spans="1:8" ht="15.75">
      <c r="A172" s="78"/>
      <c r="B172" s="64" t="s">
        <v>12</v>
      </c>
      <c r="C172" s="6">
        <f t="shared" si="19"/>
        <v>12121</v>
      </c>
      <c r="D172" s="18"/>
      <c r="E172" s="18"/>
      <c r="F172" s="19">
        <f>F171*1.054</f>
        <v>12121</v>
      </c>
      <c r="G172" s="20"/>
      <c r="H172" s="13">
        <f t="shared" si="14"/>
        <v>0</v>
      </c>
    </row>
    <row r="173" spans="1:8" ht="15.75">
      <c r="A173" s="78"/>
      <c r="B173" s="64" t="s">
        <v>7</v>
      </c>
      <c r="C173" s="6">
        <f t="shared" si="19"/>
        <v>12775.534000000001</v>
      </c>
      <c r="D173" s="18"/>
      <c r="E173" s="18"/>
      <c r="F173" s="19">
        <f>F172*1.054</f>
        <v>12775.534000000001</v>
      </c>
      <c r="G173" s="20"/>
      <c r="H173" s="13">
        <f t="shared" si="14"/>
        <v>0</v>
      </c>
    </row>
    <row r="174" spans="1:8" ht="127.5" customHeight="1">
      <c r="A174" s="78" t="s">
        <v>367</v>
      </c>
      <c r="B174" s="62" t="s">
        <v>464</v>
      </c>
      <c r="C174" s="63">
        <f t="shared" ref="C174:C178" si="20">D174+E174+F174+G174</f>
        <v>6454.5800000000008</v>
      </c>
      <c r="D174" s="144"/>
      <c r="E174" s="144"/>
      <c r="F174" s="79">
        <f>F175+F176+F177+F178+F179</f>
        <v>6454.5800000000008</v>
      </c>
      <c r="G174" s="147"/>
      <c r="H174" s="13">
        <f t="shared" si="14"/>
        <v>0</v>
      </c>
    </row>
    <row r="175" spans="1:8" ht="15.75">
      <c r="A175" s="78"/>
      <c r="B175" s="64" t="s">
        <v>6</v>
      </c>
      <c r="C175" s="63">
        <f t="shared" si="20"/>
        <v>1249.7</v>
      </c>
      <c r="D175" s="144"/>
      <c r="E175" s="144"/>
      <c r="F175" s="79">
        <v>1249.7</v>
      </c>
      <c r="G175" s="147"/>
      <c r="H175" s="13"/>
    </row>
    <row r="176" spans="1:8" ht="15.75">
      <c r="A176" s="78"/>
      <c r="B176" s="64" t="s">
        <v>10</v>
      </c>
      <c r="C176" s="63">
        <f t="shared" si="20"/>
        <v>1249.7</v>
      </c>
      <c r="D176" s="144"/>
      <c r="E176" s="144"/>
      <c r="F176" s="79">
        <v>1249.7</v>
      </c>
      <c r="G176" s="147"/>
      <c r="H176" s="13"/>
    </row>
    <row r="177" spans="1:8" ht="15.75">
      <c r="A177" s="78"/>
      <c r="B177" s="64" t="s">
        <v>11</v>
      </c>
      <c r="C177" s="63">
        <f t="shared" si="20"/>
        <v>1249.7</v>
      </c>
      <c r="D177" s="144"/>
      <c r="E177" s="144"/>
      <c r="F177" s="79">
        <v>1249.7</v>
      </c>
      <c r="G177" s="147"/>
      <c r="H177" s="13"/>
    </row>
    <row r="178" spans="1:8" ht="15.75">
      <c r="A178" s="78"/>
      <c r="B178" s="64" t="s">
        <v>12</v>
      </c>
      <c r="C178" s="63">
        <f t="shared" si="20"/>
        <v>1317.18</v>
      </c>
      <c r="D178" s="144"/>
      <c r="E178" s="144"/>
      <c r="F178" s="79">
        <v>1317.18</v>
      </c>
      <c r="G178" s="147"/>
      <c r="H178" s="13"/>
    </row>
    <row r="179" spans="1:8" ht="15.75">
      <c r="A179" s="78"/>
      <c r="B179" s="64" t="s">
        <v>7</v>
      </c>
      <c r="C179" s="63">
        <f>D179+E179+F179+G179</f>
        <v>1388.3</v>
      </c>
      <c r="D179" s="144"/>
      <c r="E179" s="144"/>
      <c r="F179" s="79">
        <v>1388.3</v>
      </c>
      <c r="G179" s="147"/>
      <c r="H179" s="13"/>
    </row>
    <row r="180" spans="1:8" ht="126">
      <c r="A180" s="78" t="s">
        <v>368</v>
      </c>
      <c r="B180" s="62" t="s">
        <v>465</v>
      </c>
      <c r="C180" s="63">
        <f>D180+E180+F180+G180</f>
        <v>6120.27</v>
      </c>
      <c r="D180" s="144"/>
      <c r="E180" s="144"/>
      <c r="F180" s="79">
        <f>F181+F182+F183+F184+F185</f>
        <v>6120.27</v>
      </c>
      <c r="G180" s="147"/>
      <c r="H180" s="13"/>
    </row>
    <row r="181" spans="1:8" ht="15.75">
      <c r="A181" s="78"/>
      <c r="B181" s="64" t="s">
        <v>6</v>
      </c>
      <c r="C181" s="63">
        <f>D181+E181+F181+G181</f>
        <v>1029.5</v>
      </c>
      <c r="D181" s="144"/>
      <c r="E181" s="144"/>
      <c r="F181" s="79">
        <v>1029.5</v>
      </c>
      <c r="G181" s="147"/>
      <c r="H181" s="13"/>
    </row>
    <row r="182" spans="1:8" ht="15.75">
      <c r="A182" s="78"/>
      <c r="B182" s="64" t="s">
        <v>10</v>
      </c>
      <c r="C182" s="63">
        <f t="shared" ref="C182:C185" si="21">D182+E182+F182+G182</f>
        <v>1222.3</v>
      </c>
      <c r="D182" s="144"/>
      <c r="E182" s="144"/>
      <c r="F182" s="79">
        <v>1222.3</v>
      </c>
      <c r="G182" s="147"/>
      <c r="H182" s="13"/>
    </row>
    <row r="183" spans="1:8" ht="15.75">
      <c r="A183" s="78"/>
      <c r="B183" s="64" t="s">
        <v>11</v>
      </c>
      <c r="C183" s="63">
        <f t="shared" si="21"/>
        <v>1222.3</v>
      </c>
      <c r="D183" s="144"/>
      <c r="E183" s="144"/>
      <c r="F183" s="79">
        <v>1222.3</v>
      </c>
      <c r="G183" s="147"/>
      <c r="H183" s="13"/>
    </row>
    <row r="184" spans="1:8" ht="15.75">
      <c r="A184" s="78"/>
      <c r="B184" s="64" t="s">
        <v>12</v>
      </c>
      <c r="C184" s="63">
        <f t="shared" si="21"/>
        <v>1288.3</v>
      </c>
      <c r="D184" s="144"/>
      <c r="E184" s="144"/>
      <c r="F184" s="79">
        <v>1288.3</v>
      </c>
      <c r="G184" s="147"/>
      <c r="H184" s="13"/>
    </row>
    <row r="185" spans="1:8" ht="15.75">
      <c r="A185" s="78"/>
      <c r="B185" s="64" t="s">
        <v>7</v>
      </c>
      <c r="C185" s="63">
        <f t="shared" si="21"/>
        <v>1357.87</v>
      </c>
      <c r="D185" s="144"/>
      <c r="E185" s="144"/>
      <c r="F185" s="79">
        <v>1357.87</v>
      </c>
      <c r="G185" s="147"/>
      <c r="H185" s="13"/>
    </row>
    <row r="186" spans="1:8" ht="47.25">
      <c r="A186" s="78" t="s">
        <v>191</v>
      </c>
      <c r="B186" s="62" t="s">
        <v>300</v>
      </c>
      <c r="C186" s="63">
        <f t="shared" si="19"/>
        <v>750369.3</v>
      </c>
      <c r="D186" s="79"/>
      <c r="E186" s="79">
        <f>SUM(E187:E191)</f>
        <v>750369.3</v>
      </c>
      <c r="F186" s="79"/>
      <c r="G186" s="79"/>
      <c r="H186" s="13">
        <f t="shared" si="14"/>
        <v>0</v>
      </c>
    </row>
    <row r="187" spans="1:8" ht="15.75">
      <c r="A187" s="78"/>
      <c r="B187" s="64" t="s">
        <v>6</v>
      </c>
      <c r="C187" s="63">
        <f t="shared" si="19"/>
        <v>265560</v>
      </c>
      <c r="D187" s="79"/>
      <c r="E187" s="79">
        <v>265560</v>
      </c>
      <c r="F187" s="80"/>
      <c r="G187" s="79"/>
      <c r="H187" s="13">
        <f t="shared" ref="H187:H241" si="22">C187-D187-E187-F187-G187</f>
        <v>0</v>
      </c>
    </row>
    <row r="188" spans="1:8" ht="15.75">
      <c r="A188" s="78"/>
      <c r="B188" s="64" t="s">
        <v>10</v>
      </c>
      <c r="C188" s="63">
        <f t="shared" si="19"/>
        <v>484809.3</v>
      </c>
      <c r="D188" s="79"/>
      <c r="E188" s="79">
        <v>484809.3</v>
      </c>
      <c r="F188" s="80"/>
      <c r="G188" s="79"/>
      <c r="H188" s="13">
        <f t="shared" si="22"/>
        <v>0</v>
      </c>
    </row>
    <row r="189" spans="1:8" ht="15.75">
      <c r="A189" s="78"/>
      <c r="B189" s="64" t="s">
        <v>11</v>
      </c>
      <c r="C189" s="63"/>
      <c r="D189" s="79"/>
      <c r="E189" s="79"/>
      <c r="F189" s="80"/>
      <c r="G189" s="79"/>
      <c r="H189" s="13">
        <f t="shared" si="22"/>
        <v>0</v>
      </c>
    </row>
    <row r="190" spans="1:8" ht="15.75">
      <c r="A190" s="78"/>
      <c r="B190" s="64" t="s">
        <v>12</v>
      </c>
      <c r="C190" s="63"/>
      <c r="D190" s="79"/>
      <c r="E190" s="79"/>
      <c r="F190" s="80"/>
      <c r="G190" s="79"/>
      <c r="H190" s="13">
        <f t="shared" si="22"/>
        <v>0</v>
      </c>
    </row>
    <row r="191" spans="1:8" ht="15.75">
      <c r="A191" s="78"/>
      <c r="B191" s="64" t="s">
        <v>7</v>
      </c>
      <c r="C191" s="63"/>
      <c r="D191" s="79"/>
      <c r="E191" s="79"/>
      <c r="F191" s="80"/>
      <c r="G191" s="79"/>
      <c r="H191" s="13">
        <f t="shared" si="22"/>
        <v>0</v>
      </c>
    </row>
    <row r="192" spans="1:8" ht="34.5" customHeight="1">
      <c r="A192" s="201" t="s">
        <v>56</v>
      </c>
      <c r="B192" s="202"/>
      <c r="C192" s="202"/>
      <c r="D192" s="202"/>
      <c r="E192" s="202"/>
      <c r="F192" s="202"/>
      <c r="G192" s="203"/>
      <c r="H192" s="13">
        <f t="shared" si="22"/>
        <v>0</v>
      </c>
    </row>
    <row r="193" spans="1:8" ht="31.5">
      <c r="A193" s="81" t="s">
        <v>27</v>
      </c>
      <c r="B193" s="82" t="s">
        <v>30</v>
      </c>
      <c r="C193" s="83">
        <f>SUM(C194:C198)</f>
        <v>947367.61</v>
      </c>
      <c r="D193" s="83"/>
      <c r="E193" s="83">
        <f>SUM(E194:E198)</f>
        <v>512218.2</v>
      </c>
      <c r="F193" s="83">
        <f>SUM(F194:F198)</f>
        <v>435149.41000000003</v>
      </c>
      <c r="G193" s="83"/>
      <c r="H193" s="13">
        <f t="shared" si="22"/>
        <v>-5.8207660913467407E-11</v>
      </c>
    </row>
    <row r="194" spans="1:8" ht="15.75">
      <c r="A194" s="84"/>
      <c r="B194" s="64" t="s">
        <v>6</v>
      </c>
      <c r="C194" s="85">
        <f>SUM(D194:G194)</f>
        <v>381112.6</v>
      </c>
      <c r="D194" s="86"/>
      <c r="E194" s="86">
        <f>E200+E206+E212+E218+E224+E230</f>
        <v>281300</v>
      </c>
      <c r="F194" s="86">
        <f>SUMIF($B$200:$B$234,B200,$F$200:$F$234)</f>
        <v>99812.6</v>
      </c>
      <c r="G194" s="86"/>
      <c r="H194" s="13">
        <f t="shared" si="22"/>
        <v>-2.9103830456733704E-11</v>
      </c>
    </row>
    <row r="195" spans="1:8" ht="15.75">
      <c r="A195" s="84"/>
      <c r="B195" s="64" t="s">
        <v>10</v>
      </c>
      <c r="C195" s="85">
        <f>SUM(D195:G195)</f>
        <v>148290.59999999998</v>
      </c>
      <c r="D195" s="86"/>
      <c r="E195" s="86">
        <f>E201+E207+E213+E219+E225+E231</f>
        <v>69918.2</v>
      </c>
      <c r="F195" s="86">
        <f>SUMIF($B$200:$B$234,B201,$F$200:$F$234)</f>
        <v>78372.399999999994</v>
      </c>
      <c r="G195" s="86"/>
      <c r="H195" s="13">
        <f t="shared" si="22"/>
        <v>-1.4551915228366852E-11</v>
      </c>
    </row>
    <row r="196" spans="1:8" ht="15.75">
      <c r="A196" s="84"/>
      <c r="B196" s="64" t="s">
        <v>11</v>
      </c>
      <c r="C196" s="85">
        <f>SUM(D196:G196)</f>
        <v>261600</v>
      </c>
      <c r="D196" s="86"/>
      <c r="E196" s="86">
        <f>E202+E208+E214+E220+E226+E232</f>
        <v>161000</v>
      </c>
      <c r="F196" s="86">
        <f>SUMIF($B$200:$B$234,B202,$F$200:$F$234)</f>
        <v>100600</v>
      </c>
      <c r="G196" s="86"/>
      <c r="H196" s="13">
        <f t="shared" si="22"/>
        <v>0</v>
      </c>
    </row>
    <row r="197" spans="1:8" ht="15.75">
      <c r="A197" s="84"/>
      <c r="B197" s="64" t="s">
        <v>12</v>
      </c>
      <c r="C197" s="85">
        <f>SUM(D197:G197)</f>
        <v>77700.5</v>
      </c>
      <c r="D197" s="86"/>
      <c r="E197" s="86"/>
      <c r="F197" s="86">
        <f>SUMIF($B$200:$B$234,B203,$F$200:$F$234)</f>
        <v>77700.5</v>
      </c>
      <c r="G197" s="86"/>
      <c r="H197" s="13">
        <f t="shared" si="22"/>
        <v>0</v>
      </c>
    </row>
    <row r="198" spans="1:8" ht="15.75">
      <c r="A198" s="84"/>
      <c r="B198" s="64" t="s">
        <v>7</v>
      </c>
      <c r="C198" s="85">
        <f>SUM(D198:G198)</f>
        <v>78663.91</v>
      </c>
      <c r="D198" s="86"/>
      <c r="E198" s="86"/>
      <c r="F198" s="86">
        <f>SUMIF($B$200:$B$234,B204,$F$200:$F$234)</f>
        <v>78663.91</v>
      </c>
      <c r="G198" s="86"/>
      <c r="H198" s="13">
        <f t="shared" si="22"/>
        <v>0</v>
      </c>
    </row>
    <row r="199" spans="1:8" ht="77.25" customHeight="1">
      <c r="A199" s="84" t="s">
        <v>57</v>
      </c>
      <c r="B199" s="62" t="s">
        <v>424</v>
      </c>
      <c r="C199" s="83">
        <f>SUM(C200:C204)</f>
        <v>224256.3</v>
      </c>
      <c r="D199" s="83"/>
      <c r="E199" s="83"/>
      <c r="F199" s="83">
        <f>SUM(F200:F204)</f>
        <v>224256.3</v>
      </c>
      <c r="G199" s="83"/>
      <c r="H199" s="13">
        <f t="shared" si="22"/>
        <v>0</v>
      </c>
    </row>
    <row r="200" spans="1:8" ht="15.75">
      <c r="A200" s="84"/>
      <c r="B200" s="64" t="s">
        <v>6</v>
      </c>
      <c r="C200" s="83">
        <f>SUM(D200:G200)</f>
        <v>44362.6</v>
      </c>
      <c r="D200" s="83"/>
      <c r="E200" s="83"/>
      <c r="F200" s="83">
        <v>44362.6</v>
      </c>
      <c r="G200" s="83"/>
      <c r="H200" s="13">
        <f t="shared" si="22"/>
        <v>0</v>
      </c>
    </row>
    <row r="201" spans="1:8" ht="15.75">
      <c r="A201" s="84"/>
      <c r="B201" s="64" t="s">
        <v>10</v>
      </c>
      <c r="C201" s="83">
        <f>SUM(D201:G201)</f>
        <v>69537.399999999994</v>
      </c>
      <c r="D201" s="83"/>
      <c r="E201" s="83"/>
      <c r="F201" s="83">
        <v>69537.399999999994</v>
      </c>
      <c r="G201" s="83"/>
      <c r="H201" s="13">
        <f t="shared" si="22"/>
        <v>0</v>
      </c>
    </row>
    <row r="202" spans="1:8" ht="15.75">
      <c r="A202" s="84"/>
      <c r="B202" s="64" t="s">
        <v>11</v>
      </c>
      <c r="C202" s="83">
        <f>SUM(D202:G202)</f>
        <v>70000</v>
      </c>
      <c r="D202" s="83"/>
      <c r="E202" s="83"/>
      <c r="F202" s="83">
        <v>70000</v>
      </c>
      <c r="G202" s="83"/>
      <c r="H202" s="13">
        <f t="shared" si="22"/>
        <v>0</v>
      </c>
    </row>
    <row r="203" spans="1:8" ht="15.75">
      <c r="A203" s="84"/>
      <c r="B203" s="64" t="s">
        <v>12</v>
      </c>
      <c r="C203" s="83">
        <f>SUM(D203:G203)</f>
        <v>40356.300000000003</v>
      </c>
      <c r="D203" s="83"/>
      <c r="E203" s="83"/>
      <c r="F203" s="83">
        <v>40356.300000000003</v>
      </c>
      <c r="G203" s="83"/>
      <c r="H203" s="13">
        <f t="shared" si="22"/>
        <v>0</v>
      </c>
    </row>
    <row r="204" spans="1:8" ht="15.75">
      <c r="A204" s="84"/>
      <c r="B204" s="64" t="s">
        <v>7</v>
      </c>
      <c r="C204" s="83"/>
      <c r="D204" s="83"/>
      <c r="E204" s="83"/>
      <c r="F204" s="83"/>
      <c r="G204" s="83"/>
      <c r="H204" s="13">
        <f t="shared" si="22"/>
        <v>0</v>
      </c>
    </row>
    <row r="205" spans="1:8" ht="31.5">
      <c r="A205" s="78" t="s">
        <v>58</v>
      </c>
      <c r="B205" s="62" t="s">
        <v>397</v>
      </c>
      <c r="C205" s="83">
        <f>SUM(C206:C210)</f>
        <v>30000</v>
      </c>
      <c r="D205" s="83"/>
      <c r="E205" s="83"/>
      <c r="F205" s="83">
        <f>SUM(F206:F210)</f>
        <v>30000</v>
      </c>
      <c r="G205" s="83"/>
      <c r="H205" s="13">
        <f t="shared" si="22"/>
        <v>0</v>
      </c>
    </row>
    <row r="206" spans="1:8" ht="15.75">
      <c r="A206" s="78"/>
      <c r="B206" s="64" t="s">
        <v>6</v>
      </c>
      <c r="C206" s="83">
        <f>SUM(D206:G206)</f>
        <v>30000</v>
      </c>
      <c r="D206" s="83"/>
      <c r="E206" s="83"/>
      <c r="F206" s="83">
        <v>30000</v>
      </c>
      <c r="G206" s="83"/>
      <c r="H206" s="13">
        <f t="shared" si="22"/>
        <v>0</v>
      </c>
    </row>
    <row r="207" spans="1:8" ht="15.75">
      <c r="A207" s="78"/>
      <c r="B207" s="64" t="s">
        <v>10</v>
      </c>
      <c r="C207" s="83"/>
      <c r="D207" s="83"/>
      <c r="E207" s="83"/>
      <c r="F207" s="83"/>
      <c r="G207" s="83"/>
      <c r="H207" s="13">
        <f t="shared" si="22"/>
        <v>0</v>
      </c>
    </row>
    <row r="208" spans="1:8" ht="15.75">
      <c r="A208" s="78"/>
      <c r="B208" s="64" t="s">
        <v>11</v>
      </c>
      <c r="C208" s="83"/>
      <c r="D208" s="83"/>
      <c r="E208" s="83"/>
      <c r="F208" s="83"/>
      <c r="G208" s="83"/>
      <c r="H208" s="13">
        <f t="shared" si="22"/>
        <v>0</v>
      </c>
    </row>
    <row r="209" spans="1:8" ht="15.75">
      <c r="A209" s="78"/>
      <c r="B209" s="64" t="s">
        <v>12</v>
      </c>
      <c r="C209" s="83"/>
      <c r="D209" s="83"/>
      <c r="E209" s="83"/>
      <c r="F209" s="83"/>
      <c r="G209" s="83"/>
      <c r="H209" s="13">
        <f t="shared" si="22"/>
        <v>0</v>
      </c>
    </row>
    <row r="210" spans="1:8" ht="15.75">
      <c r="A210" s="78"/>
      <c r="B210" s="64" t="s">
        <v>7</v>
      </c>
      <c r="C210" s="83"/>
      <c r="D210" s="83"/>
      <c r="E210" s="83"/>
      <c r="F210" s="83"/>
      <c r="G210" s="83"/>
      <c r="H210" s="13">
        <f t="shared" si="22"/>
        <v>0</v>
      </c>
    </row>
    <row r="211" spans="1:8" ht="47.25">
      <c r="A211" s="78" t="s">
        <v>59</v>
      </c>
      <c r="B211" s="62" t="s">
        <v>466</v>
      </c>
      <c r="C211" s="83">
        <f>SUM(C212:C216)</f>
        <v>20923</v>
      </c>
      <c r="D211" s="83"/>
      <c r="E211" s="83"/>
      <c r="F211" s="83">
        <f>SUM(F212:F216)</f>
        <v>20923</v>
      </c>
      <c r="G211" s="83"/>
      <c r="H211" s="13">
        <f t="shared" si="22"/>
        <v>0</v>
      </c>
    </row>
    <row r="212" spans="1:8" ht="15.75">
      <c r="A212" s="78"/>
      <c r="B212" s="64" t="s">
        <v>6</v>
      </c>
      <c r="C212" s="83"/>
      <c r="D212" s="148"/>
      <c r="E212" s="148"/>
      <c r="F212" s="83"/>
      <c r="G212" s="148"/>
      <c r="H212" s="13">
        <f t="shared" si="22"/>
        <v>0</v>
      </c>
    </row>
    <row r="213" spans="1:8" ht="15.75">
      <c r="A213" s="78"/>
      <c r="B213" s="64" t="s">
        <v>10</v>
      </c>
      <c r="C213" s="83"/>
      <c r="D213" s="148"/>
      <c r="E213" s="148"/>
      <c r="F213" s="83"/>
      <c r="G213" s="148"/>
      <c r="H213" s="13">
        <f t="shared" si="22"/>
        <v>0</v>
      </c>
    </row>
    <row r="214" spans="1:8" ht="15.75">
      <c r="A214" s="78"/>
      <c r="B214" s="64" t="s">
        <v>11</v>
      </c>
      <c r="C214" s="83"/>
      <c r="D214" s="148"/>
      <c r="E214" s="148"/>
      <c r="F214" s="83"/>
      <c r="G214" s="148"/>
      <c r="H214" s="13">
        <f t="shared" si="22"/>
        <v>0</v>
      </c>
    </row>
    <row r="215" spans="1:8" ht="15.75">
      <c r="A215" s="78"/>
      <c r="B215" s="64" t="s">
        <v>12</v>
      </c>
      <c r="C215" s="83">
        <f>SUM(D215:G215)</f>
        <v>2500</v>
      </c>
      <c r="D215" s="148"/>
      <c r="E215" s="148"/>
      <c r="F215" s="83">
        <v>2500</v>
      </c>
      <c r="G215" s="148"/>
      <c r="H215" s="13">
        <f t="shared" si="22"/>
        <v>0</v>
      </c>
    </row>
    <row r="216" spans="1:8" ht="15.75">
      <c r="A216" s="78"/>
      <c r="B216" s="64" t="s">
        <v>7</v>
      </c>
      <c r="C216" s="83">
        <f>SUM(D216:G216)</f>
        <v>18423</v>
      </c>
      <c r="D216" s="148"/>
      <c r="E216" s="148"/>
      <c r="F216" s="83">
        <v>18423</v>
      </c>
      <c r="G216" s="148"/>
      <c r="H216" s="13">
        <f t="shared" si="22"/>
        <v>0</v>
      </c>
    </row>
    <row r="217" spans="1:8" ht="52.5" customHeight="1">
      <c r="A217" s="78" t="s">
        <v>60</v>
      </c>
      <c r="B217" s="62" t="s">
        <v>398</v>
      </c>
      <c r="C217" s="83">
        <f>SUM(C218:C222)</f>
        <v>28553.1</v>
      </c>
      <c r="D217" s="83"/>
      <c r="E217" s="83"/>
      <c r="F217" s="83">
        <f>SUM(F218:F222)</f>
        <v>28553.1</v>
      </c>
      <c r="G217" s="83"/>
      <c r="H217" s="13">
        <f t="shared" si="22"/>
        <v>0</v>
      </c>
    </row>
    <row r="218" spans="1:8" ht="15.75">
      <c r="A218" s="78"/>
      <c r="B218" s="64" t="s">
        <v>6</v>
      </c>
      <c r="C218" s="83"/>
      <c r="D218" s="148"/>
      <c r="E218" s="148"/>
      <c r="F218" s="83"/>
      <c r="G218" s="148"/>
      <c r="H218" s="13">
        <f t="shared" si="22"/>
        <v>0</v>
      </c>
    </row>
    <row r="219" spans="1:8" ht="15.75">
      <c r="A219" s="78"/>
      <c r="B219" s="64" t="s">
        <v>10</v>
      </c>
      <c r="C219" s="83"/>
      <c r="D219" s="148"/>
      <c r="E219" s="148"/>
      <c r="F219" s="83"/>
      <c r="G219" s="148"/>
      <c r="H219" s="13">
        <f t="shared" si="22"/>
        <v>0</v>
      </c>
    </row>
    <row r="220" spans="1:8" ht="15.75">
      <c r="A220" s="78"/>
      <c r="B220" s="64" t="s">
        <v>11</v>
      </c>
      <c r="C220" s="83"/>
      <c r="D220" s="148"/>
      <c r="E220" s="148"/>
      <c r="F220" s="83"/>
      <c r="G220" s="148"/>
      <c r="H220" s="13">
        <f t="shared" si="22"/>
        <v>0</v>
      </c>
    </row>
    <row r="221" spans="1:8" ht="15.75">
      <c r="A221" s="78"/>
      <c r="B221" s="64" t="s">
        <v>12</v>
      </c>
      <c r="C221" s="83">
        <f>SUM(D221:G221)</f>
        <v>2500</v>
      </c>
      <c r="D221" s="148"/>
      <c r="E221" s="148"/>
      <c r="F221" s="83">
        <v>2500</v>
      </c>
      <c r="G221" s="148"/>
      <c r="H221" s="13">
        <f t="shared" si="22"/>
        <v>0</v>
      </c>
    </row>
    <row r="222" spans="1:8" ht="15.75">
      <c r="A222" s="78"/>
      <c r="B222" s="64" t="s">
        <v>7</v>
      </c>
      <c r="C222" s="83">
        <f>SUM(D222:G222)</f>
        <v>26053.1</v>
      </c>
      <c r="D222" s="148"/>
      <c r="E222" s="148"/>
      <c r="F222" s="83">
        <v>26053.1</v>
      </c>
      <c r="G222" s="148"/>
      <c r="H222" s="13">
        <f t="shared" si="22"/>
        <v>0</v>
      </c>
    </row>
    <row r="223" spans="1:8" ht="47.25">
      <c r="A223" s="149" t="s">
        <v>61</v>
      </c>
      <c r="B223" s="150" t="s">
        <v>218</v>
      </c>
      <c r="C223" s="151">
        <f>SUM(E223:G223)</f>
        <v>136517.01</v>
      </c>
      <c r="D223" s="152"/>
      <c r="E223" s="152">
        <f>E224+E225+E226+E227+E228</f>
        <v>5100</v>
      </c>
      <c r="F223" s="152">
        <f>SUM(F224:F228)</f>
        <v>131417.01</v>
      </c>
      <c r="G223" s="153"/>
      <c r="H223" s="13">
        <f t="shared" si="22"/>
        <v>0</v>
      </c>
    </row>
    <row r="224" spans="1:8" ht="15.75">
      <c r="A224" s="106"/>
      <c r="B224" s="64" t="s">
        <v>6</v>
      </c>
      <c r="C224" s="83">
        <f>SUM(D224:G224)</f>
        <v>26750</v>
      </c>
      <c r="D224" s="83"/>
      <c r="E224" s="83">
        <v>1300</v>
      </c>
      <c r="F224" s="83">
        <v>25450</v>
      </c>
      <c r="G224" s="83"/>
      <c r="H224" s="13">
        <f t="shared" si="22"/>
        <v>0</v>
      </c>
    </row>
    <row r="225" spans="1:8" ht="15.75">
      <c r="A225" s="106"/>
      <c r="B225" s="64" t="s">
        <v>10</v>
      </c>
      <c r="C225" s="83">
        <f>SUM(D225:G225)</f>
        <v>12635</v>
      </c>
      <c r="D225" s="83"/>
      <c r="E225" s="83">
        <v>3800</v>
      </c>
      <c r="F225" s="83">
        <v>8835</v>
      </c>
      <c r="G225" s="83"/>
      <c r="H225" s="13">
        <f t="shared" si="22"/>
        <v>0</v>
      </c>
    </row>
    <row r="226" spans="1:8" ht="15.75">
      <c r="A226" s="106"/>
      <c r="B226" s="64" t="s">
        <v>11</v>
      </c>
      <c r="C226" s="83">
        <f>SUM(D226:G226)</f>
        <v>30600</v>
      </c>
      <c r="D226" s="83"/>
      <c r="E226" s="83"/>
      <c r="F226" s="83">
        <v>30600</v>
      </c>
      <c r="G226" s="83"/>
      <c r="H226" s="13">
        <f t="shared" si="22"/>
        <v>0</v>
      </c>
    </row>
    <row r="227" spans="1:8" ht="15.75">
      <c r="A227" s="106"/>
      <c r="B227" s="64" t="s">
        <v>12</v>
      </c>
      <c r="C227" s="83">
        <f>SUM(D227:G227)</f>
        <v>32344.2</v>
      </c>
      <c r="D227" s="83"/>
      <c r="E227" s="83"/>
      <c r="F227" s="83">
        <v>32344.2</v>
      </c>
      <c r="G227" s="83"/>
      <c r="H227" s="13">
        <f t="shared" si="22"/>
        <v>0</v>
      </c>
    </row>
    <row r="228" spans="1:8" ht="15.75">
      <c r="A228" s="106"/>
      <c r="B228" s="64" t="s">
        <v>7</v>
      </c>
      <c r="C228" s="83">
        <f>SUM(D228:G228)</f>
        <v>34187.81</v>
      </c>
      <c r="D228" s="83"/>
      <c r="E228" s="83"/>
      <c r="F228" s="83">
        <v>34187.81</v>
      </c>
      <c r="G228" s="83"/>
      <c r="H228" s="13">
        <f t="shared" si="22"/>
        <v>0</v>
      </c>
    </row>
    <row r="229" spans="1:8" ht="126" customHeight="1">
      <c r="A229" s="78" t="s">
        <v>196</v>
      </c>
      <c r="B229" s="62" t="s">
        <v>437</v>
      </c>
      <c r="C229" s="83">
        <f>SUM(C230:C234)</f>
        <v>507118.2</v>
      </c>
      <c r="D229" s="83"/>
      <c r="E229" s="154">
        <f>SUM(E230:E234)</f>
        <v>507118.2</v>
      </c>
      <c r="F229" s="83"/>
      <c r="G229" s="83"/>
      <c r="H229" s="13">
        <f t="shared" si="22"/>
        <v>0</v>
      </c>
    </row>
    <row r="230" spans="1:8" ht="15.75">
      <c r="A230" s="78"/>
      <c r="B230" s="64" t="s">
        <v>6</v>
      </c>
      <c r="C230" s="83">
        <f>SUM(D230:G230)</f>
        <v>280000</v>
      </c>
      <c r="D230" s="148"/>
      <c r="E230" s="154">
        <v>280000</v>
      </c>
      <c r="F230" s="83"/>
      <c r="G230" s="148"/>
      <c r="H230" s="13">
        <f t="shared" si="22"/>
        <v>0</v>
      </c>
    </row>
    <row r="231" spans="1:8" ht="15.75">
      <c r="A231" s="78"/>
      <c r="B231" s="64" t="s">
        <v>10</v>
      </c>
      <c r="C231" s="83">
        <f>SUM(D231:G231)</f>
        <v>66118.2</v>
      </c>
      <c r="D231" s="148"/>
      <c r="E231" s="154">
        <v>66118.2</v>
      </c>
      <c r="F231" s="83"/>
      <c r="G231" s="148"/>
      <c r="H231" s="13">
        <f t="shared" si="22"/>
        <v>0</v>
      </c>
    </row>
    <row r="232" spans="1:8" ht="15.75">
      <c r="A232" s="78"/>
      <c r="B232" s="64" t="s">
        <v>11</v>
      </c>
      <c r="C232" s="83">
        <f>SUM(D232:G232)</f>
        <v>161000</v>
      </c>
      <c r="D232" s="148"/>
      <c r="E232" s="154">
        <v>161000</v>
      </c>
      <c r="F232" s="83"/>
      <c r="G232" s="148"/>
      <c r="H232" s="13">
        <f t="shared" si="22"/>
        <v>0</v>
      </c>
    </row>
    <row r="233" spans="1:8" ht="15.75">
      <c r="A233" s="78"/>
      <c r="B233" s="64" t="s">
        <v>12</v>
      </c>
      <c r="C233" s="83"/>
      <c r="D233" s="148"/>
      <c r="E233" s="83"/>
      <c r="F233" s="83"/>
      <c r="G233" s="148"/>
      <c r="H233" s="13">
        <f t="shared" si="22"/>
        <v>0</v>
      </c>
    </row>
    <row r="234" spans="1:8" ht="15.75">
      <c r="A234" s="78"/>
      <c r="B234" s="64" t="s">
        <v>7</v>
      </c>
      <c r="C234" s="83"/>
      <c r="D234" s="148"/>
      <c r="E234" s="83"/>
      <c r="F234" s="83"/>
      <c r="G234" s="148"/>
      <c r="H234" s="13">
        <f t="shared" si="22"/>
        <v>0</v>
      </c>
    </row>
    <row r="235" spans="1:8" ht="31.5">
      <c r="A235" s="78" t="s">
        <v>28</v>
      </c>
      <c r="B235" s="16" t="s">
        <v>29</v>
      </c>
      <c r="C235" s="22">
        <f>SUM(C236:C240)</f>
        <v>44290.217300000004</v>
      </c>
      <c r="D235" s="22"/>
      <c r="E235" s="22">
        <f>SUM(E236:E240)</f>
        <v>3171.4999999999995</v>
      </c>
      <c r="F235" s="22">
        <f>SUM(F236:F240)</f>
        <v>41118.717300000004</v>
      </c>
      <c r="G235" s="23"/>
      <c r="H235" s="13">
        <f t="shared" si="22"/>
        <v>0</v>
      </c>
    </row>
    <row r="236" spans="1:8" ht="15.75">
      <c r="A236" s="106"/>
      <c r="B236" s="17" t="s">
        <v>6</v>
      </c>
      <c r="C236" s="24">
        <f>SUM(D236:G236)</f>
        <v>10671.7</v>
      </c>
      <c r="D236" s="24"/>
      <c r="E236" s="24">
        <f>SUMIF($B$241:$B$252,B242,$E$241:$E$252)</f>
        <v>1694.6999999999998</v>
      </c>
      <c r="F236" s="24">
        <v>8977</v>
      </c>
      <c r="G236" s="24"/>
      <c r="H236" s="13">
        <f t="shared" si="22"/>
        <v>0</v>
      </c>
    </row>
    <row r="237" spans="1:8" ht="15.75">
      <c r="A237" s="106"/>
      <c r="B237" s="17" t="s">
        <v>10</v>
      </c>
      <c r="C237" s="24">
        <f>SUM(D237:G237)</f>
        <v>8307.1</v>
      </c>
      <c r="D237" s="24"/>
      <c r="E237" s="24">
        <f>SUMIF($B$241:$B$252,B243,$E$241:$E$252)</f>
        <v>607.1</v>
      </c>
      <c r="F237" s="24">
        <f>SUMIF($B$241:$B$252,B243,$F$241:$F$252)</f>
        <v>7700</v>
      </c>
      <c r="G237" s="24"/>
      <c r="H237" s="13">
        <f t="shared" si="22"/>
        <v>0</v>
      </c>
    </row>
    <row r="238" spans="1:8" ht="15.75">
      <c r="A238" s="106"/>
      <c r="B238" s="17" t="s">
        <v>11</v>
      </c>
      <c r="C238" s="24">
        <f>SUM(D238:G238)</f>
        <v>7974</v>
      </c>
      <c r="D238" s="24"/>
      <c r="E238" s="24">
        <f>SUMIF($B$241:$B$252,B244,$E$241:$E$252)</f>
        <v>274</v>
      </c>
      <c r="F238" s="24">
        <f>SUMIF($B$241:$B$252,B244,$F$241:$F$252)</f>
        <v>7700</v>
      </c>
      <c r="G238" s="24"/>
      <c r="H238" s="13">
        <f t="shared" si="22"/>
        <v>0</v>
      </c>
    </row>
    <row r="239" spans="1:8" ht="15.75">
      <c r="A239" s="106"/>
      <c r="B239" s="17" t="s">
        <v>12</v>
      </c>
      <c r="C239" s="24">
        <f>SUM(D239:G239)</f>
        <v>8428.5</v>
      </c>
      <c r="D239" s="24"/>
      <c r="E239" s="24">
        <f t="shared" ref="E239:E240" si="23">SUMIF($B$241:$B$252,B245,$E$241:$E$252)</f>
        <v>289.60000000000002</v>
      </c>
      <c r="F239" s="24">
        <f>SUMIF($B$241:$B$252,B245,$F$241:$F$252)</f>
        <v>8138.9</v>
      </c>
      <c r="G239" s="24"/>
      <c r="H239" s="13">
        <f t="shared" si="22"/>
        <v>0</v>
      </c>
    </row>
    <row r="240" spans="1:8" ht="15.75">
      <c r="A240" s="106"/>
      <c r="B240" s="17" t="s">
        <v>7</v>
      </c>
      <c r="C240" s="24">
        <f>SUM(D240:G240)</f>
        <v>8908.9172999999992</v>
      </c>
      <c r="D240" s="24"/>
      <c r="E240" s="24">
        <f t="shared" si="23"/>
        <v>306.10000000000002</v>
      </c>
      <c r="F240" s="24">
        <f>SUMIF($B$241:$B$252,B246,$F$241:$F$252)</f>
        <v>8602.8172999999988</v>
      </c>
      <c r="G240" s="24"/>
      <c r="H240" s="13">
        <f t="shared" si="22"/>
        <v>0</v>
      </c>
    </row>
    <row r="241" spans="1:8" ht="34.5" customHeight="1">
      <c r="A241" s="106" t="s">
        <v>62</v>
      </c>
      <c r="B241" s="16" t="s">
        <v>219</v>
      </c>
      <c r="C241" s="24">
        <f>SUM(C242:C246)</f>
        <v>1783.1</v>
      </c>
      <c r="D241" s="24"/>
      <c r="E241" s="24">
        <f>E242+E243+E244+E245+E246</f>
        <v>1106.0999999999999</v>
      </c>
      <c r="F241" s="24">
        <f>SUM(F242:F246)</f>
        <v>677</v>
      </c>
      <c r="G241" s="37"/>
      <c r="H241" s="13">
        <f t="shared" si="22"/>
        <v>0</v>
      </c>
    </row>
    <row r="242" spans="1:8" ht="15.75">
      <c r="A242" s="106"/>
      <c r="B242" s="64" t="s">
        <v>6</v>
      </c>
      <c r="C242" s="24">
        <f>SUM(D242:G242)</f>
        <v>1783.1</v>
      </c>
      <c r="D242" s="37"/>
      <c r="E242" s="24">
        <v>1106.0999999999999</v>
      </c>
      <c r="F242" s="24">
        <v>677</v>
      </c>
      <c r="G242" s="37"/>
      <c r="H242" s="13">
        <f t="shared" ref="H242:H299" si="24">C242-D242-E242-F242-G242</f>
        <v>0</v>
      </c>
    </row>
    <row r="243" spans="1:8" ht="15.75">
      <c r="A243" s="106"/>
      <c r="B243" s="64" t="s">
        <v>10</v>
      </c>
      <c r="C243" s="24"/>
      <c r="D243" s="37"/>
      <c r="E243" s="37"/>
      <c r="F243" s="24"/>
      <c r="G243" s="37"/>
      <c r="H243" s="13">
        <f t="shared" si="24"/>
        <v>0</v>
      </c>
    </row>
    <row r="244" spans="1:8" ht="15.75">
      <c r="A244" s="106"/>
      <c r="B244" s="64" t="s">
        <v>11</v>
      </c>
      <c r="C244" s="24"/>
      <c r="D244" s="37"/>
      <c r="E244" s="37"/>
      <c r="F244" s="24"/>
      <c r="G244" s="37"/>
      <c r="H244" s="13">
        <f t="shared" si="24"/>
        <v>0</v>
      </c>
    </row>
    <row r="245" spans="1:8" ht="15.75">
      <c r="A245" s="106"/>
      <c r="B245" s="64" t="s">
        <v>12</v>
      </c>
      <c r="C245" s="24"/>
      <c r="D245" s="37"/>
      <c r="E245" s="37"/>
      <c r="F245" s="24"/>
      <c r="G245" s="37"/>
      <c r="H245" s="13">
        <f t="shared" si="24"/>
        <v>0</v>
      </c>
    </row>
    <row r="246" spans="1:8" ht="15.75">
      <c r="A246" s="106"/>
      <c r="B246" s="64" t="s">
        <v>7</v>
      </c>
      <c r="C246" s="24"/>
      <c r="D246" s="37"/>
      <c r="E246" s="37"/>
      <c r="F246" s="24"/>
      <c r="G246" s="37"/>
      <c r="H246" s="13">
        <f t="shared" si="24"/>
        <v>0</v>
      </c>
    </row>
    <row r="247" spans="1:8" ht="66" customHeight="1">
      <c r="A247" s="106" t="s">
        <v>63</v>
      </c>
      <c r="B247" s="16" t="s">
        <v>220</v>
      </c>
      <c r="C247" s="24">
        <f>SUM(C248:C252)</f>
        <v>42507.117299999998</v>
      </c>
      <c r="D247" s="24"/>
      <c r="E247" s="24">
        <f>SUM(E248:E252)</f>
        <v>2065.4</v>
      </c>
      <c r="F247" s="24">
        <f>SUM(F248:F252)</f>
        <v>40441.717300000004</v>
      </c>
      <c r="G247" s="37"/>
      <c r="H247" s="13">
        <f t="shared" si="24"/>
        <v>-7.2759576141834259E-12</v>
      </c>
    </row>
    <row r="248" spans="1:8" ht="15.75">
      <c r="A248" s="106"/>
      <c r="B248" s="64" t="s">
        <v>6</v>
      </c>
      <c r="C248" s="24">
        <f>SUM(D248:G248)</f>
        <v>8888.6</v>
      </c>
      <c r="D248" s="24"/>
      <c r="E248" s="24">
        <v>588.6</v>
      </c>
      <c r="F248" s="24">
        <v>8300</v>
      </c>
      <c r="G248" s="37"/>
      <c r="H248" s="13">
        <f t="shared" si="24"/>
        <v>0</v>
      </c>
    </row>
    <row r="249" spans="1:8" ht="15.75">
      <c r="A249" s="106"/>
      <c r="B249" s="64" t="s">
        <v>10</v>
      </c>
      <c r="C249" s="24">
        <f>SUM(D249:G249)</f>
        <v>8307.1</v>
      </c>
      <c r="D249" s="24"/>
      <c r="E249" s="24">
        <v>607.1</v>
      </c>
      <c r="F249" s="24">
        <v>7700</v>
      </c>
      <c r="G249" s="37"/>
      <c r="H249" s="13">
        <f t="shared" si="24"/>
        <v>0</v>
      </c>
    </row>
    <row r="250" spans="1:8" ht="15.75">
      <c r="A250" s="106"/>
      <c r="B250" s="64" t="s">
        <v>11</v>
      </c>
      <c r="C250" s="24">
        <f>SUM(D250:G250)</f>
        <v>7974</v>
      </c>
      <c r="D250" s="24"/>
      <c r="E250" s="24">
        <v>274</v>
      </c>
      <c r="F250" s="24">
        <v>7700</v>
      </c>
      <c r="G250" s="37"/>
      <c r="H250" s="13">
        <f t="shared" si="24"/>
        <v>0</v>
      </c>
    </row>
    <row r="251" spans="1:8" ht="15.75">
      <c r="A251" s="106"/>
      <c r="B251" s="64" t="s">
        <v>12</v>
      </c>
      <c r="C251" s="24">
        <f>SUM(D251:G251)</f>
        <v>8428.5</v>
      </c>
      <c r="D251" s="24"/>
      <c r="E251" s="24">
        <v>289.60000000000002</v>
      </c>
      <c r="F251" s="24">
        <f>7700*1.057</f>
        <v>8138.9</v>
      </c>
      <c r="G251" s="37"/>
      <c r="H251" s="13">
        <f t="shared" si="24"/>
        <v>0</v>
      </c>
    </row>
    <row r="252" spans="1:8" ht="15.75">
      <c r="A252" s="106"/>
      <c r="B252" s="64" t="s">
        <v>7</v>
      </c>
      <c r="C252" s="24">
        <f>SUM(D252:G252)</f>
        <v>8908.9172999999992</v>
      </c>
      <c r="D252" s="24"/>
      <c r="E252" s="24">
        <v>306.10000000000002</v>
      </c>
      <c r="F252" s="24">
        <f>7700*1.057*1.057</f>
        <v>8602.8172999999988</v>
      </c>
      <c r="G252" s="37"/>
      <c r="H252" s="13">
        <f t="shared" si="24"/>
        <v>0</v>
      </c>
    </row>
    <row r="253" spans="1:8" ht="48.75" customHeight="1">
      <c r="A253" s="107" t="s">
        <v>64</v>
      </c>
      <c r="B253" s="25" t="s">
        <v>221</v>
      </c>
      <c r="C253" s="22">
        <f>SUM(C254:C258)</f>
        <v>109408.79999999999</v>
      </c>
      <c r="D253" s="22"/>
      <c r="E253" s="22">
        <f>E254+E255+E256+E257+E258</f>
        <v>615.20000000000005</v>
      </c>
      <c r="F253" s="22">
        <f>SUM(F254:F258)</f>
        <v>108793.60000000001</v>
      </c>
      <c r="G253" s="23"/>
      <c r="H253" s="13">
        <f t="shared" si="24"/>
        <v>-1.4551915228366852E-11</v>
      </c>
    </row>
    <row r="254" spans="1:8" ht="15.75">
      <c r="A254" s="108"/>
      <c r="B254" s="17" t="s">
        <v>6</v>
      </c>
      <c r="C254" s="22">
        <f>SUM(D254:G254)</f>
        <v>22011.599999999999</v>
      </c>
      <c r="D254" s="26"/>
      <c r="E254" s="43">
        <v>307.60000000000002</v>
      </c>
      <c r="F254" s="22">
        <v>21704</v>
      </c>
      <c r="G254" s="26"/>
      <c r="H254" s="13">
        <f t="shared" si="24"/>
        <v>0</v>
      </c>
    </row>
    <row r="255" spans="1:8" ht="15.75">
      <c r="A255" s="108"/>
      <c r="B255" s="17" t="s">
        <v>10</v>
      </c>
      <c r="C255" s="22">
        <f>SUM(D255:G255)</f>
        <v>22122.6</v>
      </c>
      <c r="D255" s="26"/>
      <c r="E255" s="43">
        <v>307.60000000000002</v>
      </c>
      <c r="F255" s="22">
        <v>21815</v>
      </c>
      <c r="G255" s="26"/>
      <c r="H255" s="13">
        <f t="shared" si="24"/>
        <v>0</v>
      </c>
    </row>
    <row r="256" spans="1:8" ht="15.75">
      <c r="A256" s="108"/>
      <c r="B256" s="17" t="s">
        <v>11</v>
      </c>
      <c r="C256" s="22">
        <f>SUM(D256:G256)</f>
        <v>20563.8</v>
      </c>
      <c r="D256" s="26"/>
      <c r="E256" s="26"/>
      <c r="F256" s="22">
        <v>20563.8</v>
      </c>
      <c r="G256" s="26"/>
      <c r="H256" s="13">
        <f t="shared" si="24"/>
        <v>0</v>
      </c>
    </row>
    <row r="257" spans="1:12" ht="15.75">
      <c r="A257" s="108"/>
      <c r="B257" s="17" t="s">
        <v>12</v>
      </c>
      <c r="C257" s="22">
        <f>SUM(D257:G257)</f>
        <v>21735.93</v>
      </c>
      <c r="D257" s="26"/>
      <c r="E257" s="26"/>
      <c r="F257" s="22">
        <v>21735.93</v>
      </c>
      <c r="G257" s="26"/>
      <c r="H257" s="13">
        <f t="shared" si="24"/>
        <v>0</v>
      </c>
    </row>
    <row r="258" spans="1:12" ht="15.75">
      <c r="A258" s="108"/>
      <c r="B258" s="17" t="s">
        <v>7</v>
      </c>
      <c r="C258" s="22">
        <f>SUM(D258:G258)</f>
        <v>22974.87</v>
      </c>
      <c r="D258" s="26"/>
      <c r="E258" s="26"/>
      <c r="F258" s="22">
        <v>22974.87</v>
      </c>
      <c r="G258" s="26"/>
      <c r="H258" s="13">
        <f t="shared" si="24"/>
        <v>0</v>
      </c>
    </row>
    <row r="259" spans="1:12" ht="33.75" customHeight="1">
      <c r="A259" s="195" t="s">
        <v>272</v>
      </c>
      <c r="B259" s="196"/>
      <c r="C259" s="196"/>
      <c r="D259" s="196"/>
      <c r="E259" s="196"/>
      <c r="F259" s="196"/>
      <c r="G259" s="197"/>
      <c r="H259" s="13">
        <f t="shared" si="24"/>
        <v>0</v>
      </c>
    </row>
    <row r="260" spans="1:12" ht="25.5" customHeight="1">
      <c r="A260" s="109" t="s">
        <v>65</v>
      </c>
      <c r="B260" s="43" t="s">
        <v>66</v>
      </c>
      <c r="C260" s="27">
        <f>SUM(C261:C265)</f>
        <v>49698</v>
      </c>
      <c r="D260" s="27"/>
      <c r="E260" s="27">
        <f>SUM(E261:E265)</f>
        <v>4000</v>
      </c>
      <c r="F260" s="27">
        <f>SUM(F261:F265)</f>
        <v>45698</v>
      </c>
      <c r="G260" s="28"/>
      <c r="H260" s="13">
        <f t="shared" si="24"/>
        <v>0</v>
      </c>
    </row>
    <row r="261" spans="1:12" ht="15.75">
      <c r="A261" s="101"/>
      <c r="B261" s="17" t="s">
        <v>6</v>
      </c>
      <c r="C261" s="22">
        <v>11012.4</v>
      </c>
      <c r="D261" s="26"/>
      <c r="E261" s="22"/>
      <c r="F261" s="22">
        <v>11012.4</v>
      </c>
      <c r="G261" s="26"/>
      <c r="H261" s="13">
        <f t="shared" si="24"/>
        <v>0</v>
      </c>
    </row>
    <row r="262" spans="1:12" ht="15.75">
      <c r="A262" s="101"/>
      <c r="B262" s="17" t="s">
        <v>10</v>
      </c>
      <c r="C262" s="22">
        <v>1000</v>
      </c>
      <c r="D262" s="26"/>
      <c r="E262" s="22">
        <v>1000</v>
      </c>
      <c r="F262" s="22"/>
      <c r="G262" s="26"/>
      <c r="H262" s="13">
        <f t="shared" si="24"/>
        <v>0</v>
      </c>
    </row>
    <row r="263" spans="1:12" ht="15.75">
      <c r="A263" s="101"/>
      <c r="B263" s="17" t="s">
        <v>11</v>
      </c>
      <c r="C263" s="22">
        <v>1000</v>
      </c>
      <c r="D263" s="26"/>
      <c r="E263" s="22">
        <v>1000</v>
      </c>
      <c r="F263" s="22"/>
      <c r="G263" s="26"/>
      <c r="H263" s="13">
        <f t="shared" si="24"/>
        <v>0</v>
      </c>
    </row>
    <row r="264" spans="1:12" ht="15.75">
      <c r="A264" s="101"/>
      <c r="B264" s="17" t="s">
        <v>12</v>
      </c>
      <c r="C264" s="22">
        <v>8000</v>
      </c>
      <c r="D264" s="26"/>
      <c r="E264" s="22">
        <v>1000</v>
      </c>
      <c r="F264" s="22">
        <v>7000</v>
      </c>
      <c r="G264" s="26"/>
      <c r="H264" s="13">
        <f t="shared" si="24"/>
        <v>0</v>
      </c>
    </row>
    <row r="265" spans="1:12" ht="15.75">
      <c r="A265" s="101"/>
      <c r="B265" s="17" t="s">
        <v>7</v>
      </c>
      <c r="C265" s="22">
        <v>28685.599999999999</v>
      </c>
      <c r="D265" s="26"/>
      <c r="E265" s="22">
        <v>1000</v>
      </c>
      <c r="F265" s="22">
        <v>27685.599999999999</v>
      </c>
      <c r="G265" s="26"/>
      <c r="H265" s="13">
        <f t="shared" si="24"/>
        <v>0</v>
      </c>
    </row>
    <row r="266" spans="1:12" ht="50.25" customHeight="1">
      <c r="A266" s="192" t="s">
        <v>202</v>
      </c>
      <c r="B266" s="193"/>
      <c r="C266" s="193"/>
      <c r="D266" s="193"/>
      <c r="E266" s="193"/>
      <c r="F266" s="193"/>
      <c r="G266" s="194"/>
      <c r="H266" s="13">
        <f t="shared" si="24"/>
        <v>0</v>
      </c>
    </row>
    <row r="267" spans="1:12" ht="47.25">
      <c r="A267" s="107" t="s">
        <v>67</v>
      </c>
      <c r="B267" s="87" t="s">
        <v>188</v>
      </c>
      <c r="C267" s="63">
        <f>SUM(D267:G267)</f>
        <v>28462.5</v>
      </c>
      <c r="D267" s="63"/>
      <c r="E267" s="63"/>
      <c r="F267" s="63">
        <f>SUM(F268:F272)</f>
        <v>28462.5</v>
      </c>
      <c r="G267" s="63"/>
      <c r="H267" s="13">
        <f t="shared" si="24"/>
        <v>0</v>
      </c>
      <c r="L267" s="69"/>
    </row>
    <row r="268" spans="1:12" ht="15.75">
      <c r="A268" s="101"/>
      <c r="B268" s="64" t="s">
        <v>6</v>
      </c>
      <c r="C268" s="63"/>
      <c r="D268" s="63"/>
      <c r="E268" s="63"/>
      <c r="F268" s="63"/>
      <c r="G268" s="63"/>
      <c r="H268" s="13">
        <f t="shared" si="24"/>
        <v>0</v>
      </c>
    </row>
    <row r="269" spans="1:12" ht="15.75">
      <c r="A269" s="101"/>
      <c r="B269" s="64" t="s">
        <v>10</v>
      </c>
      <c r="C269" s="63"/>
      <c r="D269" s="63"/>
      <c r="E269" s="63"/>
      <c r="F269" s="63"/>
      <c r="G269" s="63"/>
      <c r="H269" s="13">
        <f t="shared" si="24"/>
        <v>0</v>
      </c>
    </row>
    <row r="270" spans="1:12" ht="15.75">
      <c r="A270" s="101"/>
      <c r="B270" s="64" t="s">
        <v>11</v>
      </c>
      <c r="C270" s="63"/>
      <c r="D270" s="63"/>
      <c r="E270" s="63"/>
      <c r="F270" s="63"/>
      <c r="G270" s="63"/>
      <c r="H270" s="13">
        <f t="shared" si="24"/>
        <v>0</v>
      </c>
    </row>
    <row r="271" spans="1:12" ht="15.75">
      <c r="A271" s="101"/>
      <c r="B271" s="64" t="s">
        <v>12</v>
      </c>
      <c r="C271" s="63">
        <f>SUM(D271:G271)</f>
        <v>14220.2</v>
      </c>
      <c r="D271" s="63"/>
      <c r="E271" s="63"/>
      <c r="F271" s="63">
        <f t="shared" ref="F271:F272" si="25">F277+F283+F289+F295+F301</f>
        <v>14220.2</v>
      </c>
      <c r="G271" s="63"/>
      <c r="H271" s="13">
        <f t="shared" si="24"/>
        <v>0</v>
      </c>
    </row>
    <row r="272" spans="1:12" ht="15.75">
      <c r="A272" s="101"/>
      <c r="B272" s="64" t="s">
        <v>7</v>
      </c>
      <c r="C272" s="63">
        <f>SUM(D272:G272)</f>
        <v>14242.3</v>
      </c>
      <c r="D272" s="63"/>
      <c r="E272" s="63"/>
      <c r="F272" s="63">
        <f t="shared" si="25"/>
        <v>14242.3</v>
      </c>
      <c r="G272" s="63"/>
      <c r="H272" s="13">
        <f t="shared" si="24"/>
        <v>0</v>
      </c>
    </row>
    <row r="273" spans="1:8" ht="51" customHeight="1">
      <c r="A273" s="107" t="s">
        <v>68</v>
      </c>
      <c r="B273" s="87" t="s">
        <v>203</v>
      </c>
      <c r="C273" s="63">
        <f>SUM(D273:G273)</f>
        <v>210</v>
      </c>
      <c r="D273" s="63"/>
      <c r="E273" s="63"/>
      <c r="F273" s="63">
        <f>SUM(F274:F278)</f>
        <v>210</v>
      </c>
      <c r="G273" s="63"/>
      <c r="H273" s="13">
        <f t="shared" si="24"/>
        <v>0</v>
      </c>
    </row>
    <row r="274" spans="1:8" ht="15.75">
      <c r="A274" s="101"/>
      <c r="B274" s="64" t="s">
        <v>6</v>
      </c>
      <c r="C274" s="63"/>
      <c r="D274" s="63"/>
      <c r="E274" s="63"/>
      <c r="F274" s="63"/>
      <c r="G274" s="63"/>
      <c r="H274" s="13">
        <f t="shared" si="24"/>
        <v>0</v>
      </c>
    </row>
    <row r="275" spans="1:8" ht="15.75">
      <c r="A275" s="101"/>
      <c r="B275" s="64" t="s">
        <v>10</v>
      </c>
      <c r="C275" s="63"/>
      <c r="D275" s="63"/>
      <c r="E275" s="63"/>
      <c r="F275" s="63"/>
      <c r="G275" s="63"/>
      <c r="H275" s="13">
        <f t="shared" si="24"/>
        <v>0</v>
      </c>
    </row>
    <row r="276" spans="1:8" ht="15.75">
      <c r="A276" s="101"/>
      <c r="B276" s="64" t="s">
        <v>11</v>
      </c>
      <c r="C276" s="63"/>
      <c r="D276" s="63"/>
      <c r="E276" s="63"/>
      <c r="F276" s="63"/>
      <c r="G276" s="63"/>
      <c r="H276" s="13">
        <f t="shared" si="24"/>
        <v>0</v>
      </c>
    </row>
    <row r="277" spans="1:8" ht="15.75">
      <c r="A277" s="101"/>
      <c r="B277" s="64" t="s">
        <v>12</v>
      </c>
      <c r="C277" s="63">
        <f>SUM(D277:G277)</f>
        <v>120</v>
      </c>
      <c r="D277" s="63"/>
      <c r="E277" s="63"/>
      <c r="F277" s="63">
        <v>120</v>
      </c>
      <c r="G277" s="63"/>
      <c r="H277" s="13">
        <f t="shared" si="24"/>
        <v>0</v>
      </c>
    </row>
    <row r="278" spans="1:8" ht="15.75">
      <c r="A278" s="101"/>
      <c r="B278" s="64" t="s">
        <v>7</v>
      </c>
      <c r="C278" s="63">
        <f>SUM(D278:G278)</f>
        <v>90</v>
      </c>
      <c r="D278" s="63"/>
      <c r="E278" s="63"/>
      <c r="F278" s="63">
        <v>90</v>
      </c>
      <c r="G278" s="63"/>
      <c r="H278" s="13">
        <f t="shared" si="24"/>
        <v>0</v>
      </c>
    </row>
    <row r="279" spans="1:8" ht="63">
      <c r="A279" s="107" t="s">
        <v>69</v>
      </c>
      <c r="B279" s="87" t="s">
        <v>270</v>
      </c>
      <c r="C279" s="63">
        <f>SUM(D279:G279)</f>
        <v>10252.5</v>
      </c>
      <c r="D279" s="63"/>
      <c r="E279" s="63"/>
      <c r="F279" s="63">
        <f>SUM(F280:F284)</f>
        <v>10252.5</v>
      </c>
      <c r="G279" s="63"/>
      <c r="H279" s="13">
        <f t="shared" si="24"/>
        <v>0</v>
      </c>
    </row>
    <row r="280" spans="1:8" ht="15.75">
      <c r="A280" s="101"/>
      <c r="B280" s="64" t="s">
        <v>6</v>
      </c>
      <c r="C280" s="63"/>
      <c r="D280" s="63"/>
      <c r="E280" s="63"/>
      <c r="F280" s="63"/>
      <c r="G280" s="63"/>
      <c r="H280" s="13">
        <f t="shared" si="24"/>
        <v>0</v>
      </c>
    </row>
    <row r="281" spans="1:8" ht="15.75">
      <c r="A281" s="101"/>
      <c r="B281" s="64" t="s">
        <v>10</v>
      </c>
      <c r="C281" s="63"/>
      <c r="D281" s="63"/>
      <c r="E281" s="63"/>
      <c r="F281" s="63"/>
      <c r="G281" s="63"/>
      <c r="H281" s="13">
        <f t="shared" si="24"/>
        <v>0</v>
      </c>
    </row>
    <row r="282" spans="1:8" ht="15.75">
      <c r="A282" s="101"/>
      <c r="B282" s="64" t="s">
        <v>11</v>
      </c>
      <c r="C282" s="63"/>
      <c r="D282" s="63"/>
      <c r="E282" s="63"/>
      <c r="F282" s="63"/>
      <c r="G282" s="63"/>
      <c r="H282" s="13">
        <f t="shared" si="24"/>
        <v>0</v>
      </c>
    </row>
    <row r="283" spans="1:8" ht="15.75">
      <c r="A283" s="101"/>
      <c r="B283" s="64" t="s">
        <v>12</v>
      </c>
      <c r="C283" s="63">
        <f>SUM(D283:G283)</f>
        <v>5100.2</v>
      </c>
      <c r="D283" s="63"/>
      <c r="E283" s="63"/>
      <c r="F283" s="63">
        <v>5100.2</v>
      </c>
      <c r="G283" s="63"/>
      <c r="H283" s="13">
        <f t="shared" si="24"/>
        <v>0</v>
      </c>
    </row>
    <row r="284" spans="1:8" ht="16.5" customHeight="1">
      <c r="A284" s="101"/>
      <c r="B284" s="64" t="s">
        <v>7</v>
      </c>
      <c r="C284" s="63">
        <f>SUM(D284:G284)</f>
        <v>5152.3</v>
      </c>
      <c r="D284" s="63"/>
      <c r="E284" s="63"/>
      <c r="F284" s="63">
        <v>5152.3</v>
      </c>
      <c r="G284" s="63"/>
      <c r="H284" s="13">
        <f t="shared" si="24"/>
        <v>0</v>
      </c>
    </row>
    <row r="285" spans="1:8" ht="210" customHeight="1">
      <c r="A285" s="107" t="s">
        <v>70</v>
      </c>
      <c r="B285" s="62" t="s">
        <v>271</v>
      </c>
      <c r="C285" s="63">
        <f>SUM(D285:G285)</f>
        <v>14000</v>
      </c>
      <c r="D285" s="63"/>
      <c r="E285" s="63"/>
      <c r="F285" s="63">
        <f>SUM(F286:F290)</f>
        <v>14000</v>
      </c>
      <c r="G285" s="63"/>
      <c r="H285" s="13">
        <f t="shared" si="24"/>
        <v>0</v>
      </c>
    </row>
    <row r="286" spans="1:8" ht="15.75">
      <c r="A286" s="101"/>
      <c r="B286" s="64" t="s">
        <v>6</v>
      </c>
      <c r="C286" s="63"/>
      <c r="D286" s="63"/>
      <c r="E286" s="63"/>
      <c r="F286" s="63"/>
      <c r="G286" s="63"/>
      <c r="H286" s="13">
        <f t="shared" si="24"/>
        <v>0</v>
      </c>
    </row>
    <row r="287" spans="1:8" ht="15.75">
      <c r="A287" s="101"/>
      <c r="B287" s="64" t="s">
        <v>10</v>
      </c>
      <c r="C287" s="63"/>
      <c r="D287" s="63"/>
      <c r="E287" s="63"/>
      <c r="F287" s="63"/>
      <c r="G287" s="63"/>
      <c r="H287" s="13">
        <f t="shared" si="24"/>
        <v>0</v>
      </c>
    </row>
    <row r="288" spans="1:8" ht="15.75">
      <c r="A288" s="101"/>
      <c r="B288" s="64" t="s">
        <v>11</v>
      </c>
      <c r="C288" s="63"/>
      <c r="D288" s="63"/>
      <c r="E288" s="63"/>
      <c r="F288" s="63"/>
      <c r="G288" s="63"/>
      <c r="H288" s="13">
        <f t="shared" si="24"/>
        <v>0</v>
      </c>
    </row>
    <row r="289" spans="1:8" ht="15.75">
      <c r="A289" s="101"/>
      <c r="B289" s="64" t="s">
        <v>12</v>
      </c>
      <c r="C289" s="63">
        <f>SUM(D289:G289)</f>
        <v>7000</v>
      </c>
      <c r="D289" s="63"/>
      <c r="E289" s="63"/>
      <c r="F289" s="63">
        <v>7000</v>
      </c>
      <c r="G289" s="63"/>
      <c r="H289" s="13">
        <f t="shared" si="24"/>
        <v>0</v>
      </c>
    </row>
    <row r="290" spans="1:8" ht="15.75">
      <c r="A290" s="101"/>
      <c r="B290" s="64" t="s">
        <v>7</v>
      </c>
      <c r="C290" s="63">
        <f>SUM(D290:G290)</f>
        <v>7000</v>
      </c>
      <c r="D290" s="63"/>
      <c r="E290" s="63"/>
      <c r="F290" s="63">
        <v>7000</v>
      </c>
      <c r="G290" s="63"/>
      <c r="H290" s="13">
        <f t="shared" si="24"/>
        <v>0</v>
      </c>
    </row>
    <row r="291" spans="1:8" ht="100.5" customHeight="1">
      <c r="A291" s="107" t="s">
        <v>71</v>
      </c>
      <c r="B291" s="62" t="s">
        <v>72</v>
      </c>
      <c r="C291" s="63">
        <f>SUM(D291:G291)</f>
        <v>1000</v>
      </c>
      <c r="D291" s="63"/>
      <c r="E291" s="63"/>
      <c r="F291" s="63">
        <f>SUM(F292:F296)</f>
        <v>1000</v>
      </c>
      <c r="G291" s="63"/>
      <c r="H291" s="13">
        <f t="shared" si="24"/>
        <v>0</v>
      </c>
    </row>
    <row r="292" spans="1:8" ht="15.75">
      <c r="A292" s="101"/>
      <c r="B292" s="64" t="s">
        <v>6</v>
      </c>
      <c r="C292" s="63"/>
      <c r="D292" s="63"/>
      <c r="E292" s="63"/>
      <c r="F292" s="63"/>
      <c r="G292" s="63"/>
      <c r="H292" s="13">
        <f t="shared" si="24"/>
        <v>0</v>
      </c>
    </row>
    <row r="293" spans="1:8" ht="15.75">
      <c r="A293" s="101"/>
      <c r="B293" s="64" t="s">
        <v>10</v>
      </c>
      <c r="C293" s="63"/>
      <c r="D293" s="63"/>
      <c r="E293" s="63"/>
      <c r="F293" s="63"/>
      <c r="G293" s="63"/>
      <c r="H293" s="13">
        <f t="shared" si="24"/>
        <v>0</v>
      </c>
    </row>
    <row r="294" spans="1:8" ht="15.75">
      <c r="A294" s="101"/>
      <c r="B294" s="64" t="s">
        <v>11</v>
      </c>
      <c r="C294" s="63"/>
      <c r="D294" s="63"/>
      <c r="E294" s="63"/>
      <c r="F294" s="63"/>
      <c r="G294" s="63"/>
      <c r="H294" s="13">
        <f t="shared" si="24"/>
        <v>0</v>
      </c>
    </row>
    <row r="295" spans="1:8" ht="15.75">
      <c r="A295" s="101"/>
      <c r="B295" s="64" t="s">
        <v>12</v>
      </c>
      <c r="C295" s="63">
        <f>SUM(D295:G295)</f>
        <v>500</v>
      </c>
      <c r="D295" s="63"/>
      <c r="E295" s="63"/>
      <c r="F295" s="63">
        <v>500</v>
      </c>
      <c r="G295" s="63"/>
      <c r="H295" s="13">
        <f t="shared" si="24"/>
        <v>0</v>
      </c>
    </row>
    <row r="296" spans="1:8" ht="15.75">
      <c r="A296" s="101"/>
      <c r="B296" s="64" t="s">
        <v>7</v>
      </c>
      <c r="C296" s="63">
        <f>SUM(D296:G296)</f>
        <v>500</v>
      </c>
      <c r="D296" s="63"/>
      <c r="E296" s="63"/>
      <c r="F296" s="63">
        <v>500</v>
      </c>
      <c r="G296" s="63"/>
      <c r="H296" s="13">
        <f t="shared" si="24"/>
        <v>0</v>
      </c>
    </row>
    <row r="297" spans="1:8" ht="63">
      <c r="A297" s="107" t="s">
        <v>73</v>
      </c>
      <c r="B297" s="62" t="s">
        <v>15</v>
      </c>
      <c r="C297" s="63">
        <f>SUM(D297:G297)</f>
        <v>3000</v>
      </c>
      <c r="D297" s="63"/>
      <c r="E297" s="63"/>
      <c r="F297" s="63">
        <f>SUM(F298:F302)</f>
        <v>3000</v>
      </c>
      <c r="G297" s="63"/>
      <c r="H297" s="13">
        <f t="shared" si="24"/>
        <v>0</v>
      </c>
    </row>
    <row r="298" spans="1:8" ht="15.75">
      <c r="A298" s="101"/>
      <c r="B298" s="96">
        <v>2011</v>
      </c>
      <c r="C298" s="63"/>
      <c r="D298" s="63"/>
      <c r="E298" s="63"/>
      <c r="F298" s="63"/>
      <c r="G298" s="63"/>
      <c r="H298" s="13">
        <f t="shared" si="24"/>
        <v>0</v>
      </c>
    </row>
    <row r="299" spans="1:8" ht="15.75">
      <c r="A299" s="101"/>
      <c r="B299" s="96">
        <v>2012</v>
      </c>
      <c r="C299" s="63"/>
      <c r="D299" s="63"/>
      <c r="E299" s="63"/>
      <c r="F299" s="63"/>
      <c r="G299" s="63"/>
      <c r="H299" s="13">
        <f t="shared" si="24"/>
        <v>0</v>
      </c>
    </row>
    <row r="300" spans="1:8" ht="15.75">
      <c r="A300" s="101"/>
      <c r="B300" s="96">
        <v>2013</v>
      </c>
      <c r="C300" s="63"/>
      <c r="D300" s="63"/>
      <c r="E300" s="63"/>
      <c r="F300" s="63"/>
      <c r="G300" s="63"/>
      <c r="H300" s="13">
        <f t="shared" ref="H300:H363" si="26">C300-D300-E300-F300-G300</f>
        <v>0</v>
      </c>
    </row>
    <row r="301" spans="1:8" ht="15.75">
      <c r="A301" s="101"/>
      <c r="B301" s="96">
        <v>2014</v>
      </c>
      <c r="C301" s="63">
        <f t="shared" ref="C301:C332" si="27">SUM(D301:G301)</f>
        <v>1500</v>
      </c>
      <c r="D301" s="63"/>
      <c r="E301" s="63"/>
      <c r="F301" s="63">
        <v>1500</v>
      </c>
      <c r="G301" s="63"/>
      <c r="H301" s="13">
        <f t="shared" si="26"/>
        <v>0</v>
      </c>
    </row>
    <row r="302" spans="1:8" ht="15.75">
      <c r="A302" s="101"/>
      <c r="B302" s="96">
        <v>2015</v>
      </c>
      <c r="C302" s="63">
        <f t="shared" si="27"/>
        <v>1500</v>
      </c>
      <c r="D302" s="63"/>
      <c r="E302" s="63"/>
      <c r="F302" s="63">
        <v>1500</v>
      </c>
      <c r="G302" s="63"/>
      <c r="H302" s="13">
        <f t="shared" si="26"/>
        <v>0</v>
      </c>
    </row>
    <row r="303" spans="1:8" ht="18.75" customHeight="1">
      <c r="A303" s="107" t="s">
        <v>74</v>
      </c>
      <c r="B303" s="88" t="s">
        <v>16</v>
      </c>
      <c r="C303" s="63">
        <f t="shared" si="27"/>
        <v>12816956.449999999</v>
      </c>
      <c r="D303" s="63"/>
      <c r="E303" s="63">
        <f>SUM(E304:E308)</f>
        <v>12621265</v>
      </c>
      <c r="F303" s="63">
        <f>SUM(F304:F308)</f>
        <v>195691.45</v>
      </c>
      <c r="G303" s="63"/>
      <c r="H303" s="13">
        <f t="shared" si="26"/>
        <v>-7.5669959187507629E-10</v>
      </c>
    </row>
    <row r="304" spans="1:8" ht="15.75">
      <c r="A304" s="101"/>
      <c r="B304" s="64" t="s">
        <v>6</v>
      </c>
      <c r="C304" s="63">
        <f t="shared" si="27"/>
        <v>1702107.3</v>
      </c>
      <c r="D304" s="63"/>
      <c r="E304" s="63">
        <f>SUMIF($B$310:$B$320,B310,$E$310:$E$320)</f>
        <v>1679107.3</v>
      </c>
      <c r="F304" s="63">
        <f>SUMIF($B$310:$B$320,B310,$F$310:$F$320)</f>
        <v>23000</v>
      </c>
      <c r="G304" s="63"/>
      <c r="H304" s="13">
        <f t="shared" si="26"/>
        <v>0</v>
      </c>
    </row>
    <row r="305" spans="1:12" ht="15.75">
      <c r="A305" s="101"/>
      <c r="B305" s="64" t="s">
        <v>10</v>
      </c>
      <c r="C305" s="63">
        <f t="shared" si="27"/>
        <v>148842</v>
      </c>
      <c r="D305" s="63"/>
      <c r="E305" s="63">
        <f>SUMIF($B$310:$B$320,B311,$E$310:$E$320)</f>
        <v>143842</v>
      </c>
      <c r="F305" s="63">
        <f>SUMIF($B$310:$B$320,B311,$F$310:$F$320)</f>
        <v>5000</v>
      </c>
      <c r="G305" s="63"/>
      <c r="H305" s="13">
        <f t="shared" si="26"/>
        <v>0</v>
      </c>
    </row>
    <row r="306" spans="1:12" ht="15.75">
      <c r="A306" s="101"/>
      <c r="B306" s="64" t="s">
        <v>11</v>
      </c>
      <c r="C306" s="63">
        <f t="shared" si="27"/>
        <v>15300</v>
      </c>
      <c r="D306" s="63"/>
      <c r="E306" s="63">
        <f>SUMIF($B$310:$B$320,B312,$E$310:$E$320)</f>
        <v>0</v>
      </c>
      <c r="F306" s="63">
        <f>SUMIF($B$310:$B$320,B312,$F$310:$F$320)</f>
        <v>15300</v>
      </c>
      <c r="G306" s="63"/>
      <c r="H306" s="13">
        <f t="shared" si="26"/>
        <v>0</v>
      </c>
    </row>
    <row r="307" spans="1:12" ht="15.75">
      <c r="A307" s="101"/>
      <c r="B307" s="64" t="s">
        <v>12</v>
      </c>
      <c r="C307" s="63">
        <f t="shared" si="27"/>
        <v>5687265.7000000002</v>
      </c>
      <c r="D307" s="63"/>
      <c r="E307" s="63">
        <f>SUMIF($B$310:$B$320,B313,$E$310:$E$320)</f>
        <v>5646817</v>
      </c>
      <c r="F307" s="63">
        <f>SUMIF($B$310:$B$320,B313,$F$310:$F$320)</f>
        <v>40448.699999999997</v>
      </c>
      <c r="G307" s="63"/>
      <c r="H307" s="13">
        <f t="shared" si="26"/>
        <v>1.8917489796876907E-10</v>
      </c>
    </row>
    <row r="308" spans="1:12" ht="15.75">
      <c r="A308" s="101"/>
      <c r="B308" s="64" t="s">
        <v>7</v>
      </c>
      <c r="C308" s="63">
        <f t="shared" si="27"/>
        <v>5263441.45</v>
      </c>
      <c r="D308" s="63"/>
      <c r="E308" s="63">
        <f>SUMIF($B$310:$B$320,B314,$E$310:$E$320)</f>
        <v>5151498.7</v>
      </c>
      <c r="F308" s="63">
        <f>SUMIF($B$310:$B$320,B314,$F$310:$F$320)</f>
        <v>111942.75</v>
      </c>
      <c r="G308" s="63"/>
      <c r="H308" s="13">
        <f t="shared" si="26"/>
        <v>0</v>
      </c>
    </row>
    <row r="309" spans="1:12" ht="36" customHeight="1">
      <c r="A309" s="107" t="s">
        <v>75</v>
      </c>
      <c r="B309" s="87" t="s">
        <v>366</v>
      </c>
      <c r="C309" s="63">
        <f>SUM(D309:G309)</f>
        <v>12698785.199999999</v>
      </c>
      <c r="D309" s="63"/>
      <c r="E309" s="76">
        <f>SUM(E310:E314)</f>
        <v>12621265</v>
      </c>
      <c r="F309" s="76">
        <f>SUM(F310:F314)</f>
        <v>77520.2</v>
      </c>
      <c r="G309" s="63"/>
      <c r="H309" s="13">
        <f t="shared" si="26"/>
        <v>-7.4214767664670944E-10</v>
      </c>
    </row>
    <row r="310" spans="1:12" ht="15.75">
      <c r="A310" s="101"/>
      <c r="B310" s="64" t="s">
        <v>6</v>
      </c>
      <c r="C310" s="63">
        <f t="shared" si="27"/>
        <v>1679107.3</v>
      </c>
      <c r="D310" s="63"/>
      <c r="E310" s="76">
        <v>1679107.3</v>
      </c>
      <c r="F310" s="76"/>
      <c r="G310" s="63"/>
      <c r="H310" s="13">
        <f>C310-D310-E310-F310-G310</f>
        <v>0</v>
      </c>
    </row>
    <row r="311" spans="1:12" ht="15.75">
      <c r="A311" s="101"/>
      <c r="B311" s="64" t="s">
        <v>10</v>
      </c>
      <c r="C311" s="63">
        <f t="shared" si="27"/>
        <v>143842</v>
      </c>
      <c r="D311" s="63"/>
      <c r="E311" s="76">
        <v>143842</v>
      </c>
      <c r="F311" s="76"/>
      <c r="G311" s="63"/>
      <c r="H311" s="13">
        <f>C311-D311-E311-F311-G311</f>
        <v>0</v>
      </c>
    </row>
    <row r="312" spans="1:12" ht="15.75">
      <c r="A312" s="101"/>
      <c r="B312" s="64" t="s">
        <v>11</v>
      </c>
      <c r="C312" s="63">
        <f t="shared" si="27"/>
        <v>0</v>
      </c>
      <c r="D312" s="63"/>
      <c r="E312" s="76">
        <v>0</v>
      </c>
      <c r="F312" s="76"/>
      <c r="G312" s="63"/>
      <c r="H312" s="13">
        <f>C312-D312-E312-F312-G312</f>
        <v>0</v>
      </c>
    </row>
    <row r="313" spans="1:12" ht="15.75">
      <c r="A313" s="101"/>
      <c r="B313" s="64" t="s">
        <v>12</v>
      </c>
      <c r="C313" s="63">
        <f t="shared" si="27"/>
        <v>5649980.7000000002</v>
      </c>
      <c r="D313" s="63"/>
      <c r="E313" s="76">
        <v>5646817</v>
      </c>
      <c r="F313" s="76">
        <v>3163.7</v>
      </c>
      <c r="G313" s="63"/>
      <c r="H313" s="13">
        <f>C313-D313-E313-F313-G313</f>
        <v>1.8644641386345029E-10</v>
      </c>
    </row>
    <row r="314" spans="1:12" ht="15.75">
      <c r="A314" s="101"/>
      <c r="B314" s="64" t="s">
        <v>7</v>
      </c>
      <c r="C314" s="63">
        <f t="shared" si="27"/>
        <v>5225855.2</v>
      </c>
      <c r="D314" s="63"/>
      <c r="E314" s="76">
        <v>5151498.7</v>
      </c>
      <c r="F314" s="76">
        <v>74356.5</v>
      </c>
      <c r="G314" s="63"/>
      <c r="H314" s="13">
        <f>C314-D314-E314-F314-G314</f>
        <v>0</v>
      </c>
    </row>
    <row r="315" spans="1:12" ht="81.75" customHeight="1">
      <c r="A315" s="107" t="s">
        <v>76</v>
      </c>
      <c r="B315" s="87" t="s">
        <v>425</v>
      </c>
      <c r="C315" s="63">
        <v>92104.25</v>
      </c>
      <c r="D315" s="63"/>
      <c r="E315" s="63"/>
      <c r="F315" s="76">
        <v>92104.25</v>
      </c>
      <c r="G315" s="63"/>
      <c r="H315" s="13">
        <f t="shared" si="26"/>
        <v>0</v>
      </c>
    </row>
    <row r="316" spans="1:12" ht="15.75">
      <c r="A316" s="101"/>
      <c r="B316" s="64" t="s">
        <v>6</v>
      </c>
      <c r="C316" s="63">
        <f t="shared" si="27"/>
        <v>23000</v>
      </c>
      <c r="D316" s="63"/>
      <c r="E316" s="63"/>
      <c r="F316" s="76">
        <v>23000</v>
      </c>
      <c r="G316" s="63"/>
      <c r="H316" s="13">
        <f t="shared" si="26"/>
        <v>0</v>
      </c>
      <c r="L316" s="53"/>
    </row>
    <row r="317" spans="1:12" ht="15.75">
      <c r="A317" s="101"/>
      <c r="B317" s="64" t="s">
        <v>10</v>
      </c>
      <c r="C317" s="63">
        <f t="shared" si="27"/>
        <v>5000</v>
      </c>
      <c r="D317" s="63"/>
      <c r="E317" s="63"/>
      <c r="F317" s="76">
        <v>5000</v>
      </c>
      <c r="G317" s="63"/>
      <c r="H317" s="13">
        <f t="shared" si="26"/>
        <v>0</v>
      </c>
    </row>
    <row r="318" spans="1:12" ht="15.75">
      <c r="A318" s="101"/>
      <c r="B318" s="64" t="s">
        <v>11</v>
      </c>
      <c r="C318" s="63">
        <f t="shared" si="27"/>
        <v>15300</v>
      </c>
      <c r="D318" s="63"/>
      <c r="E318" s="63"/>
      <c r="F318" s="76">
        <v>15300</v>
      </c>
      <c r="G318" s="63"/>
      <c r="H318" s="13">
        <f t="shared" si="26"/>
        <v>0</v>
      </c>
    </row>
    <row r="319" spans="1:12" ht="15.75">
      <c r="A319" s="101"/>
      <c r="B319" s="64" t="s">
        <v>12</v>
      </c>
      <c r="C319" s="63">
        <f t="shared" si="27"/>
        <v>37285</v>
      </c>
      <c r="D319" s="63"/>
      <c r="E319" s="63"/>
      <c r="F319" s="76">
        <v>37285</v>
      </c>
      <c r="G319" s="63"/>
      <c r="H319" s="13">
        <f t="shared" si="26"/>
        <v>0</v>
      </c>
    </row>
    <row r="320" spans="1:12" ht="15.75">
      <c r="A320" s="101"/>
      <c r="B320" s="64" t="s">
        <v>7</v>
      </c>
      <c r="C320" s="63">
        <f t="shared" si="27"/>
        <v>37586.25</v>
      </c>
      <c r="D320" s="63"/>
      <c r="E320" s="63"/>
      <c r="F320" s="76">
        <v>37586.25</v>
      </c>
      <c r="G320" s="63"/>
      <c r="H320" s="13">
        <f t="shared" si="26"/>
        <v>0</v>
      </c>
    </row>
    <row r="321" spans="1:8" ht="82.5" customHeight="1">
      <c r="A321" s="107" t="s">
        <v>77</v>
      </c>
      <c r="B321" s="87" t="s">
        <v>17</v>
      </c>
      <c r="C321" s="63">
        <f>SUM(D321:G321)</f>
        <v>277795.71999999997</v>
      </c>
      <c r="D321" s="63"/>
      <c r="E321" s="63"/>
      <c r="F321" s="63">
        <f>SUM(F322:F326)</f>
        <v>277795.71999999997</v>
      </c>
      <c r="G321" s="63"/>
      <c r="H321" s="13">
        <f t="shared" si="26"/>
        <v>0</v>
      </c>
    </row>
    <row r="322" spans="1:8" ht="15.75">
      <c r="A322" s="101"/>
      <c r="B322" s="64" t="s">
        <v>6</v>
      </c>
      <c r="C322" s="63">
        <f t="shared" si="27"/>
        <v>36272.799999999996</v>
      </c>
      <c r="D322" s="63"/>
      <c r="E322" s="63"/>
      <c r="F322" s="63">
        <f>F328+F334+F346+F352+F358+F340</f>
        <v>36272.799999999996</v>
      </c>
      <c r="G322" s="63"/>
      <c r="H322" s="13">
        <f t="shared" si="26"/>
        <v>0</v>
      </c>
    </row>
    <row r="323" spans="1:8" ht="15.75">
      <c r="A323" s="101"/>
      <c r="B323" s="64" t="s">
        <v>10</v>
      </c>
      <c r="C323" s="63">
        <f t="shared" si="27"/>
        <v>35642.799999999996</v>
      </c>
      <c r="D323" s="63"/>
      <c r="E323" s="63"/>
      <c r="F323" s="63">
        <f t="shared" ref="F323:F326" si="28">F329+F335+F347+F353+F359</f>
        <v>35642.799999999996</v>
      </c>
      <c r="G323" s="63"/>
      <c r="H323" s="13">
        <f t="shared" si="26"/>
        <v>0</v>
      </c>
    </row>
    <row r="324" spans="1:8" ht="15.75">
      <c r="A324" s="101"/>
      <c r="B324" s="64" t="s">
        <v>11</v>
      </c>
      <c r="C324" s="63">
        <f t="shared" si="27"/>
        <v>35068.17</v>
      </c>
      <c r="D324" s="63"/>
      <c r="E324" s="63"/>
      <c r="F324" s="63">
        <f t="shared" si="28"/>
        <v>35068.17</v>
      </c>
      <c r="G324" s="63"/>
      <c r="H324" s="13">
        <f t="shared" si="26"/>
        <v>0</v>
      </c>
    </row>
    <row r="325" spans="1:8" ht="15.75">
      <c r="A325" s="101"/>
      <c r="B325" s="64" t="s">
        <v>12</v>
      </c>
      <c r="C325" s="63">
        <f t="shared" si="27"/>
        <v>83067.070000000007</v>
      </c>
      <c r="D325" s="63"/>
      <c r="E325" s="63"/>
      <c r="F325" s="63">
        <f t="shared" si="28"/>
        <v>83067.070000000007</v>
      </c>
      <c r="G325" s="63"/>
      <c r="H325" s="13">
        <f t="shared" si="26"/>
        <v>0</v>
      </c>
    </row>
    <row r="326" spans="1:8" ht="15.75">
      <c r="A326" s="101"/>
      <c r="B326" s="64" t="s">
        <v>7</v>
      </c>
      <c r="C326" s="63">
        <f>SUM(D326:G326)</f>
        <v>87744.88</v>
      </c>
      <c r="D326" s="63"/>
      <c r="E326" s="63"/>
      <c r="F326" s="63">
        <f t="shared" si="28"/>
        <v>87744.88</v>
      </c>
      <c r="G326" s="63"/>
      <c r="H326" s="13">
        <f t="shared" si="26"/>
        <v>0</v>
      </c>
    </row>
    <row r="327" spans="1:8" ht="47.25">
      <c r="A327" s="107" t="s">
        <v>78</v>
      </c>
      <c r="B327" s="87" t="s">
        <v>79</v>
      </c>
      <c r="C327" s="63">
        <f>SUM(D327:G327)</f>
        <v>166216.53999999998</v>
      </c>
      <c r="D327" s="63"/>
      <c r="E327" s="63"/>
      <c r="F327" s="63">
        <f>SUM(F328:F332)</f>
        <v>166216.53999999998</v>
      </c>
      <c r="G327" s="63"/>
      <c r="H327" s="13">
        <f t="shared" si="26"/>
        <v>0</v>
      </c>
    </row>
    <row r="328" spans="1:8" ht="15.75">
      <c r="A328" s="101"/>
      <c r="B328" s="64" t="s">
        <v>6</v>
      </c>
      <c r="C328" s="63">
        <f t="shared" si="27"/>
        <v>32123.8</v>
      </c>
      <c r="D328" s="63"/>
      <c r="E328" s="63"/>
      <c r="F328" s="65">
        <v>32123.8</v>
      </c>
      <c r="G328" s="63"/>
      <c r="H328" s="13">
        <f t="shared" si="26"/>
        <v>0</v>
      </c>
    </row>
    <row r="329" spans="1:8" ht="15.75">
      <c r="A329" s="101"/>
      <c r="B329" s="64" t="s">
        <v>10</v>
      </c>
      <c r="C329" s="63">
        <f t="shared" si="27"/>
        <v>32123.8</v>
      </c>
      <c r="D329" s="63"/>
      <c r="E329" s="63"/>
      <c r="F329" s="65">
        <v>32123.8</v>
      </c>
      <c r="G329" s="63"/>
      <c r="H329" s="13">
        <f t="shared" si="26"/>
        <v>0</v>
      </c>
    </row>
    <row r="330" spans="1:8" ht="15.75">
      <c r="A330" s="101"/>
      <c r="B330" s="64" t="s">
        <v>11</v>
      </c>
      <c r="C330" s="63">
        <f t="shared" si="27"/>
        <v>32123.8</v>
      </c>
      <c r="D330" s="63"/>
      <c r="E330" s="63"/>
      <c r="F330" s="65">
        <v>32123.8</v>
      </c>
      <c r="G330" s="63"/>
      <c r="H330" s="13">
        <f t="shared" si="26"/>
        <v>0</v>
      </c>
    </row>
    <row r="331" spans="1:8" ht="15.75">
      <c r="A331" s="101"/>
      <c r="B331" s="64" t="s">
        <v>12</v>
      </c>
      <c r="C331" s="63">
        <f t="shared" si="27"/>
        <v>33954.86</v>
      </c>
      <c r="D331" s="63"/>
      <c r="E331" s="63"/>
      <c r="F331" s="65">
        <v>33954.86</v>
      </c>
      <c r="G331" s="63"/>
      <c r="H331" s="13">
        <f t="shared" si="26"/>
        <v>0</v>
      </c>
    </row>
    <row r="332" spans="1:8" ht="15.75">
      <c r="A332" s="101"/>
      <c r="B332" s="64" t="s">
        <v>7</v>
      </c>
      <c r="C332" s="63">
        <f t="shared" si="27"/>
        <v>35890.28</v>
      </c>
      <c r="D332" s="63"/>
      <c r="E332" s="63"/>
      <c r="F332" s="65">
        <v>35890.28</v>
      </c>
      <c r="G332" s="63"/>
      <c r="H332" s="13">
        <f t="shared" si="26"/>
        <v>0</v>
      </c>
    </row>
    <row r="333" spans="1:8" ht="99" customHeight="1">
      <c r="A333" s="107" t="s">
        <v>80</v>
      </c>
      <c r="B333" s="87" t="s">
        <v>285</v>
      </c>
      <c r="C333" s="63">
        <f t="shared" ref="C333:C339" si="29">SUM(D333:G333)</f>
        <v>8015.8099999999995</v>
      </c>
      <c r="D333" s="63"/>
      <c r="E333" s="63"/>
      <c r="F333" s="63">
        <f>SUM(F334:F338)</f>
        <v>8015.8099999999995</v>
      </c>
      <c r="G333" s="63"/>
      <c r="H333" s="13">
        <f t="shared" si="26"/>
        <v>0</v>
      </c>
    </row>
    <row r="334" spans="1:8" ht="15.75">
      <c r="A334" s="101"/>
      <c r="B334" s="64" t="s">
        <v>6</v>
      </c>
      <c r="C334" s="63">
        <f t="shared" si="29"/>
        <v>960.15</v>
      </c>
      <c r="D334" s="63"/>
      <c r="E334" s="63"/>
      <c r="F334" s="63">
        <v>960.15</v>
      </c>
      <c r="G334" s="63"/>
      <c r="H334" s="13">
        <f t="shared" si="26"/>
        <v>0</v>
      </c>
    </row>
    <row r="335" spans="1:8" ht="15.75">
      <c r="A335" s="101"/>
      <c r="B335" s="64" t="s">
        <v>10</v>
      </c>
      <c r="C335" s="63">
        <f t="shared" si="29"/>
        <v>960.15</v>
      </c>
      <c r="D335" s="63"/>
      <c r="E335" s="63"/>
      <c r="F335" s="63">
        <v>960.15</v>
      </c>
      <c r="G335" s="63"/>
      <c r="H335" s="13">
        <f t="shared" si="26"/>
        <v>0</v>
      </c>
    </row>
    <row r="336" spans="1:8" ht="15.75">
      <c r="A336" s="101"/>
      <c r="B336" s="64" t="s">
        <v>11</v>
      </c>
      <c r="C336" s="63">
        <f t="shared" si="29"/>
        <v>1920.3</v>
      </c>
      <c r="D336" s="63"/>
      <c r="E336" s="63"/>
      <c r="F336" s="63">
        <v>1920.3</v>
      </c>
      <c r="G336" s="63"/>
      <c r="H336" s="13">
        <f t="shared" si="26"/>
        <v>0</v>
      </c>
    </row>
    <row r="337" spans="1:8" ht="15.75">
      <c r="A337" s="101"/>
      <c r="B337" s="64" t="s">
        <v>12</v>
      </c>
      <c r="C337" s="63">
        <f t="shared" si="29"/>
        <v>2029.76</v>
      </c>
      <c r="D337" s="63"/>
      <c r="E337" s="63"/>
      <c r="F337" s="63">
        <v>2029.76</v>
      </c>
      <c r="G337" s="63"/>
      <c r="H337" s="13">
        <f t="shared" si="26"/>
        <v>0</v>
      </c>
    </row>
    <row r="338" spans="1:8" ht="15.75">
      <c r="A338" s="101"/>
      <c r="B338" s="64" t="s">
        <v>7</v>
      </c>
      <c r="C338" s="63">
        <f t="shared" si="29"/>
        <v>2145.4499999999998</v>
      </c>
      <c r="D338" s="63"/>
      <c r="E338" s="63"/>
      <c r="F338" s="63">
        <v>2145.4499999999998</v>
      </c>
      <c r="G338" s="63"/>
      <c r="H338" s="13">
        <f t="shared" si="26"/>
        <v>0</v>
      </c>
    </row>
    <row r="339" spans="1:8" ht="134.25" customHeight="1">
      <c r="A339" s="107" t="s">
        <v>81</v>
      </c>
      <c r="B339" s="87" t="s">
        <v>438</v>
      </c>
      <c r="C339" s="63">
        <f t="shared" si="29"/>
        <v>630</v>
      </c>
      <c r="D339" s="63"/>
      <c r="E339" s="63"/>
      <c r="F339" s="63">
        <f>SUM(F340:F344)</f>
        <v>630</v>
      </c>
      <c r="G339" s="63"/>
      <c r="H339" s="13">
        <f t="shared" si="26"/>
        <v>0</v>
      </c>
    </row>
    <row r="340" spans="1:8" ht="15.75">
      <c r="A340" s="101"/>
      <c r="B340" s="64" t="s">
        <v>6</v>
      </c>
      <c r="C340" s="63">
        <f t="shared" ref="C340:C347" si="30">SUM(D340:G340)</f>
        <v>630</v>
      </c>
      <c r="D340" s="63"/>
      <c r="E340" s="63"/>
      <c r="F340" s="63">
        <v>630</v>
      </c>
      <c r="G340" s="63"/>
      <c r="H340" s="13">
        <f t="shared" si="26"/>
        <v>0</v>
      </c>
    </row>
    <row r="341" spans="1:8" ht="15.75">
      <c r="A341" s="101"/>
      <c r="B341" s="64" t="s">
        <v>10</v>
      </c>
      <c r="C341" s="63"/>
      <c r="D341" s="63"/>
      <c r="E341" s="63"/>
      <c r="F341" s="63"/>
      <c r="G341" s="63"/>
      <c r="H341" s="13">
        <f t="shared" si="26"/>
        <v>0</v>
      </c>
    </row>
    <row r="342" spans="1:8" ht="15.75">
      <c r="A342" s="101"/>
      <c r="B342" s="64" t="s">
        <v>11</v>
      </c>
      <c r="C342" s="63"/>
      <c r="D342" s="63"/>
      <c r="E342" s="63"/>
      <c r="F342" s="63"/>
      <c r="G342" s="63"/>
      <c r="H342" s="13">
        <f t="shared" si="26"/>
        <v>0</v>
      </c>
    </row>
    <row r="343" spans="1:8" ht="15.75">
      <c r="A343" s="101"/>
      <c r="B343" s="64" t="s">
        <v>12</v>
      </c>
      <c r="C343" s="63"/>
      <c r="D343" s="63"/>
      <c r="E343" s="63"/>
      <c r="F343" s="63"/>
      <c r="G343" s="63"/>
      <c r="H343" s="13">
        <f t="shared" si="26"/>
        <v>0</v>
      </c>
    </row>
    <row r="344" spans="1:8" ht="15.75">
      <c r="A344" s="101"/>
      <c r="B344" s="64" t="s">
        <v>7</v>
      </c>
      <c r="C344" s="63"/>
      <c r="D344" s="63"/>
      <c r="E344" s="63"/>
      <c r="F344" s="63"/>
      <c r="G344" s="63"/>
      <c r="H344" s="13">
        <f t="shared" si="26"/>
        <v>0</v>
      </c>
    </row>
    <row r="345" spans="1:8" ht="51.75" customHeight="1">
      <c r="A345" s="107" t="s">
        <v>82</v>
      </c>
      <c r="B345" s="87" t="s">
        <v>467</v>
      </c>
      <c r="C345" s="63">
        <f t="shared" si="30"/>
        <v>8368.369999999999</v>
      </c>
      <c r="D345" s="63"/>
      <c r="E345" s="63"/>
      <c r="F345" s="63">
        <f>SUM(F346:F350)</f>
        <v>8368.369999999999</v>
      </c>
      <c r="G345" s="63"/>
      <c r="H345" s="13">
        <f t="shared" si="26"/>
        <v>0</v>
      </c>
    </row>
    <row r="346" spans="1:8" ht="15.75">
      <c r="A346" s="101"/>
      <c r="B346" s="64" t="s">
        <v>6</v>
      </c>
      <c r="C346" s="63">
        <f t="shared" si="30"/>
        <v>2558.85</v>
      </c>
      <c r="D346" s="63"/>
      <c r="E346" s="63"/>
      <c r="F346" s="63">
        <v>2558.85</v>
      </c>
      <c r="G346" s="63"/>
      <c r="H346" s="13">
        <f t="shared" si="26"/>
        <v>0</v>
      </c>
    </row>
    <row r="347" spans="1:8" ht="15.75">
      <c r="A347" s="101"/>
      <c r="B347" s="64" t="s">
        <v>10</v>
      </c>
      <c r="C347" s="63">
        <f t="shared" si="30"/>
        <v>2558.85</v>
      </c>
      <c r="D347" s="63"/>
      <c r="E347" s="63"/>
      <c r="F347" s="63">
        <v>2558.85</v>
      </c>
      <c r="G347" s="63"/>
      <c r="H347" s="13">
        <f t="shared" si="26"/>
        <v>0</v>
      </c>
    </row>
    <row r="348" spans="1:8" ht="15.75">
      <c r="A348" s="101"/>
      <c r="B348" s="64" t="s">
        <v>11</v>
      </c>
      <c r="C348" s="63">
        <f t="shared" ref="C348:C368" si="31">SUM(D348:G348)</f>
        <v>1024.07</v>
      </c>
      <c r="D348" s="63"/>
      <c r="E348" s="63"/>
      <c r="F348" s="63">
        <v>1024.07</v>
      </c>
      <c r="G348" s="63"/>
      <c r="H348" s="13">
        <f t="shared" si="26"/>
        <v>0</v>
      </c>
    </row>
    <row r="349" spans="1:8" ht="15.75">
      <c r="A349" s="101"/>
      <c r="B349" s="64" t="s">
        <v>12</v>
      </c>
      <c r="C349" s="63">
        <f t="shared" si="31"/>
        <v>1082.45</v>
      </c>
      <c r="D349" s="63"/>
      <c r="E349" s="63"/>
      <c r="F349" s="63">
        <v>1082.45</v>
      </c>
      <c r="G349" s="63"/>
      <c r="H349" s="13">
        <f t="shared" si="26"/>
        <v>0</v>
      </c>
    </row>
    <row r="350" spans="1:8" ht="15.75">
      <c r="A350" s="101"/>
      <c r="B350" s="64" t="s">
        <v>7</v>
      </c>
      <c r="C350" s="63">
        <f t="shared" si="31"/>
        <v>1144.1500000000001</v>
      </c>
      <c r="D350" s="63"/>
      <c r="E350" s="63"/>
      <c r="F350" s="63">
        <v>1144.1500000000001</v>
      </c>
      <c r="G350" s="63"/>
      <c r="H350" s="13">
        <f t="shared" si="26"/>
        <v>0</v>
      </c>
    </row>
    <row r="351" spans="1:8" ht="63">
      <c r="A351" s="107" t="s">
        <v>253</v>
      </c>
      <c r="B351" s="87" t="s">
        <v>384</v>
      </c>
      <c r="C351" s="63">
        <f t="shared" si="31"/>
        <v>2000</v>
      </c>
      <c r="D351" s="63"/>
      <c r="E351" s="63"/>
      <c r="F351" s="63">
        <f>SUM(F352:F356)</f>
        <v>2000</v>
      </c>
      <c r="G351" s="63"/>
      <c r="H351" s="13">
        <f t="shared" si="26"/>
        <v>0</v>
      </c>
    </row>
    <row r="352" spans="1:8" ht="15.75">
      <c r="A352" s="101"/>
      <c r="B352" s="64" t="s">
        <v>6</v>
      </c>
      <c r="C352" s="63"/>
      <c r="D352" s="63"/>
      <c r="E352" s="63"/>
      <c r="F352" s="63"/>
      <c r="G352" s="63"/>
      <c r="H352" s="13">
        <f t="shared" si="26"/>
        <v>0</v>
      </c>
    </row>
    <row r="353" spans="1:8" ht="15.75">
      <c r="A353" s="101"/>
      <c r="B353" s="64" t="s">
        <v>10</v>
      </c>
      <c r="C353" s="63"/>
      <c r="D353" s="63"/>
      <c r="E353" s="63"/>
      <c r="F353" s="63"/>
      <c r="G353" s="63"/>
      <c r="H353" s="13">
        <f t="shared" si="26"/>
        <v>0</v>
      </c>
    </row>
    <row r="354" spans="1:8" ht="15.75">
      <c r="A354" s="101"/>
      <c r="B354" s="64" t="s">
        <v>11</v>
      </c>
      <c r="C354" s="63"/>
      <c r="D354" s="63"/>
      <c r="E354" s="63"/>
      <c r="F354" s="63"/>
      <c r="G354" s="63"/>
      <c r="H354" s="13">
        <f t="shared" si="26"/>
        <v>0</v>
      </c>
    </row>
    <row r="355" spans="1:8" ht="15.75">
      <c r="A355" s="101"/>
      <c r="B355" s="64" t="s">
        <v>12</v>
      </c>
      <c r="C355" s="63">
        <f>SUM(D355:G355)</f>
        <v>1000</v>
      </c>
      <c r="D355" s="63"/>
      <c r="E355" s="63"/>
      <c r="F355" s="63">
        <v>1000</v>
      </c>
      <c r="G355" s="63"/>
      <c r="H355" s="13">
        <f t="shared" si="26"/>
        <v>0</v>
      </c>
    </row>
    <row r="356" spans="1:8" ht="15.75">
      <c r="A356" s="101"/>
      <c r="B356" s="64" t="s">
        <v>7</v>
      </c>
      <c r="C356" s="63">
        <f>SUM(D356:G356)</f>
        <v>1000</v>
      </c>
      <c r="D356" s="63"/>
      <c r="E356" s="63"/>
      <c r="F356" s="63">
        <v>1000</v>
      </c>
      <c r="G356" s="63"/>
      <c r="H356" s="13">
        <f t="shared" si="26"/>
        <v>0</v>
      </c>
    </row>
    <row r="357" spans="1:8" ht="110.25">
      <c r="A357" s="107" t="s">
        <v>254</v>
      </c>
      <c r="B357" s="87" t="s">
        <v>255</v>
      </c>
      <c r="C357" s="63">
        <f>SUM(D357:G357)</f>
        <v>92565</v>
      </c>
      <c r="D357" s="63"/>
      <c r="E357" s="63"/>
      <c r="F357" s="63">
        <f>SUM(F358:F362)</f>
        <v>92565</v>
      </c>
      <c r="G357" s="63"/>
      <c r="H357" s="13">
        <f t="shared" si="26"/>
        <v>0</v>
      </c>
    </row>
    <row r="358" spans="1:8" ht="15.75">
      <c r="A358" s="101"/>
      <c r="B358" s="64" t="s">
        <v>6</v>
      </c>
      <c r="C358" s="63"/>
      <c r="D358" s="63"/>
      <c r="E358" s="63"/>
      <c r="F358" s="63"/>
      <c r="G358" s="63"/>
      <c r="H358" s="13">
        <f t="shared" si="26"/>
        <v>0</v>
      </c>
    </row>
    <row r="359" spans="1:8" ht="15.75">
      <c r="A359" s="101"/>
      <c r="B359" s="64" t="s">
        <v>10</v>
      </c>
      <c r="C359" s="63"/>
      <c r="D359" s="63"/>
      <c r="E359" s="63"/>
      <c r="F359" s="63"/>
      <c r="G359" s="63"/>
      <c r="H359" s="13">
        <f t="shared" si="26"/>
        <v>0</v>
      </c>
    </row>
    <row r="360" spans="1:8" ht="15.75">
      <c r="A360" s="101"/>
      <c r="B360" s="64" t="s">
        <v>11</v>
      </c>
      <c r="C360" s="63"/>
      <c r="D360" s="63"/>
      <c r="E360" s="63"/>
      <c r="F360" s="63"/>
      <c r="G360" s="63"/>
      <c r="H360" s="13">
        <f t="shared" si="26"/>
        <v>0</v>
      </c>
    </row>
    <row r="361" spans="1:8" ht="15.75">
      <c r="A361" s="101"/>
      <c r="B361" s="64" t="s">
        <v>12</v>
      </c>
      <c r="C361" s="63">
        <f>SUM(D361:G361)</f>
        <v>45000</v>
      </c>
      <c r="D361" s="63"/>
      <c r="E361" s="63"/>
      <c r="F361" s="63">
        <v>45000</v>
      </c>
      <c r="G361" s="63"/>
      <c r="H361" s="13">
        <f t="shared" si="26"/>
        <v>0</v>
      </c>
    </row>
    <row r="362" spans="1:8" ht="15.75">
      <c r="A362" s="101"/>
      <c r="B362" s="64" t="s">
        <v>7</v>
      </c>
      <c r="C362" s="63">
        <f>SUM(D362:G362)</f>
        <v>47565</v>
      </c>
      <c r="D362" s="63"/>
      <c r="E362" s="63"/>
      <c r="F362" s="63">
        <v>47565</v>
      </c>
      <c r="G362" s="63"/>
      <c r="H362" s="13">
        <f t="shared" si="26"/>
        <v>0</v>
      </c>
    </row>
    <row r="363" spans="1:8" ht="38.25" customHeight="1">
      <c r="A363" s="107" t="s">
        <v>83</v>
      </c>
      <c r="B363" s="87" t="s">
        <v>18</v>
      </c>
      <c r="C363" s="63">
        <f t="shared" si="31"/>
        <v>78640.800000000003</v>
      </c>
      <c r="D363" s="63"/>
      <c r="E363" s="63"/>
      <c r="F363" s="63">
        <f>SUM(F364:F368)</f>
        <v>78640.800000000003</v>
      </c>
      <c r="G363" s="63"/>
      <c r="H363" s="13">
        <f t="shared" si="26"/>
        <v>0</v>
      </c>
    </row>
    <row r="364" spans="1:8" ht="15.75">
      <c r="A364" s="101"/>
      <c r="B364" s="64" t="s">
        <v>6</v>
      </c>
      <c r="C364" s="63">
        <f t="shared" si="31"/>
        <v>800</v>
      </c>
      <c r="D364" s="63"/>
      <c r="E364" s="63"/>
      <c r="F364" s="63">
        <f>F370+F376+F382</f>
        <v>800</v>
      </c>
      <c r="G364" s="63"/>
      <c r="H364" s="13">
        <f t="shared" ref="H364:H427" si="32">C364-D364-E364-F364-G364</f>
        <v>0</v>
      </c>
    </row>
    <row r="365" spans="1:8" ht="15.75">
      <c r="A365" s="101"/>
      <c r="B365" s="64" t="s">
        <v>10</v>
      </c>
      <c r="C365" s="63">
        <f t="shared" si="31"/>
        <v>800</v>
      </c>
      <c r="D365" s="63"/>
      <c r="E365" s="63"/>
      <c r="F365" s="63">
        <f t="shared" ref="F365:F368" si="33">F371+F377+F383</f>
        <v>800</v>
      </c>
      <c r="G365" s="63"/>
      <c r="H365" s="13">
        <f t="shared" si="32"/>
        <v>0</v>
      </c>
    </row>
    <row r="366" spans="1:8" ht="15.75">
      <c r="A366" s="101"/>
      <c r="B366" s="64" t="s">
        <v>11</v>
      </c>
      <c r="C366" s="63">
        <f t="shared" si="31"/>
        <v>800</v>
      </c>
      <c r="D366" s="63"/>
      <c r="E366" s="63"/>
      <c r="F366" s="63">
        <f t="shared" si="33"/>
        <v>800</v>
      </c>
      <c r="G366" s="63"/>
      <c r="H366" s="13">
        <f t="shared" si="32"/>
        <v>0</v>
      </c>
    </row>
    <row r="367" spans="1:8" ht="15.75">
      <c r="A367" s="101"/>
      <c r="B367" s="64" t="s">
        <v>12</v>
      </c>
      <c r="C367" s="63">
        <f t="shared" si="31"/>
        <v>37088.840000000004</v>
      </c>
      <c r="D367" s="63"/>
      <c r="E367" s="63"/>
      <c r="F367" s="63">
        <f>F373+F379+F385</f>
        <v>37088.840000000004</v>
      </c>
      <c r="G367" s="63"/>
      <c r="H367" s="13">
        <f t="shared" si="32"/>
        <v>0</v>
      </c>
    </row>
    <row r="368" spans="1:8" ht="15.75">
      <c r="A368" s="101"/>
      <c r="B368" s="64" t="s">
        <v>7</v>
      </c>
      <c r="C368" s="63">
        <f t="shared" si="31"/>
        <v>39151.96</v>
      </c>
      <c r="D368" s="63"/>
      <c r="E368" s="63"/>
      <c r="F368" s="63">
        <f t="shared" si="33"/>
        <v>39151.96</v>
      </c>
      <c r="G368" s="63"/>
      <c r="H368" s="13">
        <f t="shared" si="32"/>
        <v>0</v>
      </c>
    </row>
    <row r="369" spans="1:8" ht="30" customHeight="1">
      <c r="A369" s="107" t="s">
        <v>84</v>
      </c>
      <c r="B369" s="87" t="s">
        <v>468</v>
      </c>
      <c r="C369" s="63">
        <f t="shared" ref="C369:C375" si="34">SUM(D369:G369)</f>
        <v>4187.6000000000004</v>
      </c>
      <c r="D369" s="63"/>
      <c r="E369" s="63"/>
      <c r="F369" s="63">
        <f>SUM(F370:F374)</f>
        <v>4187.6000000000004</v>
      </c>
      <c r="G369" s="63"/>
      <c r="H369" s="13">
        <f t="shared" si="32"/>
        <v>0</v>
      </c>
    </row>
    <row r="370" spans="1:8" ht="15.75">
      <c r="A370" s="101"/>
      <c r="B370" s="64" t="s">
        <v>6</v>
      </c>
      <c r="C370" s="63">
        <f t="shared" si="34"/>
        <v>800</v>
      </c>
      <c r="D370" s="63"/>
      <c r="E370" s="63"/>
      <c r="F370" s="63">
        <v>800</v>
      </c>
      <c r="G370" s="63"/>
      <c r="H370" s="13">
        <f t="shared" si="32"/>
        <v>0</v>
      </c>
    </row>
    <row r="371" spans="1:8" ht="15.75">
      <c r="A371" s="101"/>
      <c r="B371" s="64" t="s">
        <v>10</v>
      </c>
      <c r="C371" s="63">
        <f t="shared" si="34"/>
        <v>800</v>
      </c>
      <c r="D371" s="63"/>
      <c r="E371" s="63"/>
      <c r="F371" s="63">
        <v>800</v>
      </c>
      <c r="G371" s="63"/>
      <c r="H371" s="13">
        <f t="shared" si="32"/>
        <v>0</v>
      </c>
    </row>
    <row r="372" spans="1:8" ht="15.75">
      <c r="A372" s="101"/>
      <c r="B372" s="64" t="s">
        <v>11</v>
      </c>
      <c r="C372" s="63">
        <f t="shared" si="34"/>
        <v>800</v>
      </c>
      <c r="D372" s="63"/>
      <c r="E372" s="63"/>
      <c r="F372" s="63">
        <v>800</v>
      </c>
      <c r="G372" s="63"/>
      <c r="H372" s="13">
        <f t="shared" si="32"/>
        <v>0</v>
      </c>
    </row>
    <row r="373" spans="1:8" ht="15.75">
      <c r="A373" s="101"/>
      <c r="B373" s="64" t="s">
        <v>12</v>
      </c>
      <c r="C373" s="63">
        <f t="shared" si="34"/>
        <v>893.8</v>
      </c>
      <c r="D373" s="63"/>
      <c r="E373" s="63"/>
      <c r="F373" s="63">
        <v>893.8</v>
      </c>
      <c r="G373" s="63"/>
      <c r="H373" s="13">
        <f t="shared" si="32"/>
        <v>0</v>
      </c>
    </row>
    <row r="374" spans="1:8" ht="15.75">
      <c r="A374" s="101"/>
      <c r="B374" s="64" t="s">
        <v>7</v>
      </c>
      <c r="C374" s="63">
        <f t="shared" si="34"/>
        <v>893.8</v>
      </c>
      <c r="D374" s="63"/>
      <c r="E374" s="63"/>
      <c r="F374" s="63">
        <v>893.8</v>
      </c>
      <c r="G374" s="63"/>
      <c r="H374" s="13">
        <f t="shared" si="32"/>
        <v>0</v>
      </c>
    </row>
    <row r="375" spans="1:8" ht="47.25">
      <c r="A375" s="107" t="s">
        <v>85</v>
      </c>
      <c r="B375" s="87" t="s">
        <v>399</v>
      </c>
      <c r="C375" s="63">
        <f t="shared" si="34"/>
        <v>877.81</v>
      </c>
      <c r="D375" s="63"/>
      <c r="E375" s="63"/>
      <c r="F375" s="63">
        <f>SUM(F376:F380)</f>
        <v>877.81</v>
      </c>
      <c r="G375" s="63"/>
      <c r="H375" s="13">
        <f t="shared" si="32"/>
        <v>0</v>
      </c>
    </row>
    <row r="376" spans="1:8" ht="15.75">
      <c r="A376" s="101"/>
      <c r="B376" s="64" t="s">
        <v>6</v>
      </c>
      <c r="C376" s="63"/>
      <c r="D376" s="63"/>
      <c r="E376" s="63"/>
      <c r="F376" s="63"/>
      <c r="G376" s="63"/>
      <c r="H376" s="13">
        <f t="shared" si="32"/>
        <v>0</v>
      </c>
    </row>
    <row r="377" spans="1:8" ht="15.75">
      <c r="A377" s="101"/>
      <c r="B377" s="64" t="s">
        <v>10</v>
      </c>
      <c r="C377" s="63"/>
      <c r="D377" s="63"/>
      <c r="E377" s="63"/>
      <c r="F377" s="63"/>
      <c r="G377" s="63"/>
      <c r="H377" s="13">
        <f t="shared" si="32"/>
        <v>0</v>
      </c>
    </row>
    <row r="378" spans="1:8" ht="15.75">
      <c r="A378" s="101"/>
      <c r="B378" s="64" t="s">
        <v>11</v>
      </c>
      <c r="C378" s="63"/>
      <c r="D378" s="63"/>
      <c r="E378" s="63"/>
      <c r="F378" s="63"/>
      <c r="G378" s="63"/>
      <c r="H378" s="13">
        <f t="shared" si="32"/>
        <v>0</v>
      </c>
    </row>
    <row r="379" spans="1:8" ht="15.75">
      <c r="A379" s="101"/>
      <c r="B379" s="64" t="s">
        <v>12</v>
      </c>
      <c r="C379" s="63">
        <f t="shared" ref="C379:C393" si="35">SUM(D379:G379)</f>
        <v>426.74</v>
      </c>
      <c r="D379" s="63"/>
      <c r="E379" s="63"/>
      <c r="F379" s="63">
        <v>426.74</v>
      </c>
      <c r="G379" s="63"/>
      <c r="H379" s="13">
        <f t="shared" si="32"/>
        <v>0</v>
      </c>
    </row>
    <row r="380" spans="1:8" ht="15.75">
      <c r="A380" s="101"/>
      <c r="B380" s="64" t="s">
        <v>7</v>
      </c>
      <c r="C380" s="63">
        <f t="shared" si="35"/>
        <v>451.07</v>
      </c>
      <c r="D380" s="63"/>
      <c r="E380" s="63"/>
      <c r="F380" s="63">
        <v>451.07</v>
      </c>
      <c r="G380" s="63"/>
      <c r="H380" s="13">
        <f t="shared" si="32"/>
        <v>0</v>
      </c>
    </row>
    <row r="381" spans="1:8" ht="82.5" customHeight="1">
      <c r="A381" s="107" t="s">
        <v>257</v>
      </c>
      <c r="B381" s="87" t="s">
        <v>256</v>
      </c>
      <c r="C381" s="63">
        <f t="shared" si="35"/>
        <v>73575.39</v>
      </c>
      <c r="D381" s="63"/>
      <c r="E381" s="63"/>
      <c r="F381" s="63">
        <f>SUM(F382:F386)</f>
        <v>73575.39</v>
      </c>
      <c r="G381" s="63"/>
      <c r="H381" s="13">
        <f t="shared" si="32"/>
        <v>0</v>
      </c>
    </row>
    <row r="382" spans="1:8" ht="15.75">
      <c r="A382" s="101"/>
      <c r="B382" s="64" t="s">
        <v>6</v>
      </c>
      <c r="C382" s="63"/>
      <c r="D382" s="63"/>
      <c r="E382" s="63"/>
      <c r="F382" s="63"/>
      <c r="G382" s="63"/>
      <c r="H382" s="13">
        <f t="shared" si="32"/>
        <v>0</v>
      </c>
    </row>
    <row r="383" spans="1:8" ht="15.75">
      <c r="A383" s="101"/>
      <c r="B383" s="64" t="s">
        <v>10</v>
      </c>
      <c r="C383" s="63"/>
      <c r="D383" s="63"/>
      <c r="E383" s="63"/>
      <c r="F383" s="63"/>
      <c r="G383" s="63"/>
      <c r="H383" s="13">
        <f t="shared" si="32"/>
        <v>0</v>
      </c>
    </row>
    <row r="384" spans="1:8" ht="15.75">
      <c r="A384" s="101"/>
      <c r="B384" s="64" t="s">
        <v>11</v>
      </c>
      <c r="C384" s="63"/>
      <c r="D384" s="63"/>
      <c r="E384" s="63"/>
      <c r="F384" s="63"/>
      <c r="G384" s="63"/>
      <c r="H384" s="13">
        <f t="shared" si="32"/>
        <v>0</v>
      </c>
    </row>
    <row r="385" spans="1:8" ht="15.75">
      <c r="A385" s="101"/>
      <c r="B385" s="64" t="s">
        <v>12</v>
      </c>
      <c r="C385" s="63">
        <f>SUM(D385:G385)</f>
        <v>35768.300000000003</v>
      </c>
      <c r="D385" s="63"/>
      <c r="E385" s="63"/>
      <c r="F385" s="63">
        <v>35768.300000000003</v>
      </c>
      <c r="G385" s="63"/>
      <c r="H385" s="13">
        <f t="shared" si="32"/>
        <v>0</v>
      </c>
    </row>
    <row r="386" spans="1:8" ht="15.75">
      <c r="A386" s="101"/>
      <c r="B386" s="64" t="s">
        <v>7</v>
      </c>
      <c r="C386" s="63">
        <f>SUM(D386:G386)</f>
        <v>37807.089999999997</v>
      </c>
      <c r="D386" s="63"/>
      <c r="E386" s="63"/>
      <c r="F386" s="63">
        <v>37807.089999999997</v>
      </c>
      <c r="G386" s="63"/>
      <c r="H386" s="13">
        <f t="shared" si="32"/>
        <v>0</v>
      </c>
    </row>
    <row r="387" spans="1:8" ht="21" customHeight="1">
      <c r="A387" s="107" t="s">
        <v>86</v>
      </c>
      <c r="B387" s="87" t="s">
        <v>226</v>
      </c>
      <c r="C387" s="63">
        <f t="shared" si="35"/>
        <v>1656276.6</v>
      </c>
      <c r="D387" s="63"/>
      <c r="E387" s="63"/>
      <c r="F387" s="63">
        <f>SUM(F388:F392)</f>
        <v>1656276.6</v>
      </c>
      <c r="G387" s="63"/>
      <c r="H387" s="13">
        <f t="shared" si="32"/>
        <v>0</v>
      </c>
    </row>
    <row r="388" spans="1:8" ht="15.75">
      <c r="A388" s="101"/>
      <c r="B388" s="64" t="s">
        <v>6</v>
      </c>
      <c r="C388" s="63">
        <f t="shared" si="35"/>
        <v>304638.71999999997</v>
      </c>
      <c r="D388" s="63"/>
      <c r="E388" s="63"/>
      <c r="F388" s="63">
        <f>SUMIF($B$394:$B$404,B394,$F$394:$F$404)</f>
        <v>304638.71999999997</v>
      </c>
      <c r="G388" s="63"/>
      <c r="H388" s="13">
        <f t="shared" si="32"/>
        <v>0</v>
      </c>
    </row>
    <row r="389" spans="1:8" ht="15.75">
      <c r="A389" s="101"/>
      <c r="B389" s="64" t="s">
        <v>10</v>
      </c>
      <c r="C389" s="63">
        <f t="shared" si="35"/>
        <v>304638.71999999997</v>
      </c>
      <c r="D389" s="63"/>
      <c r="E389" s="63"/>
      <c r="F389" s="63">
        <f>SUMIF($B$394:$B$404,B395,$F$394:$F$404)</f>
        <v>304638.71999999997</v>
      </c>
      <c r="G389" s="63"/>
      <c r="H389" s="13">
        <f t="shared" si="32"/>
        <v>0</v>
      </c>
    </row>
    <row r="390" spans="1:8" ht="15.75">
      <c r="A390" s="101"/>
      <c r="B390" s="64" t="s">
        <v>11</v>
      </c>
      <c r="C390" s="63">
        <f t="shared" si="35"/>
        <v>304638.71999999997</v>
      </c>
      <c r="D390" s="63"/>
      <c r="E390" s="63"/>
      <c r="F390" s="63">
        <f>SUMIF($B$394:$B$404,B396,$F$394:$F$404)</f>
        <v>304638.71999999997</v>
      </c>
      <c r="G390" s="63"/>
      <c r="H390" s="13">
        <f t="shared" si="32"/>
        <v>0</v>
      </c>
    </row>
    <row r="391" spans="1:8" ht="15.75">
      <c r="A391" s="101"/>
      <c r="B391" s="64" t="s">
        <v>12</v>
      </c>
      <c r="C391" s="63">
        <f t="shared" si="35"/>
        <v>362003.13</v>
      </c>
      <c r="D391" s="63"/>
      <c r="E391" s="63"/>
      <c r="F391" s="63">
        <f>SUMIF($B$394:$B$404,B397,$F$394:$F$404)</f>
        <v>362003.13</v>
      </c>
      <c r="G391" s="63"/>
      <c r="H391" s="13">
        <f t="shared" si="32"/>
        <v>0</v>
      </c>
    </row>
    <row r="392" spans="1:8" ht="15.75">
      <c r="A392" s="101"/>
      <c r="B392" s="64" t="s">
        <v>7</v>
      </c>
      <c r="C392" s="63">
        <f t="shared" si="35"/>
        <v>380357.31</v>
      </c>
      <c r="D392" s="63"/>
      <c r="E392" s="63"/>
      <c r="F392" s="63">
        <f>SUMIF($B$394:$B$404,B398,$F$394:$F$404)</f>
        <v>380357.31</v>
      </c>
      <c r="G392" s="63"/>
      <c r="H392" s="13">
        <f t="shared" si="32"/>
        <v>0</v>
      </c>
    </row>
    <row r="393" spans="1:8" ht="63">
      <c r="A393" s="155" t="s">
        <v>90</v>
      </c>
      <c r="B393" s="87" t="s">
        <v>227</v>
      </c>
      <c r="C393" s="63">
        <f t="shared" si="35"/>
        <v>80000</v>
      </c>
      <c r="D393" s="63"/>
      <c r="E393" s="63"/>
      <c r="F393" s="63">
        <f>SUM(F394:F398)</f>
        <v>80000</v>
      </c>
      <c r="G393" s="63"/>
      <c r="H393" s="13">
        <f t="shared" si="32"/>
        <v>0</v>
      </c>
    </row>
    <row r="394" spans="1:8" ht="15.75">
      <c r="A394" s="156"/>
      <c r="B394" s="64" t="s">
        <v>6</v>
      </c>
      <c r="C394" s="63"/>
      <c r="D394" s="63"/>
      <c r="E394" s="63"/>
      <c r="F394" s="63"/>
      <c r="G394" s="63"/>
      <c r="H394" s="13">
        <f t="shared" si="32"/>
        <v>0</v>
      </c>
    </row>
    <row r="395" spans="1:8" ht="15.75">
      <c r="A395" s="156"/>
      <c r="B395" s="64" t="s">
        <v>10</v>
      </c>
      <c r="C395" s="63"/>
      <c r="D395" s="63"/>
      <c r="E395" s="63"/>
      <c r="F395" s="63"/>
      <c r="G395" s="63"/>
      <c r="H395" s="13">
        <f t="shared" si="32"/>
        <v>0</v>
      </c>
    </row>
    <row r="396" spans="1:8" ht="15.75">
      <c r="A396" s="156"/>
      <c r="B396" s="64" t="s">
        <v>11</v>
      </c>
      <c r="C396" s="63"/>
      <c r="D396" s="63"/>
      <c r="E396" s="63"/>
      <c r="F396" s="63"/>
      <c r="G396" s="63"/>
      <c r="H396" s="13">
        <f t="shared" si="32"/>
        <v>0</v>
      </c>
    </row>
    <row r="397" spans="1:8" ht="15.75">
      <c r="A397" s="156"/>
      <c r="B397" s="64" t="s">
        <v>12</v>
      </c>
      <c r="C397" s="63">
        <f t="shared" ref="C397:C404" si="36">SUM(D397:G397)</f>
        <v>40000</v>
      </c>
      <c r="D397" s="63"/>
      <c r="E397" s="63"/>
      <c r="F397" s="63">
        <f>200*200</f>
        <v>40000</v>
      </c>
      <c r="G397" s="63"/>
      <c r="H397" s="13">
        <f t="shared" si="32"/>
        <v>0</v>
      </c>
    </row>
    <row r="398" spans="1:8" ht="15.75">
      <c r="A398" s="156"/>
      <c r="B398" s="64" t="s">
        <v>7</v>
      </c>
      <c r="C398" s="63">
        <f t="shared" si="36"/>
        <v>40000</v>
      </c>
      <c r="D398" s="63"/>
      <c r="E398" s="63"/>
      <c r="F398" s="63">
        <f>200*200</f>
        <v>40000</v>
      </c>
      <c r="G398" s="63"/>
      <c r="H398" s="13">
        <f t="shared" si="32"/>
        <v>0</v>
      </c>
    </row>
    <row r="399" spans="1:8" ht="31.5">
      <c r="A399" s="155" t="s">
        <v>87</v>
      </c>
      <c r="B399" s="87" t="s">
        <v>19</v>
      </c>
      <c r="C399" s="63">
        <f t="shared" si="36"/>
        <v>1576276.6</v>
      </c>
      <c r="D399" s="63"/>
      <c r="E399" s="63"/>
      <c r="F399" s="63">
        <f>SUM(F400:F404)</f>
        <v>1576276.6</v>
      </c>
      <c r="G399" s="63"/>
      <c r="H399" s="13">
        <f t="shared" si="32"/>
        <v>0</v>
      </c>
    </row>
    <row r="400" spans="1:8" ht="15.75">
      <c r="A400" s="101"/>
      <c r="B400" s="64" t="s">
        <v>6</v>
      </c>
      <c r="C400" s="63">
        <f t="shared" si="36"/>
        <v>304638.71999999997</v>
      </c>
      <c r="D400" s="63"/>
      <c r="E400" s="63"/>
      <c r="F400" s="63">
        <v>304638.71999999997</v>
      </c>
      <c r="G400" s="63"/>
      <c r="H400" s="13">
        <f t="shared" si="32"/>
        <v>0</v>
      </c>
    </row>
    <row r="401" spans="1:12" ht="15.75">
      <c r="A401" s="101"/>
      <c r="B401" s="64" t="s">
        <v>10</v>
      </c>
      <c r="C401" s="63">
        <f t="shared" si="36"/>
        <v>304638.71999999997</v>
      </c>
      <c r="D401" s="63"/>
      <c r="E401" s="63"/>
      <c r="F401" s="63">
        <v>304638.71999999997</v>
      </c>
      <c r="G401" s="63"/>
      <c r="H401" s="13">
        <f t="shared" si="32"/>
        <v>0</v>
      </c>
    </row>
    <row r="402" spans="1:12" ht="15.75">
      <c r="A402" s="101"/>
      <c r="B402" s="64" t="s">
        <v>11</v>
      </c>
      <c r="C402" s="63">
        <f t="shared" si="36"/>
        <v>304638.71999999997</v>
      </c>
      <c r="D402" s="63"/>
      <c r="E402" s="63"/>
      <c r="F402" s="63">
        <v>304638.71999999997</v>
      </c>
      <c r="G402" s="63"/>
      <c r="H402" s="13">
        <f t="shared" si="32"/>
        <v>0</v>
      </c>
    </row>
    <row r="403" spans="1:12" ht="15.75">
      <c r="A403" s="101"/>
      <c r="B403" s="64" t="s">
        <v>12</v>
      </c>
      <c r="C403" s="63">
        <f t="shared" si="36"/>
        <v>322003.13</v>
      </c>
      <c r="D403" s="63"/>
      <c r="E403" s="63"/>
      <c r="F403" s="63">
        <v>322003.13</v>
      </c>
      <c r="G403" s="63"/>
      <c r="H403" s="13">
        <f t="shared" si="32"/>
        <v>0</v>
      </c>
    </row>
    <row r="404" spans="1:12" ht="15.75">
      <c r="A404" s="157"/>
      <c r="B404" s="64" t="s">
        <v>7</v>
      </c>
      <c r="C404" s="67">
        <f t="shared" si="36"/>
        <v>340357.31</v>
      </c>
      <c r="D404" s="67"/>
      <c r="E404" s="67"/>
      <c r="F404" s="67">
        <v>340357.31</v>
      </c>
      <c r="G404" s="67"/>
      <c r="H404" s="13">
        <f t="shared" si="32"/>
        <v>0</v>
      </c>
    </row>
    <row r="405" spans="1:12" ht="24" customHeight="1">
      <c r="A405" s="195" t="s">
        <v>88</v>
      </c>
      <c r="B405" s="196"/>
      <c r="C405" s="196"/>
      <c r="D405" s="196"/>
      <c r="E405" s="196"/>
      <c r="F405" s="196"/>
      <c r="G405" s="197"/>
      <c r="H405" s="13">
        <f t="shared" si="32"/>
        <v>0</v>
      </c>
    </row>
    <row r="406" spans="1:12" ht="82.5" customHeight="1">
      <c r="A406" s="78" t="s">
        <v>89</v>
      </c>
      <c r="B406" s="31" t="s">
        <v>24</v>
      </c>
      <c r="C406" s="8">
        <f>SUM(C407:C411)</f>
        <v>2295543.56</v>
      </c>
      <c r="D406" s="8"/>
      <c r="E406" s="8">
        <f>SUM(E407:E411)</f>
        <v>2295543.56</v>
      </c>
      <c r="F406" s="8"/>
      <c r="G406" s="8"/>
      <c r="H406" s="13">
        <f t="shared" si="32"/>
        <v>0</v>
      </c>
      <c r="L406" s="134"/>
    </row>
    <row r="407" spans="1:12" ht="15.75">
      <c r="A407" s="105"/>
      <c r="B407" s="17" t="s">
        <v>6</v>
      </c>
      <c r="C407" s="8">
        <f>SUM(D407:G407)</f>
        <v>442829.8</v>
      </c>
      <c r="D407" s="8"/>
      <c r="E407" s="8">
        <v>442829.8</v>
      </c>
      <c r="F407" s="8"/>
      <c r="G407" s="8"/>
      <c r="H407" s="13">
        <f t="shared" si="32"/>
        <v>0</v>
      </c>
      <c r="L407" s="134"/>
    </row>
    <row r="408" spans="1:12" ht="15.75">
      <c r="A408" s="105"/>
      <c r="B408" s="17" t="s">
        <v>10</v>
      </c>
      <c r="C408" s="8">
        <f>SUM(D408:G408)</f>
        <v>443471</v>
      </c>
      <c r="D408" s="8"/>
      <c r="E408" s="8">
        <v>443471</v>
      </c>
      <c r="F408" s="8"/>
      <c r="G408" s="8"/>
      <c r="H408" s="13">
        <f t="shared" si="32"/>
        <v>0</v>
      </c>
      <c r="L408" s="134"/>
    </row>
    <row r="409" spans="1:12" ht="15.75">
      <c r="A409" s="105"/>
      <c r="B409" s="17" t="s">
        <v>11</v>
      </c>
      <c r="C409" s="8">
        <f>SUM(D409:G409)</f>
        <v>443961</v>
      </c>
      <c r="D409" s="8"/>
      <c r="E409" s="8">
        <v>443961</v>
      </c>
      <c r="F409" s="8"/>
      <c r="G409" s="8"/>
      <c r="H409" s="13">
        <f t="shared" si="32"/>
        <v>0</v>
      </c>
      <c r="L409" s="134"/>
    </row>
    <row r="410" spans="1:12" ht="15.75">
      <c r="A410" s="105"/>
      <c r="B410" s="17" t="s">
        <v>12</v>
      </c>
      <c r="C410" s="8">
        <f>SUM(D410:G410)</f>
        <v>469266.78</v>
      </c>
      <c r="D410" s="8"/>
      <c r="E410" s="8">
        <v>469266.78</v>
      </c>
      <c r="F410" s="8"/>
      <c r="G410" s="8"/>
      <c r="H410" s="13">
        <f t="shared" si="32"/>
        <v>0</v>
      </c>
      <c r="L410" s="134"/>
    </row>
    <row r="411" spans="1:12" ht="15.75">
      <c r="A411" s="105"/>
      <c r="B411" s="17" t="s">
        <v>7</v>
      </c>
      <c r="C411" s="8">
        <f>SUM(D411:G411)</f>
        <v>496014.98</v>
      </c>
      <c r="D411" s="8"/>
      <c r="E411" s="8">
        <v>496014.98</v>
      </c>
      <c r="F411" s="8"/>
      <c r="G411" s="8"/>
      <c r="H411" s="13">
        <f t="shared" si="32"/>
        <v>0</v>
      </c>
      <c r="L411" s="134"/>
    </row>
    <row r="412" spans="1:12" ht="34.5" customHeight="1">
      <c r="A412" s="78" t="s">
        <v>91</v>
      </c>
      <c r="B412" s="31" t="s">
        <v>25</v>
      </c>
      <c r="C412" s="8">
        <f>SUM(C413:C417)</f>
        <v>1341886.8899999999</v>
      </c>
      <c r="D412" s="8"/>
      <c r="E412" s="8">
        <f>SUM(E413:E417)</f>
        <v>1341886.8899999999</v>
      </c>
      <c r="F412" s="8"/>
      <c r="G412" s="8"/>
      <c r="H412" s="13">
        <f t="shared" si="32"/>
        <v>0</v>
      </c>
      <c r="L412" s="134"/>
    </row>
    <row r="413" spans="1:12" s="135" customFormat="1" ht="15.75">
      <c r="A413" s="105"/>
      <c r="B413" s="17" t="s">
        <v>6</v>
      </c>
      <c r="C413" s="8">
        <f t="shared" ref="C413:C423" si="37">SUM(D413:G413)</f>
        <v>479530.2</v>
      </c>
      <c r="D413" s="8"/>
      <c r="E413" s="8">
        <v>479530.2</v>
      </c>
      <c r="F413" s="8"/>
      <c r="G413" s="8"/>
      <c r="H413" s="13">
        <f t="shared" si="32"/>
        <v>0</v>
      </c>
    </row>
    <row r="414" spans="1:12" ht="15.75">
      <c r="A414" s="105"/>
      <c r="B414" s="17" t="s">
        <v>10</v>
      </c>
      <c r="C414" s="8">
        <f t="shared" si="37"/>
        <v>479530.2</v>
      </c>
      <c r="D414" s="8"/>
      <c r="E414" s="8">
        <v>479530.2</v>
      </c>
      <c r="F414" s="8"/>
      <c r="G414" s="8"/>
      <c r="H414" s="13">
        <f t="shared" si="32"/>
        <v>0</v>
      </c>
    </row>
    <row r="415" spans="1:12" ht="15.75">
      <c r="A415" s="105"/>
      <c r="B415" s="17" t="s">
        <v>11</v>
      </c>
      <c r="C415" s="8">
        <f t="shared" si="37"/>
        <v>120603.8</v>
      </c>
      <c r="D415" s="8"/>
      <c r="E415" s="8">
        <v>120603.8</v>
      </c>
      <c r="F415" s="8"/>
      <c r="G415" s="8"/>
      <c r="H415" s="13">
        <f t="shared" si="32"/>
        <v>0</v>
      </c>
    </row>
    <row r="416" spans="1:12" ht="15.75">
      <c r="A416" s="105"/>
      <c r="B416" s="17" t="s">
        <v>12</v>
      </c>
      <c r="C416" s="8">
        <f t="shared" si="37"/>
        <v>127478.22</v>
      </c>
      <c r="D416" s="8"/>
      <c r="E416" s="8">
        <v>127478.22</v>
      </c>
      <c r="F416" s="8"/>
      <c r="G416" s="8"/>
      <c r="H416" s="13">
        <f t="shared" si="32"/>
        <v>0</v>
      </c>
    </row>
    <row r="417" spans="1:13" ht="15.75">
      <c r="A417" s="105"/>
      <c r="B417" s="17" t="s">
        <v>7</v>
      </c>
      <c r="C417" s="8">
        <f t="shared" si="37"/>
        <v>134744.47</v>
      </c>
      <c r="D417" s="8"/>
      <c r="E417" s="8">
        <v>134744.47</v>
      </c>
      <c r="F417" s="8"/>
      <c r="G417" s="8"/>
      <c r="H417" s="13">
        <f t="shared" si="32"/>
        <v>0</v>
      </c>
    </row>
    <row r="418" spans="1:13" ht="47.25">
      <c r="A418" s="78" t="s">
        <v>92</v>
      </c>
      <c r="B418" s="29" t="s">
        <v>337</v>
      </c>
      <c r="C418" s="8">
        <f t="shared" si="37"/>
        <v>68589.329999999987</v>
      </c>
      <c r="D418" s="8"/>
      <c r="E418" s="8"/>
      <c r="F418" s="8">
        <f>SUM(F419:F423)</f>
        <v>68589.329999999987</v>
      </c>
      <c r="G418" s="8"/>
      <c r="H418" s="13">
        <f t="shared" si="32"/>
        <v>0</v>
      </c>
      <c r="L418" s="134"/>
    </row>
    <row r="419" spans="1:13" ht="15.75">
      <c r="A419" s="105"/>
      <c r="B419" s="17" t="s">
        <v>6</v>
      </c>
      <c r="C419" s="8">
        <f t="shared" si="37"/>
        <v>13255.9</v>
      </c>
      <c r="D419" s="8"/>
      <c r="E419" s="8"/>
      <c r="F419" s="8">
        <v>13255.9</v>
      </c>
      <c r="G419" s="8"/>
      <c r="H419" s="13">
        <f t="shared" si="32"/>
        <v>0</v>
      </c>
      <c r="L419" s="134"/>
      <c r="M419" s="134"/>
    </row>
    <row r="420" spans="1:13" ht="15.75">
      <c r="A420" s="105"/>
      <c r="B420" s="17" t="s">
        <v>10</v>
      </c>
      <c r="C420" s="8">
        <f t="shared" si="37"/>
        <v>13255.9</v>
      </c>
      <c r="D420" s="8"/>
      <c r="E420" s="8"/>
      <c r="F420" s="8">
        <v>13255.9</v>
      </c>
      <c r="G420" s="8"/>
      <c r="H420" s="13">
        <f t="shared" si="32"/>
        <v>0</v>
      </c>
      <c r="L420" s="134"/>
    </row>
    <row r="421" spans="1:13" ht="15.75">
      <c r="A421" s="105"/>
      <c r="B421" s="17" t="s">
        <v>11</v>
      </c>
      <c r="C421" s="8">
        <f t="shared" si="37"/>
        <v>13255.9</v>
      </c>
      <c r="D421" s="8"/>
      <c r="E421" s="8"/>
      <c r="F421" s="8">
        <v>13255.9</v>
      </c>
      <c r="G421" s="8"/>
      <c r="H421" s="13">
        <f t="shared" si="32"/>
        <v>0</v>
      </c>
      <c r="L421" s="134"/>
    </row>
    <row r="422" spans="1:13" ht="15.75">
      <c r="A422" s="105"/>
      <c r="B422" s="17" t="s">
        <v>12</v>
      </c>
      <c r="C422" s="8">
        <f t="shared" si="37"/>
        <v>14011.49</v>
      </c>
      <c r="D422" s="8"/>
      <c r="E422" s="8"/>
      <c r="F422" s="8">
        <v>14011.49</v>
      </c>
      <c r="G422" s="8"/>
      <c r="H422" s="13">
        <f t="shared" si="32"/>
        <v>0</v>
      </c>
      <c r="L422" s="134"/>
    </row>
    <row r="423" spans="1:13" ht="15.75">
      <c r="A423" s="105"/>
      <c r="B423" s="17" t="s">
        <v>7</v>
      </c>
      <c r="C423" s="8">
        <f t="shared" si="37"/>
        <v>14810.14</v>
      </c>
      <c r="D423" s="8"/>
      <c r="E423" s="8"/>
      <c r="F423" s="8">
        <v>14810.14</v>
      </c>
      <c r="G423" s="8"/>
      <c r="H423" s="13">
        <f t="shared" si="32"/>
        <v>0</v>
      </c>
      <c r="L423" s="134"/>
    </row>
    <row r="424" spans="1:13" ht="31.5">
      <c r="A424" s="78" t="s">
        <v>93</v>
      </c>
      <c r="B424" s="31" t="s">
        <v>338</v>
      </c>
      <c r="C424" s="54">
        <f>SUM(C425:C429)</f>
        <v>42795.130000000005</v>
      </c>
      <c r="D424" s="54"/>
      <c r="E424" s="54"/>
      <c r="F424" s="54">
        <f>SUM(F425:F429)</f>
        <v>42795.130000000005</v>
      </c>
      <c r="G424" s="54"/>
      <c r="H424" s="13">
        <f t="shared" si="32"/>
        <v>0</v>
      </c>
    </row>
    <row r="425" spans="1:13" ht="15.75">
      <c r="A425" s="105"/>
      <c r="B425" s="46" t="s">
        <v>6</v>
      </c>
      <c r="C425" s="54">
        <f>SUM(D425:G425)</f>
        <v>8270.43</v>
      </c>
      <c r="D425" s="54"/>
      <c r="E425" s="54"/>
      <c r="F425" s="54">
        <v>8270.43</v>
      </c>
      <c r="G425" s="54"/>
      <c r="H425" s="13">
        <f t="shared" si="32"/>
        <v>0</v>
      </c>
    </row>
    <row r="426" spans="1:13" ht="15.75">
      <c r="A426" s="105"/>
      <c r="B426" s="46" t="s">
        <v>10</v>
      </c>
      <c r="C426" s="54">
        <f>SUM(D426:G426)</f>
        <v>8270.43</v>
      </c>
      <c r="D426" s="54"/>
      <c r="E426" s="54"/>
      <c r="F426" s="54">
        <v>8270.43</v>
      </c>
      <c r="G426" s="54"/>
      <c r="H426" s="13">
        <f t="shared" si="32"/>
        <v>0</v>
      </c>
    </row>
    <row r="427" spans="1:13" ht="15.75">
      <c r="A427" s="105"/>
      <c r="B427" s="46" t="s">
        <v>11</v>
      </c>
      <c r="C427" s="54">
        <f>SUM(D427:G427)</f>
        <v>8270.43</v>
      </c>
      <c r="D427" s="54"/>
      <c r="E427" s="54"/>
      <c r="F427" s="54">
        <v>8270.43</v>
      </c>
      <c r="G427" s="54"/>
      <c r="H427" s="13">
        <f t="shared" si="32"/>
        <v>0</v>
      </c>
    </row>
    <row r="428" spans="1:13" ht="15.75">
      <c r="A428" s="105"/>
      <c r="B428" s="46" t="s">
        <v>12</v>
      </c>
      <c r="C428" s="54">
        <f>SUM(D428:G428)</f>
        <v>8741.84</v>
      </c>
      <c r="D428" s="54"/>
      <c r="E428" s="54"/>
      <c r="F428" s="54">
        <v>8741.84</v>
      </c>
      <c r="G428" s="54"/>
      <c r="H428" s="13">
        <f t="shared" ref="H428:H473" si="38">C428-D428-E428-F428-G428</f>
        <v>0</v>
      </c>
    </row>
    <row r="429" spans="1:13" ht="15.75">
      <c r="A429" s="105"/>
      <c r="B429" s="46" t="s">
        <v>7</v>
      </c>
      <c r="C429" s="54">
        <f>SUM(D429:G429)</f>
        <v>9242</v>
      </c>
      <c r="D429" s="54"/>
      <c r="E429" s="54"/>
      <c r="F429" s="54">
        <v>9242</v>
      </c>
      <c r="G429" s="54"/>
      <c r="H429" s="13">
        <f t="shared" si="38"/>
        <v>0</v>
      </c>
    </row>
    <row r="430" spans="1:13" ht="33" customHeight="1">
      <c r="A430" s="110" t="s">
        <v>94</v>
      </c>
      <c r="B430" s="31" t="s">
        <v>339</v>
      </c>
      <c r="C430" s="54">
        <f>SUM(C431:C435)</f>
        <v>614640.48711509001</v>
      </c>
      <c r="D430" s="54"/>
      <c r="E430" s="54"/>
      <c r="F430" s="54">
        <f>SUM(F431:F435)</f>
        <v>614640.48711509001</v>
      </c>
      <c r="G430" s="54"/>
      <c r="H430" s="13">
        <f t="shared" si="38"/>
        <v>0</v>
      </c>
    </row>
    <row r="431" spans="1:13" ht="15.75">
      <c r="A431" s="111"/>
      <c r="B431" s="46" t="s">
        <v>6</v>
      </c>
      <c r="C431" s="54">
        <f>SUM(D431:G431)</f>
        <v>13000</v>
      </c>
      <c r="D431" s="54"/>
      <c r="E431" s="54"/>
      <c r="F431" s="54">
        <v>13000</v>
      </c>
      <c r="G431" s="54"/>
      <c r="H431" s="13">
        <f t="shared" si="38"/>
        <v>0</v>
      </c>
    </row>
    <row r="432" spans="1:13" ht="15.75">
      <c r="A432" s="111"/>
      <c r="B432" s="46" t="s">
        <v>10</v>
      </c>
      <c r="C432" s="54">
        <f>SUM(D432:G432)</f>
        <v>136367.29</v>
      </c>
      <c r="D432" s="54"/>
      <c r="E432" s="54"/>
      <c r="F432" s="54">
        <v>136367.29</v>
      </c>
      <c r="G432" s="54"/>
      <c r="H432" s="13">
        <f t="shared" si="38"/>
        <v>0</v>
      </c>
    </row>
    <row r="433" spans="1:8" ht="15.75">
      <c r="A433" s="111"/>
      <c r="B433" s="46" t="s">
        <v>11</v>
      </c>
      <c r="C433" s="54">
        <f>SUM(D433:G433)</f>
        <v>146577.41</v>
      </c>
      <c r="D433" s="54"/>
      <c r="E433" s="54"/>
      <c r="F433" s="54">
        <v>146577.41</v>
      </c>
      <c r="G433" s="54"/>
      <c r="H433" s="13">
        <f t="shared" si="38"/>
        <v>0</v>
      </c>
    </row>
    <row r="434" spans="1:8" ht="15.75">
      <c r="A434" s="111"/>
      <c r="B434" s="46" t="s">
        <v>12</v>
      </c>
      <c r="C434" s="54">
        <f>SUM(D434:G434)</f>
        <v>154932.32237000001</v>
      </c>
      <c r="D434" s="54"/>
      <c r="E434" s="54"/>
      <c r="F434" s="54">
        <f>F433*1.057</f>
        <v>154932.32237000001</v>
      </c>
      <c r="G434" s="54"/>
      <c r="H434" s="13">
        <f t="shared" si="38"/>
        <v>0</v>
      </c>
    </row>
    <row r="435" spans="1:8" ht="15.75">
      <c r="A435" s="111"/>
      <c r="B435" s="46" t="s">
        <v>7</v>
      </c>
      <c r="C435" s="54">
        <f>SUM(D435:G435)</f>
        <v>163763.46474508999</v>
      </c>
      <c r="D435" s="54"/>
      <c r="E435" s="54"/>
      <c r="F435" s="54">
        <f>F434*1.057</f>
        <v>163763.46474508999</v>
      </c>
      <c r="G435" s="54"/>
      <c r="H435" s="13">
        <f t="shared" si="38"/>
        <v>0</v>
      </c>
    </row>
    <row r="436" spans="1:8" ht="165" customHeight="1">
      <c r="A436" s="110" t="s">
        <v>95</v>
      </c>
      <c r="B436" s="55" t="s">
        <v>439</v>
      </c>
      <c r="C436" s="54">
        <f>SUM(C437:C441)</f>
        <v>86691.9</v>
      </c>
      <c r="D436" s="54"/>
      <c r="E436" s="54">
        <f>SUM(E437:E441)</f>
        <v>86691.9</v>
      </c>
      <c r="F436" s="54"/>
      <c r="G436" s="54"/>
      <c r="H436" s="13">
        <f t="shared" si="38"/>
        <v>0</v>
      </c>
    </row>
    <row r="437" spans="1:8" ht="15.75">
      <c r="A437" s="105"/>
      <c r="B437" s="46" t="s">
        <v>6</v>
      </c>
      <c r="C437" s="54">
        <f>SUM(D437:G437)</f>
        <v>16754.5</v>
      </c>
      <c r="D437" s="54"/>
      <c r="E437" s="54">
        <v>16754.5</v>
      </c>
      <c r="F437" s="54"/>
      <c r="G437" s="54"/>
      <c r="H437" s="13">
        <f t="shared" si="38"/>
        <v>0</v>
      </c>
    </row>
    <row r="438" spans="1:8" ht="15.75">
      <c r="A438" s="105"/>
      <c r="B438" s="46" t="s">
        <v>10</v>
      </c>
      <c r="C438" s="54">
        <f>SUM(D438:G438)</f>
        <v>16754.5</v>
      </c>
      <c r="D438" s="54"/>
      <c r="E438" s="54">
        <v>16754.5</v>
      </c>
      <c r="F438" s="54"/>
      <c r="G438" s="54"/>
      <c r="H438" s="13">
        <f t="shared" si="38"/>
        <v>0</v>
      </c>
    </row>
    <row r="439" spans="1:8" ht="15.75">
      <c r="A439" s="105"/>
      <c r="B439" s="46" t="s">
        <v>11</v>
      </c>
      <c r="C439" s="54">
        <f>SUM(D439:G439)</f>
        <v>16754.5</v>
      </c>
      <c r="D439" s="54"/>
      <c r="E439" s="54">
        <v>16754.5</v>
      </c>
      <c r="F439" s="54"/>
      <c r="G439" s="54"/>
      <c r="H439" s="13">
        <f t="shared" si="38"/>
        <v>0</v>
      </c>
    </row>
    <row r="440" spans="1:8" ht="15" customHeight="1">
      <c r="A440" s="105"/>
      <c r="B440" s="46" t="s">
        <v>12</v>
      </c>
      <c r="C440" s="54">
        <f>SUM(D440:G440)</f>
        <v>17709.5</v>
      </c>
      <c r="D440" s="54"/>
      <c r="E440" s="54">
        <v>17709.5</v>
      </c>
      <c r="F440" s="54"/>
      <c r="G440" s="54"/>
      <c r="H440" s="13">
        <f t="shared" si="38"/>
        <v>0</v>
      </c>
    </row>
    <row r="441" spans="1:8" ht="15.75" hidden="1">
      <c r="A441" s="105"/>
      <c r="B441" s="46" t="s">
        <v>7</v>
      </c>
      <c r="C441" s="54">
        <f>SUM(D441:G441)</f>
        <v>18718.900000000001</v>
      </c>
      <c r="D441" s="54"/>
      <c r="E441" s="54">
        <v>18718.900000000001</v>
      </c>
      <c r="F441" s="54"/>
      <c r="G441" s="54"/>
      <c r="H441" s="13">
        <f t="shared" si="38"/>
        <v>0</v>
      </c>
    </row>
    <row r="442" spans="1:8" ht="169.5" customHeight="1">
      <c r="A442" s="78" t="s">
        <v>96</v>
      </c>
      <c r="B442" s="55" t="s">
        <v>469</v>
      </c>
      <c r="C442" s="54">
        <f>SUM(C443:C447)</f>
        <v>56495.7</v>
      </c>
      <c r="D442" s="54"/>
      <c r="E442" s="54"/>
      <c r="F442" s="54">
        <f>SUM(F443:F447)</f>
        <v>56495.7</v>
      </c>
      <c r="G442" s="54"/>
      <c r="H442" s="13">
        <f t="shared" si="38"/>
        <v>0</v>
      </c>
    </row>
    <row r="443" spans="1:8" ht="15.75">
      <c r="A443" s="105"/>
      <c r="B443" s="46" t="s">
        <v>6</v>
      </c>
      <c r="C443" s="54">
        <f>SUM(D443:G443)</f>
        <v>56495.7</v>
      </c>
      <c r="D443" s="54"/>
      <c r="E443" s="54"/>
      <c r="F443" s="54">
        <v>56495.7</v>
      </c>
      <c r="G443" s="54"/>
      <c r="H443" s="13">
        <f t="shared" si="38"/>
        <v>0</v>
      </c>
    </row>
    <row r="444" spans="1:8" ht="15.75">
      <c r="A444" s="105"/>
      <c r="B444" s="46" t="s">
        <v>10</v>
      </c>
      <c r="C444" s="54"/>
      <c r="D444" s="54"/>
      <c r="E444" s="54"/>
      <c r="F444" s="54"/>
      <c r="G444" s="54"/>
      <c r="H444" s="13">
        <f t="shared" si="38"/>
        <v>0</v>
      </c>
    </row>
    <row r="445" spans="1:8" ht="15.75">
      <c r="A445" s="105"/>
      <c r="B445" s="46" t="s">
        <v>11</v>
      </c>
      <c r="C445" s="54"/>
      <c r="D445" s="54"/>
      <c r="E445" s="54"/>
      <c r="F445" s="54"/>
      <c r="G445" s="54"/>
      <c r="H445" s="13">
        <f t="shared" si="38"/>
        <v>0</v>
      </c>
    </row>
    <row r="446" spans="1:8" ht="15.75">
      <c r="A446" s="105"/>
      <c r="B446" s="46" t="s">
        <v>12</v>
      </c>
      <c r="C446" s="54"/>
      <c r="D446" s="54"/>
      <c r="E446" s="54"/>
      <c r="F446" s="54"/>
      <c r="G446" s="54"/>
      <c r="H446" s="13">
        <f t="shared" si="38"/>
        <v>0</v>
      </c>
    </row>
    <row r="447" spans="1:8" ht="15.75">
      <c r="A447" s="105"/>
      <c r="B447" s="46" t="s">
        <v>7</v>
      </c>
      <c r="C447" s="54"/>
      <c r="D447" s="54"/>
      <c r="E447" s="54"/>
      <c r="F447" s="54"/>
      <c r="G447" s="54"/>
      <c r="H447" s="13">
        <f t="shared" si="38"/>
        <v>0</v>
      </c>
    </row>
    <row r="448" spans="1:8" ht="121.5" customHeight="1">
      <c r="A448" s="78" t="s">
        <v>97</v>
      </c>
      <c r="B448" s="48" t="s">
        <v>426</v>
      </c>
      <c r="C448" s="54">
        <f>SUM(C449:C453)</f>
        <v>18336.3</v>
      </c>
      <c r="D448" s="54"/>
      <c r="E448" s="54"/>
      <c r="F448" s="54">
        <f>SUM(F449:F453)</f>
        <v>18336.3</v>
      </c>
      <c r="G448" s="54"/>
      <c r="H448" s="13">
        <f t="shared" si="38"/>
        <v>0</v>
      </c>
    </row>
    <row r="449" spans="1:8" ht="15.75">
      <c r="A449" s="105"/>
      <c r="B449" s="46" t="s">
        <v>6</v>
      </c>
      <c r="C449" s="54">
        <f>SUM(D449:G449)</f>
        <v>18336.3</v>
      </c>
      <c r="D449" s="54"/>
      <c r="E449" s="54"/>
      <c r="F449" s="54">
        <v>18336.3</v>
      </c>
      <c r="G449" s="54"/>
      <c r="H449" s="13">
        <f t="shared" si="38"/>
        <v>0</v>
      </c>
    </row>
    <row r="450" spans="1:8" ht="15.75">
      <c r="A450" s="105"/>
      <c r="B450" s="46" t="s">
        <v>10</v>
      </c>
      <c r="C450" s="54"/>
      <c r="D450" s="54"/>
      <c r="E450" s="54"/>
      <c r="F450" s="54"/>
      <c r="G450" s="54"/>
      <c r="H450" s="13">
        <f t="shared" si="38"/>
        <v>0</v>
      </c>
    </row>
    <row r="451" spans="1:8" ht="15.75">
      <c r="A451" s="105"/>
      <c r="B451" s="46" t="s">
        <v>11</v>
      </c>
      <c r="C451" s="54"/>
      <c r="D451" s="54"/>
      <c r="E451" s="54"/>
      <c r="F451" s="54"/>
      <c r="G451" s="54"/>
      <c r="H451" s="13">
        <f t="shared" si="38"/>
        <v>0</v>
      </c>
    </row>
    <row r="452" spans="1:8" ht="15.75">
      <c r="A452" s="105"/>
      <c r="B452" s="46" t="s">
        <v>12</v>
      </c>
      <c r="C452" s="54"/>
      <c r="D452" s="54"/>
      <c r="E452" s="54"/>
      <c r="F452" s="54"/>
      <c r="G452" s="54"/>
      <c r="H452" s="13">
        <f t="shared" si="38"/>
        <v>0</v>
      </c>
    </row>
    <row r="453" spans="1:8" ht="15.75">
      <c r="A453" s="105"/>
      <c r="B453" s="46" t="s">
        <v>7</v>
      </c>
      <c r="C453" s="54"/>
      <c r="D453" s="54"/>
      <c r="E453" s="54"/>
      <c r="F453" s="54"/>
      <c r="G453" s="54"/>
      <c r="H453" s="13">
        <f t="shared" si="38"/>
        <v>0</v>
      </c>
    </row>
    <row r="454" spans="1:8" ht="98.25" customHeight="1">
      <c r="A454" s="78" t="s">
        <v>98</v>
      </c>
      <c r="B454" s="31" t="s">
        <v>26</v>
      </c>
      <c r="C454" s="54">
        <f>SUM(C455:C459)</f>
        <v>6316158.7000000002</v>
      </c>
      <c r="D454" s="54"/>
      <c r="E454" s="54">
        <f>SUM(E455:E459)</f>
        <v>11869692.58</v>
      </c>
      <c r="F454" s="54"/>
      <c r="G454" s="54"/>
      <c r="H454" s="13">
        <f t="shared" si="38"/>
        <v>-5553533.8799999999</v>
      </c>
    </row>
    <row r="455" spans="1:8" ht="15.75">
      <c r="A455" s="105"/>
      <c r="B455" s="46" t="s">
        <v>6</v>
      </c>
      <c r="C455" s="54">
        <f>SUM(D455:E455)</f>
        <v>1882128.4000000001</v>
      </c>
      <c r="D455" s="54"/>
      <c r="E455" s="54">
        <f>1232440.1+649688.3</f>
        <v>1882128.4000000001</v>
      </c>
      <c r="F455" s="54"/>
      <c r="G455" s="54"/>
      <c r="H455" s="13">
        <f t="shared" si="38"/>
        <v>0</v>
      </c>
    </row>
    <row r="456" spans="1:8" ht="15.75">
      <c r="A456" s="105"/>
      <c r="B456" s="46" t="s">
        <v>10</v>
      </c>
      <c r="C456" s="54">
        <f>SUM(D456:E456)</f>
        <v>2091914.4</v>
      </c>
      <c r="D456" s="54"/>
      <c r="E456" s="54">
        <f>1386963.8+704950.6</f>
        <v>2091914.4</v>
      </c>
      <c r="F456" s="54"/>
      <c r="G456" s="54"/>
      <c r="H456" s="13">
        <f t="shared" si="38"/>
        <v>0</v>
      </c>
    </row>
    <row r="457" spans="1:8" ht="15.75">
      <c r="A457" s="105"/>
      <c r="B457" s="46" t="s">
        <v>11</v>
      </c>
      <c r="C457" s="54">
        <f>SUM(D457:E457)</f>
        <v>2342115.9000000004</v>
      </c>
      <c r="D457" s="54"/>
      <c r="E457" s="54">
        <f>1588108.6+754007.3</f>
        <v>2342115.9000000004</v>
      </c>
      <c r="F457" s="54"/>
      <c r="G457" s="54"/>
      <c r="H457" s="13">
        <f t="shared" si="38"/>
        <v>0</v>
      </c>
    </row>
    <row r="458" spans="1:8" ht="15.75">
      <c r="A458" s="105"/>
      <c r="B458" s="46" t="s">
        <v>12</v>
      </c>
      <c r="C458" s="54"/>
      <c r="D458" s="54"/>
      <c r="E458" s="54">
        <v>2620827.69</v>
      </c>
      <c r="F458" s="54"/>
      <c r="G458" s="54"/>
      <c r="H458" s="13">
        <f t="shared" si="38"/>
        <v>-2620827.69</v>
      </c>
    </row>
    <row r="459" spans="1:8" ht="15.75">
      <c r="A459" s="112"/>
      <c r="B459" s="46" t="s">
        <v>7</v>
      </c>
      <c r="C459" s="54"/>
      <c r="D459" s="54"/>
      <c r="E459" s="54">
        <v>2932706.19</v>
      </c>
      <c r="F459" s="54"/>
      <c r="G459" s="54"/>
      <c r="H459" s="13">
        <f t="shared" si="38"/>
        <v>-2932706.19</v>
      </c>
    </row>
    <row r="460" spans="1:8" ht="32.25" customHeight="1">
      <c r="A460" s="78" t="s">
        <v>100</v>
      </c>
      <c r="B460" s="31" t="s">
        <v>99</v>
      </c>
      <c r="C460" s="54">
        <f>SUM(C461:C465)</f>
        <v>4056432.98</v>
      </c>
      <c r="D460" s="54"/>
      <c r="E460" s="54">
        <f>SUM(E461:E465)</f>
        <v>4056432.98</v>
      </c>
      <c r="F460" s="54"/>
      <c r="G460" s="54"/>
      <c r="H460" s="13">
        <f t="shared" si="38"/>
        <v>0</v>
      </c>
    </row>
    <row r="461" spans="1:8" ht="15.75">
      <c r="A461" s="113"/>
      <c r="B461" s="46" t="s">
        <v>6</v>
      </c>
      <c r="C461" s="54">
        <f>SUM(D461:G461)</f>
        <v>591792.19999999995</v>
      </c>
      <c r="D461" s="54"/>
      <c r="E461" s="54">
        <v>591792.19999999995</v>
      </c>
      <c r="F461" s="54"/>
      <c r="G461" s="54"/>
      <c r="H461" s="13" t="e">
        <f>#REF!-#REF!-#REF!-#REF!-#REF!</f>
        <v>#REF!</v>
      </c>
    </row>
    <row r="462" spans="1:8" ht="15.75">
      <c r="A462" s="113"/>
      <c r="B462" s="46" t="s">
        <v>10</v>
      </c>
      <c r="C462" s="54">
        <f>SUM(D462:G462)</f>
        <v>792613.4</v>
      </c>
      <c r="D462" s="54"/>
      <c r="E462" s="54">
        <v>792613.4</v>
      </c>
      <c r="F462" s="54"/>
      <c r="G462" s="54"/>
      <c r="H462" s="13">
        <f>C461-D461-E461-F461-G461</f>
        <v>0</v>
      </c>
    </row>
    <row r="463" spans="1:8" ht="15.75">
      <c r="A463" s="113"/>
      <c r="B463" s="46" t="s">
        <v>11</v>
      </c>
      <c r="C463" s="54">
        <f>SUM(D463:G463)</f>
        <v>792613.4</v>
      </c>
      <c r="D463" s="54"/>
      <c r="E463" s="54">
        <v>792613.4</v>
      </c>
      <c r="F463" s="54"/>
      <c r="G463" s="54"/>
      <c r="H463" s="13">
        <f>C462-D462-E462-F462-G462</f>
        <v>0</v>
      </c>
    </row>
    <row r="464" spans="1:8" ht="15.75">
      <c r="A464" s="113"/>
      <c r="B464" s="46" t="s">
        <v>12</v>
      </c>
      <c r="C464" s="54">
        <f>SUM(D464:G464)</f>
        <v>886934.39</v>
      </c>
      <c r="D464" s="54"/>
      <c r="E464" s="54">
        <v>886934.39</v>
      </c>
      <c r="F464" s="54"/>
      <c r="G464" s="54"/>
      <c r="H464" s="13">
        <f>C463-D463-E463-F463-G463</f>
        <v>0</v>
      </c>
    </row>
    <row r="465" spans="1:8" ht="15.75">
      <c r="A465" s="105"/>
      <c r="B465" s="46" t="s">
        <v>7</v>
      </c>
      <c r="C465" s="54">
        <f>SUM(D465:G465)</f>
        <v>992479.59</v>
      </c>
      <c r="D465" s="54"/>
      <c r="E465" s="54">
        <v>992479.59</v>
      </c>
      <c r="F465" s="54"/>
      <c r="G465" s="54"/>
      <c r="H465" s="13">
        <f>C464-D464-E464-F464-G464</f>
        <v>0</v>
      </c>
    </row>
    <row r="466" spans="1:8" ht="51.75" customHeight="1">
      <c r="A466" s="78" t="s">
        <v>281</v>
      </c>
      <c r="B466" s="56" t="s">
        <v>341</v>
      </c>
      <c r="C466" s="39">
        <f>D466+E466+F466+G466</f>
        <v>510</v>
      </c>
      <c r="D466" s="39"/>
      <c r="E466" s="39"/>
      <c r="F466" s="39">
        <f>F467+F468+F469+F470+F471</f>
        <v>510</v>
      </c>
      <c r="G466" s="39"/>
      <c r="H466" s="13">
        <f t="shared" si="38"/>
        <v>0</v>
      </c>
    </row>
    <row r="467" spans="1:8" ht="15.75">
      <c r="A467" s="105"/>
      <c r="B467" s="64" t="s">
        <v>6</v>
      </c>
      <c r="C467" s="39">
        <f>F467</f>
        <v>255</v>
      </c>
      <c r="D467" s="39"/>
      <c r="E467" s="39"/>
      <c r="F467" s="39">
        <v>255</v>
      </c>
      <c r="G467" s="39"/>
      <c r="H467" s="13">
        <f t="shared" si="38"/>
        <v>0</v>
      </c>
    </row>
    <row r="468" spans="1:8" ht="15.75">
      <c r="A468" s="105"/>
      <c r="B468" s="64" t="s">
        <v>10</v>
      </c>
      <c r="C468" s="39">
        <f>F468</f>
        <v>255</v>
      </c>
      <c r="D468" s="39"/>
      <c r="E468" s="39"/>
      <c r="F468" s="39">
        <v>255</v>
      </c>
      <c r="G468" s="39"/>
      <c r="H468" s="13">
        <f t="shared" si="38"/>
        <v>0</v>
      </c>
    </row>
    <row r="469" spans="1:8" ht="15.75">
      <c r="A469" s="105"/>
      <c r="B469" s="64" t="s">
        <v>11</v>
      </c>
      <c r="C469" s="39"/>
      <c r="D469" s="39"/>
      <c r="E469" s="39"/>
      <c r="F469" s="39"/>
      <c r="G469" s="39"/>
      <c r="H469" s="13">
        <f t="shared" si="38"/>
        <v>0</v>
      </c>
    </row>
    <row r="470" spans="1:8" ht="15.75">
      <c r="A470" s="105"/>
      <c r="B470" s="64" t="s">
        <v>12</v>
      </c>
      <c r="C470" s="39"/>
      <c r="D470" s="39"/>
      <c r="E470" s="39"/>
      <c r="F470" s="39"/>
      <c r="G470" s="39"/>
      <c r="H470" s="13">
        <f t="shared" si="38"/>
        <v>0</v>
      </c>
    </row>
    <row r="471" spans="1:8" s="136" customFormat="1" ht="15.75">
      <c r="A471" s="155"/>
      <c r="B471" s="64" t="s">
        <v>7</v>
      </c>
      <c r="C471" s="39"/>
      <c r="D471" s="39"/>
      <c r="E471" s="39"/>
      <c r="F471" s="39"/>
      <c r="G471" s="39"/>
      <c r="H471" s="13">
        <f t="shared" si="38"/>
        <v>0</v>
      </c>
    </row>
    <row r="472" spans="1:8" s="136" customFormat="1" ht="34.5" customHeight="1">
      <c r="A472" s="114" t="s">
        <v>342</v>
      </c>
      <c r="B472" s="89" t="s">
        <v>340</v>
      </c>
      <c r="C472" s="90">
        <f>SUM(C473:C477)</f>
        <v>2972.2</v>
      </c>
      <c r="D472" s="90"/>
      <c r="E472" s="90"/>
      <c r="F472" s="90">
        <f>SUM(F473:F477)</f>
        <v>2972.2</v>
      </c>
      <c r="G472" s="90"/>
      <c r="H472" s="13">
        <f t="shared" si="38"/>
        <v>0</v>
      </c>
    </row>
    <row r="473" spans="1:8" s="136" customFormat="1" ht="15.75">
      <c r="A473" s="115"/>
      <c r="B473" s="77" t="s">
        <v>6</v>
      </c>
      <c r="C473" s="90">
        <f>SUM(D473:G473)</f>
        <v>772.2</v>
      </c>
      <c r="D473" s="90"/>
      <c r="E473" s="90"/>
      <c r="F473" s="90">
        <v>772.2</v>
      </c>
      <c r="G473" s="90"/>
      <c r="H473" s="13">
        <f t="shared" si="38"/>
        <v>0</v>
      </c>
    </row>
    <row r="474" spans="1:8" s="136" customFormat="1" ht="15.75">
      <c r="A474" s="115"/>
      <c r="B474" s="77" t="s">
        <v>10</v>
      </c>
      <c r="C474" s="90">
        <f>SUM(D474:G474)</f>
        <v>1100</v>
      </c>
      <c r="D474" s="90"/>
      <c r="E474" s="90"/>
      <c r="F474" s="90">
        <v>1100</v>
      </c>
      <c r="G474" s="90"/>
      <c r="H474" s="13"/>
    </row>
    <row r="475" spans="1:8" s="136" customFormat="1" ht="15.75">
      <c r="A475" s="115"/>
      <c r="B475" s="77" t="s">
        <v>11</v>
      </c>
      <c r="C475" s="90">
        <f>SUM(D475:G475)</f>
        <v>1100</v>
      </c>
      <c r="D475" s="90"/>
      <c r="E475" s="90"/>
      <c r="F475" s="90">
        <v>1100</v>
      </c>
      <c r="G475" s="90"/>
      <c r="H475" s="13"/>
    </row>
    <row r="476" spans="1:8" s="136" customFormat="1" ht="15.75">
      <c r="A476" s="115"/>
      <c r="B476" s="77" t="s">
        <v>12</v>
      </c>
      <c r="C476" s="90"/>
      <c r="D476" s="90"/>
      <c r="E476" s="90"/>
      <c r="F476" s="90"/>
      <c r="G476" s="90"/>
      <c r="H476" s="13"/>
    </row>
    <row r="477" spans="1:8" s="136" customFormat="1" ht="15.75">
      <c r="A477" s="115"/>
      <c r="B477" s="77" t="s">
        <v>7</v>
      </c>
      <c r="C477" s="90"/>
      <c r="D477" s="90"/>
      <c r="E477" s="90"/>
      <c r="F477" s="90"/>
      <c r="G477" s="90"/>
      <c r="H477" s="13"/>
    </row>
    <row r="478" spans="1:8" s="136" customFormat="1" ht="131.25" customHeight="1">
      <c r="A478" s="114" t="s">
        <v>343</v>
      </c>
      <c r="B478" s="91" t="s">
        <v>385</v>
      </c>
      <c r="C478" s="90">
        <f>SUM(C479:C483)</f>
        <v>12952.9</v>
      </c>
      <c r="D478" s="90"/>
      <c r="E478" s="90"/>
      <c r="F478" s="90">
        <f>SUM(F479:F483)</f>
        <v>12952.9</v>
      </c>
      <c r="G478" s="90"/>
      <c r="H478" s="13"/>
    </row>
    <row r="479" spans="1:8" s="136" customFormat="1" ht="15.75">
      <c r="A479" s="115"/>
      <c r="B479" s="77" t="s">
        <v>6</v>
      </c>
      <c r="C479" s="90"/>
      <c r="D479" s="90"/>
      <c r="E479" s="90"/>
      <c r="F479" s="90"/>
      <c r="G479" s="90"/>
      <c r="H479" s="13"/>
    </row>
    <row r="480" spans="1:8" s="136" customFormat="1" ht="15.75">
      <c r="A480" s="115"/>
      <c r="B480" s="77" t="s">
        <v>10</v>
      </c>
      <c r="C480" s="90"/>
      <c r="D480" s="90"/>
      <c r="E480" s="90"/>
      <c r="F480" s="90"/>
      <c r="G480" s="90"/>
      <c r="H480" s="13"/>
    </row>
    <row r="481" spans="1:8" s="136" customFormat="1" ht="15.75">
      <c r="A481" s="115"/>
      <c r="B481" s="77" t="s">
        <v>11</v>
      </c>
      <c r="C481" s="90">
        <f>SUM(D481:G481)</f>
        <v>1800</v>
      </c>
      <c r="D481" s="90"/>
      <c r="E481" s="90"/>
      <c r="F481" s="90">
        <v>1800</v>
      </c>
      <c r="G481" s="90"/>
      <c r="H481" s="13"/>
    </row>
    <row r="482" spans="1:8" s="136" customFormat="1" ht="15.75">
      <c r="A482" s="115"/>
      <c r="B482" s="77" t="s">
        <v>12</v>
      </c>
      <c r="C482" s="90">
        <f>SUM(D482:G482)</f>
        <v>5669.5</v>
      </c>
      <c r="D482" s="90"/>
      <c r="E482" s="90"/>
      <c r="F482" s="90">
        <v>5669.5</v>
      </c>
      <c r="G482" s="90"/>
      <c r="H482" s="13"/>
    </row>
    <row r="483" spans="1:8" s="136" customFormat="1" ht="15.75">
      <c r="A483" s="115"/>
      <c r="B483" s="77" t="s">
        <v>7</v>
      </c>
      <c r="C483" s="90">
        <f>SUM(D483:G483)</f>
        <v>5483.4</v>
      </c>
      <c r="D483" s="90"/>
      <c r="E483" s="90"/>
      <c r="F483" s="90">
        <v>5483.4</v>
      </c>
      <c r="G483" s="90"/>
      <c r="H483" s="13"/>
    </row>
    <row r="484" spans="1:8" s="136" customFormat="1" ht="51" customHeight="1">
      <c r="A484" s="114" t="s">
        <v>344</v>
      </c>
      <c r="B484" s="55" t="s">
        <v>346</v>
      </c>
      <c r="C484" s="54">
        <f>SUM(C485:C489)</f>
        <v>109649.09999999999</v>
      </c>
      <c r="D484" s="54"/>
      <c r="E484" s="54"/>
      <c r="F484" s="54">
        <f>SUM(F485:F489)</f>
        <v>109649.09999999999</v>
      </c>
      <c r="G484" s="54"/>
      <c r="H484" s="13"/>
    </row>
    <row r="485" spans="1:8" s="136" customFormat="1" ht="15.75">
      <c r="A485" s="116"/>
      <c r="B485" s="46" t="s">
        <v>6</v>
      </c>
      <c r="C485" s="54">
        <f>SUM(D485:G485)</f>
        <v>21191.3</v>
      </c>
      <c r="D485" s="58"/>
      <c r="E485" s="58"/>
      <c r="F485" s="54">
        <v>21191.3</v>
      </c>
      <c r="G485" s="58"/>
      <c r="H485" s="13"/>
    </row>
    <row r="486" spans="1:8" s="136" customFormat="1" ht="15.75">
      <c r="A486" s="116"/>
      <c r="B486" s="46" t="s">
        <v>10</v>
      </c>
      <c r="C486" s="54">
        <f>SUM(D486:G486)</f>
        <v>21191.3</v>
      </c>
      <c r="D486" s="58"/>
      <c r="E486" s="58"/>
      <c r="F486" s="54">
        <v>21191.3</v>
      </c>
      <c r="G486" s="58"/>
      <c r="H486" s="13"/>
    </row>
    <row r="487" spans="1:8" s="136" customFormat="1" ht="15.75">
      <c r="A487" s="116"/>
      <c r="B487" s="46" t="s">
        <v>11</v>
      </c>
      <c r="C487" s="54">
        <f>SUM(D487:G487)</f>
        <v>21191.3</v>
      </c>
      <c r="D487" s="58"/>
      <c r="E487" s="58"/>
      <c r="F487" s="54">
        <v>21191.3</v>
      </c>
      <c r="G487" s="58"/>
      <c r="H487" s="13"/>
    </row>
    <row r="488" spans="1:8" s="136" customFormat="1" ht="15.75">
      <c r="A488" s="116"/>
      <c r="B488" s="46" t="s">
        <v>12</v>
      </c>
      <c r="C488" s="54">
        <f>SUM(D488:G488)</f>
        <v>22399.200000000001</v>
      </c>
      <c r="D488" s="58"/>
      <c r="E488" s="58"/>
      <c r="F488" s="54">
        <v>22399.200000000001</v>
      </c>
      <c r="G488" s="58"/>
      <c r="H488" s="13"/>
    </row>
    <row r="489" spans="1:8" s="136" customFormat="1" ht="15.75">
      <c r="A489" s="116"/>
      <c r="B489" s="46" t="s">
        <v>7</v>
      </c>
      <c r="C489" s="54">
        <f>SUM(D489:G489)</f>
        <v>23676</v>
      </c>
      <c r="D489" s="58"/>
      <c r="E489" s="58"/>
      <c r="F489" s="54">
        <v>23676</v>
      </c>
      <c r="G489" s="58"/>
      <c r="H489" s="13"/>
    </row>
    <row r="490" spans="1:8" s="136" customFormat="1" ht="118.5" customHeight="1">
      <c r="A490" s="114" t="s">
        <v>345</v>
      </c>
      <c r="B490" s="55" t="s">
        <v>440</v>
      </c>
      <c r="C490" s="54">
        <f>SUM(C491:C495)</f>
        <v>5791.78</v>
      </c>
      <c r="D490" s="54"/>
      <c r="E490" s="54">
        <f>SUM(E491:E495)</f>
        <v>5691.6</v>
      </c>
      <c r="F490" s="54">
        <f>SUM(F491:F495)</f>
        <v>100.18</v>
      </c>
      <c r="G490" s="54"/>
      <c r="H490" s="13"/>
    </row>
    <row r="491" spans="1:8" s="136" customFormat="1" ht="15.75">
      <c r="A491" s="116"/>
      <c r="B491" s="46" t="s">
        <v>6</v>
      </c>
      <c r="C491" s="54">
        <f>D491+E491+F491+G491</f>
        <v>4017.83</v>
      </c>
      <c r="D491" s="58"/>
      <c r="E491" s="54">
        <v>3952.2</v>
      </c>
      <c r="F491" s="54">
        <v>65.63</v>
      </c>
      <c r="G491" s="60"/>
      <c r="H491" s="13"/>
    </row>
    <row r="492" spans="1:8" s="136" customFormat="1" ht="15.75">
      <c r="A492" s="116"/>
      <c r="B492" s="46" t="s">
        <v>10</v>
      </c>
      <c r="C492" s="54">
        <f>D492+E492+F492+G492</f>
        <v>1043.74</v>
      </c>
      <c r="D492" s="58"/>
      <c r="E492" s="54">
        <v>1033.4000000000001</v>
      </c>
      <c r="F492" s="54">
        <v>10.34</v>
      </c>
      <c r="G492" s="60"/>
      <c r="H492" s="13"/>
    </row>
    <row r="493" spans="1:8" s="136" customFormat="1" ht="15.75">
      <c r="A493" s="116"/>
      <c r="B493" s="46" t="s">
        <v>11</v>
      </c>
      <c r="C493" s="54">
        <f>D493+E493+F493+G493</f>
        <v>730.21</v>
      </c>
      <c r="D493" s="58"/>
      <c r="E493" s="54">
        <v>706</v>
      </c>
      <c r="F493" s="54">
        <v>24.21</v>
      </c>
      <c r="G493" s="60"/>
      <c r="H493" s="13"/>
    </row>
    <row r="494" spans="1:8" s="136" customFormat="1" ht="15.75">
      <c r="A494" s="116"/>
      <c r="B494" s="46" t="s">
        <v>12</v>
      </c>
      <c r="C494" s="54"/>
      <c r="D494" s="58"/>
      <c r="E494" s="54"/>
      <c r="F494" s="54"/>
      <c r="G494" s="61"/>
      <c r="H494" s="13"/>
    </row>
    <row r="495" spans="1:8" s="136" customFormat="1" ht="15.75">
      <c r="A495" s="116"/>
      <c r="B495" s="46" t="s">
        <v>7</v>
      </c>
      <c r="C495" s="54"/>
      <c r="D495" s="58"/>
      <c r="E495" s="54"/>
      <c r="F495" s="54"/>
      <c r="G495" s="61"/>
      <c r="H495" s="13"/>
    </row>
    <row r="496" spans="1:8" s="136" customFormat="1" ht="231.75" customHeight="1">
      <c r="A496" s="114" t="s">
        <v>347</v>
      </c>
      <c r="B496" s="55" t="s">
        <v>441</v>
      </c>
      <c r="C496" s="54">
        <f>SUM(C497:C501)</f>
        <v>37032.839999999997</v>
      </c>
      <c r="D496" s="54"/>
      <c r="E496" s="54">
        <f>SUM(E497:E501)</f>
        <v>30860.699999999997</v>
      </c>
      <c r="F496" s="54">
        <f>SUM(F497:F501)</f>
        <v>6172.1399999999994</v>
      </c>
      <c r="G496" s="54"/>
      <c r="H496" s="13"/>
    </row>
    <row r="497" spans="1:8" s="136" customFormat="1" ht="15.75">
      <c r="A497" s="116"/>
      <c r="B497" s="46" t="s">
        <v>6</v>
      </c>
      <c r="C497" s="54"/>
      <c r="D497" s="58"/>
      <c r="E497" s="54"/>
      <c r="F497" s="54"/>
      <c r="G497" s="60"/>
      <c r="H497" s="13"/>
    </row>
    <row r="498" spans="1:8" s="136" customFormat="1" ht="15.75">
      <c r="A498" s="116"/>
      <c r="B498" s="46" t="s">
        <v>10</v>
      </c>
      <c r="C498" s="54">
        <f>D498+E498+F498+G498</f>
        <v>19812.719999999998</v>
      </c>
      <c r="D498" s="58"/>
      <c r="E498" s="54">
        <v>16510.599999999999</v>
      </c>
      <c r="F498" s="54">
        <v>3302.12</v>
      </c>
      <c r="G498" s="60"/>
      <c r="H498" s="13"/>
    </row>
    <row r="499" spans="1:8" s="136" customFormat="1" ht="15.75">
      <c r="A499" s="116"/>
      <c r="B499" s="46" t="s">
        <v>11</v>
      </c>
      <c r="C499" s="54">
        <f>D499+E499+F499+G499</f>
        <v>17220.12</v>
      </c>
      <c r="D499" s="58"/>
      <c r="E499" s="54">
        <v>14350.1</v>
      </c>
      <c r="F499" s="54">
        <v>2870.02</v>
      </c>
      <c r="G499" s="60"/>
      <c r="H499" s="13"/>
    </row>
    <row r="500" spans="1:8" s="136" customFormat="1" ht="15.75">
      <c r="A500" s="116"/>
      <c r="B500" s="46" t="s">
        <v>12</v>
      </c>
      <c r="C500" s="54"/>
      <c r="D500" s="58"/>
      <c r="E500" s="54"/>
      <c r="F500" s="54"/>
      <c r="G500" s="61"/>
      <c r="H500" s="13"/>
    </row>
    <row r="501" spans="1:8" s="136" customFormat="1" ht="15.75">
      <c r="A501" s="116"/>
      <c r="B501" s="46" t="s">
        <v>7</v>
      </c>
      <c r="C501" s="54"/>
      <c r="D501" s="58"/>
      <c r="E501" s="54"/>
      <c r="F501" s="54"/>
      <c r="G501" s="61"/>
      <c r="H501" s="13"/>
    </row>
    <row r="502" spans="1:8" s="136" customFormat="1" ht="97.5" customHeight="1">
      <c r="A502" s="114" t="s">
        <v>350</v>
      </c>
      <c r="B502" s="55" t="s">
        <v>349</v>
      </c>
      <c r="C502" s="54">
        <f>SUM(C503:C507)</f>
        <v>1412.28</v>
      </c>
      <c r="D502" s="54"/>
      <c r="E502" s="54">
        <f>SUM(E503:E507)</f>
        <v>900</v>
      </c>
      <c r="F502" s="54">
        <f>SUM(F503:F507)</f>
        <v>512.28</v>
      </c>
      <c r="G502" s="54"/>
      <c r="H502" s="13"/>
    </row>
    <row r="503" spans="1:8" s="136" customFormat="1" ht="15.75">
      <c r="A503" s="116"/>
      <c r="B503" s="46" t="s">
        <v>6</v>
      </c>
      <c r="C503" s="54">
        <f>D503+E503+F503+G503</f>
        <v>1080</v>
      </c>
      <c r="D503" s="58"/>
      <c r="E503" s="54">
        <v>900</v>
      </c>
      <c r="F503" s="54">
        <v>180</v>
      </c>
      <c r="G503" s="59"/>
      <c r="H503" s="13"/>
    </row>
    <row r="504" spans="1:8" s="136" customFormat="1" ht="15.75">
      <c r="A504" s="116"/>
      <c r="B504" s="46" t="s">
        <v>10</v>
      </c>
      <c r="C504" s="54">
        <f>D504+E504+F504+G504</f>
        <v>182.12</v>
      </c>
      <c r="D504" s="58"/>
      <c r="E504" s="54"/>
      <c r="F504" s="54">
        <v>182.12</v>
      </c>
      <c r="G504" s="59"/>
      <c r="H504" s="13"/>
    </row>
    <row r="505" spans="1:8" s="136" customFormat="1" ht="15.75">
      <c r="A505" s="116"/>
      <c r="B505" s="46" t="s">
        <v>11</v>
      </c>
      <c r="C505" s="54">
        <f>D505+E505+F505+G505</f>
        <v>150.16</v>
      </c>
      <c r="D505" s="58"/>
      <c r="E505" s="54"/>
      <c r="F505" s="54">
        <v>150.16</v>
      </c>
      <c r="G505" s="59"/>
      <c r="H505" s="13"/>
    </row>
    <row r="506" spans="1:8" s="136" customFormat="1" ht="15.75">
      <c r="A506" s="116"/>
      <c r="B506" s="46" t="s">
        <v>12</v>
      </c>
      <c r="C506" s="54"/>
      <c r="D506" s="58"/>
      <c r="E506" s="54"/>
      <c r="F506" s="54">
        <v>0</v>
      </c>
      <c r="G506" s="58"/>
      <c r="H506" s="13"/>
    </row>
    <row r="507" spans="1:8" s="136" customFormat="1" ht="15.75">
      <c r="A507" s="116"/>
      <c r="B507" s="46" t="s">
        <v>7</v>
      </c>
      <c r="C507" s="54"/>
      <c r="D507" s="58"/>
      <c r="E507" s="54"/>
      <c r="F507" s="54">
        <v>0</v>
      </c>
      <c r="G507" s="58"/>
      <c r="H507" s="13"/>
    </row>
    <row r="508" spans="1:8" s="136" customFormat="1" ht="174.75" customHeight="1">
      <c r="A508" s="114" t="s">
        <v>348</v>
      </c>
      <c r="B508" s="48" t="s">
        <v>427</v>
      </c>
      <c r="C508" s="54">
        <f>SUM(C509:C513)</f>
        <v>20448</v>
      </c>
      <c r="D508" s="54"/>
      <c r="E508" s="54"/>
      <c r="F508" s="54">
        <f>SUM(F509:F513)</f>
        <v>20448</v>
      </c>
      <c r="G508" s="54"/>
      <c r="H508" s="13"/>
    </row>
    <row r="509" spans="1:8" s="136" customFormat="1" ht="15.75">
      <c r="A509" s="115"/>
      <c r="B509" s="46" t="s">
        <v>6</v>
      </c>
      <c r="C509" s="54">
        <f>SUM(D509:G509)</f>
        <v>10224</v>
      </c>
      <c r="D509" s="54"/>
      <c r="E509" s="54"/>
      <c r="F509" s="54">
        <v>10224</v>
      </c>
      <c r="G509" s="54"/>
      <c r="H509" s="13"/>
    </row>
    <row r="510" spans="1:8" s="136" customFormat="1" ht="15.75">
      <c r="A510" s="115"/>
      <c r="B510" s="46" t="s">
        <v>10</v>
      </c>
      <c r="C510" s="54">
        <f>SUM(D510:G510)</f>
        <v>10224</v>
      </c>
      <c r="D510" s="54"/>
      <c r="E510" s="54"/>
      <c r="F510" s="54">
        <v>10224</v>
      </c>
      <c r="G510" s="54"/>
      <c r="H510" s="13"/>
    </row>
    <row r="511" spans="1:8" s="136" customFormat="1" ht="15.75">
      <c r="A511" s="115"/>
      <c r="B511" s="46" t="s">
        <v>11</v>
      </c>
      <c r="C511" s="54"/>
      <c r="D511" s="54"/>
      <c r="E511" s="54"/>
      <c r="F511" s="54"/>
      <c r="G511" s="54"/>
      <c r="H511" s="13"/>
    </row>
    <row r="512" spans="1:8" s="136" customFormat="1" ht="15.75">
      <c r="A512" s="115"/>
      <c r="B512" s="46" t="s">
        <v>12</v>
      </c>
      <c r="C512" s="54"/>
      <c r="D512" s="54"/>
      <c r="E512" s="54"/>
      <c r="F512" s="54"/>
      <c r="G512" s="54"/>
      <c r="H512" s="13"/>
    </row>
    <row r="513" spans="1:8" s="136" customFormat="1" ht="15.75">
      <c r="A513" s="115"/>
      <c r="B513" s="46" t="s">
        <v>7</v>
      </c>
      <c r="C513" s="54"/>
      <c r="D513" s="54"/>
      <c r="E513" s="54"/>
      <c r="F513" s="54"/>
      <c r="G513" s="54"/>
      <c r="H513" s="13"/>
    </row>
    <row r="514" spans="1:8" ht="19.5" customHeight="1">
      <c r="A514" s="204" t="s">
        <v>101</v>
      </c>
      <c r="B514" s="205"/>
      <c r="C514" s="205"/>
      <c r="D514" s="205"/>
      <c r="E514" s="205"/>
      <c r="F514" s="205"/>
      <c r="G514" s="206"/>
      <c r="H514" s="13">
        <f t="shared" ref="H514:H567" si="39">C514-D514-E514-F514-G514</f>
        <v>0</v>
      </c>
    </row>
    <row r="515" spans="1:8" ht="51" customHeight="1">
      <c r="A515" s="117" t="s">
        <v>103</v>
      </c>
      <c r="B515" s="29" t="s">
        <v>102</v>
      </c>
      <c r="C515" s="6">
        <f t="shared" ref="C515:C520" si="40">SUM(D515:G515)</f>
        <v>81482.700000000012</v>
      </c>
      <c r="D515" s="6">
        <f>SUM(D516:D520)</f>
        <v>8830.6</v>
      </c>
      <c r="E515" s="6"/>
      <c r="F515" s="6">
        <f>SUM(F516:F520)</f>
        <v>72652.100000000006</v>
      </c>
      <c r="G515" s="6"/>
      <c r="H515" s="13">
        <f t="shared" si="39"/>
        <v>0</v>
      </c>
    </row>
    <row r="516" spans="1:8" ht="15.75">
      <c r="A516" s="111"/>
      <c r="B516" s="32" t="s">
        <v>6</v>
      </c>
      <c r="C516" s="6">
        <f t="shared" si="40"/>
        <v>81482.700000000012</v>
      </c>
      <c r="D516" s="6">
        <f>SUMIF($B$522:$B$526,B522,$D$522:$D$526)</f>
        <v>8830.6</v>
      </c>
      <c r="E516" s="6"/>
      <c r="F516" s="6">
        <f>SUMIF($B$522:$B$526,B522,$F$522:$F$526)</f>
        <v>72652.100000000006</v>
      </c>
      <c r="G516" s="6"/>
      <c r="H516" s="13">
        <f t="shared" si="39"/>
        <v>0</v>
      </c>
    </row>
    <row r="517" spans="1:8" ht="15.75">
      <c r="A517" s="111"/>
      <c r="B517" s="32" t="s">
        <v>10</v>
      </c>
      <c r="C517" s="6">
        <f t="shared" si="40"/>
        <v>0</v>
      </c>
      <c r="D517" s="6"/>
      <c r="E517" s="6"/>
      <c r="F517" s="6">
        <f>SUMIF($B$522:$B$526,B523,$F$522:$F$526)</f>
        <v>0</v>
      </c>
      <c r="G517" s="6"/>
      <c r="H517" s="13">
        <f t="shared" si="39"/>
        <v>0</v>
      </c>
    </row>
    <row r="518" spans="1:8" ht="15.75">
      <c r="A518" s="111"/>
      <c r="B518" s="32" t="s">
        <v>11</v>
      </c>
      <c r="C518" s="6">
        <f t="shared" si="40"/>
        <v>0</v>
      </c>
      <c r="D518" s="6"/>
      <c r="E518" s="6"/>
      <c r="F518" s="6">
        <f>SUMIF($B$522:$B$526,B524,$F$522:$F$526)</f>
        <v>0</v>
      </c>
      <c r="G518" s="6"/>
      <c r="H518" s="13">
        <f t="shared" si="39"/>
        <v>0</v>
      </c>
    </row>
    <row r="519" spans="1:8" ht="15.75">
      <c r="A519" s="118"/>
      <c r="B519" s="32" t="s">
        <v>12</v>
      </c>
      <c r="C519" s="6">
        <f t="shared" si="40"/>
        <v>0</v>
      </c>
      <c r="D519" s="6"/>
      <c r="E519" s="6"/>
      <c r="F519" s="6">
        <f>SUMIF($B$522:$B$526,B525,$F$522:$F$526)</f>
        <v>0</v>
      </c>
      <c r="G519" s="6"/>
      <c r="H519" s="13">
        <f t="shared" si="39"/>
        <v>0</v>
      </c>
    </row>
    <row r="520" spans="1:8" ht="15.75">
      <c r="A520" s="118"/>
      <c r="B520" s="32" t="s">
        <v>7</v>
      </c>
      <c r="C520" s="6">
        <f t="shared" si="40"/>
        <v>0</v>
      </c>
      <c r="D520" s="6"/>
      <c r="E520" s="6"/>
      <c r="F520" s="6">
        <f>SUMIF($B$522:$B$526,B526,$F$522:$F$526)</f>
        <v>0</v>
      </c>
      <c r="G520" s="6"/>
      <c r="H520" s="13">
        <f t="shared" si="39"/>
        <v>0</v>
      </c>
    </row>
    <row r="521" spans="1:8" ht="149.25" customHeight="1">
      <c r="A521" s="117" t="s">
        <v>104</v>
      </c>
      <c r="B521" s="16" t="s">
        <v>428</v>
      </c>
      <c r="C521" s="8">
        <f>SUM(C522:C526)</f>
        <v>81482.700000000012</v>
      </c>
      <c r="D521" s="8">
        <f>SUM(D522:D526)</f>
        <v>8830.6</v>
      </c>
      <c r="E521" s="8"/>
      <c r="F521" s="8">
        <f>SUM(F522:F526)</f>
        <v>72652.100000000006</v>
      </c>
      <c r="G521" s="8"/>
      <c r="H521" s="13">
        <f t="shared" si="39"/>
        <v>0</v>
      </c>
    </row>
    <row r="522" spans="1:8" ht="15.75">
      <c r="A522" s="118"/>
      <c r="B522" s="64" t="s">
        <v>6</v>
      </c>
      <c r="C522" s="8">
        <f t="shared" ref="C522:C529" si="41">SUM(D522:G522)</f>
        <v>81482.700000000012</v>
      </c>
      <c r="D522" s="8">
        <v>8830.6</v>
      </c>
      <c r="E522" s="8"/>
      <c r="F522" s="8">
        <v>72652.100000000006</v>
      </c>
      <c r="G522" s="8"/>
      <c r="H522" s="13">
        <f t="shared" si="39"/>
        <v>0</v>
      </c>
    </row>
    <row r="523" spans="1:8" ht="15.75">
      <c r="A523" s="118"/>
      <c r="B523" s="64" t="s">
        <v>10</v>
      </c>
      <c r="C523" s="8">
        <f t="shared" si="41"/>
        <v>0</v>
      </c>
      <c r="D523" s="8"/>
      <c r="E523" s="8"/>
      <c r="F523" s="8"/>
      <c r="G523" s="8"/>
      <c r="H523" s="13">
        <f t="shared" si="39"/>
        <v>0</v>
      </c>
    </row>
    <row r="524" spans="1:8" ht="15.75">
      <c r="A524" s="118"/>
      <c r="B524" s="64" t="s">
        <v>11</v>
      </c>
      <c r="C524" s="8">
        <f t="shared" si="41"/>
        <v>0</v>
      </c>
      <c r="D524" s="8"/>
      <c r="E524" s="8"/>
      <c r="F524" s="8"/>
      <c r="G524" s="8"/>
      <c r="H524" s="13">
        <f t="shared" si="39"/>
        <v>0</v>
      </c>
    </row>
    <row r="525" spans="1:8" ht="15.75">
      <c r="A525" s="101"/>
      <c r="B525" s="64" t="s">
        <v>12</v>
      </c>
      <c r="C525" s="8">
        <f t="shared" si="41"/>
        <v>0</v>
      </c>
      <c r="D525" s="8"/>
      <c r="E525" s="8"/>
      <c r="F525" s="8"/>
      <c r="G525" s="8"/>
      <c r="H525" s="13">
        <f t="shared" si="39"/>
        <v>0</v>
      </c>
    </row>
    <row r="526" spans="1:8" ht="15.75">
      <c r="A526" s="101"/>
      <c r="B526" s="64" t="s">
        <v>7</v>
      </c>
      <c r="C526" s="8">
        <f t="shared" si="41"/>
        <v>0</v>
      </c>
      <c r="D526" s="8"/>
      <c r="E526" s="8"/>
      <c r="F526" s="8"/>
      <c r="G526" s="8"/>
      <c r="H526" s="13">
        <f t="shared" si="39"/>
        <v>0</v>
      </c>
    </row>
    <row r="527" spans="1:8" ht="19.5" customHeight="1">
      <c r="A527" s="110" t="s">
        <v>105</v>
      </c>
      <c r="B527" s="29" t="s">
        <v>216</v>
      </c>
      <c r="C527" s="6">
        <f t="shared" si="41"/>
        <v>287496.40000000002</v>
      </c>
      <c r="D527" s="6"/>
      <c r="E527" s="6">
        <f>SUM(E528:E532)</f>
        <v>287496.40000000002</v>
      </c>
      <c r="F527" s="6"/>
      <c r="G527" s="6"/>
      <c r="H527" s="13">
        <f t="shared" si="39"/>
        <v>0</v>
      </c>
    </row>
    <row r="528" spans="1:8" ht="15.75">
      <c r="A528" s="111"/>
      <c r="B528" s="17" t="s">
        <v>6</v>
      </c>
      <c r="C528" s="6">
        <f t="shared" si="41"/>
        <v>170000</v>
      </c>
      <c r="D528" s="6"/>
      <c r="E528" s="6">
        <f>SUMIF($B$534:$B$538,B534,$E$534:$E$538)</f>
        <v>170000</v>
      </c>
      <c r="F528" s="6"/>
      <c r="G528" s="6"/>
      <c r="H528" s="13">
        <f t="shared" si="39"/>
        <v>0</v>
      </c>
    </row>
    <row r="529" spans="1:8" ht="15.75">
      <c r="A529" s="111"/>
      <c r="B529" s="17" t="s">
        <v>10</v>
      </c>
      <c r="C529" s="6">
        <f t="shared" si="41"/>
        <v>117496.4</v>
      </c>
      <c r="D529" s="6"/>
      <c r="E529" s="6">
        <f>SUMIF($B$534:$B$538,B535,$E$534:$E$538)</f>
        <v>117496.4</v>
      </c>
      <c r="F529" s="6"/>
      <c r="G529" s="6"/>
      <c r="H529" s="13">
        <f t="shared" si="39"/>
        <v>0</v>
      </c>
    </row>
    <row r="530" spans="1:8" ht="15.75">
      <c r="A530" s="111"/>
      <c r="B530" s="17" t="s">
        <v>11</v>
      </c>
      <c r="C530" s="6"/>
      <c r="D530" s="6"/>
      <c r="E530" s="6"/>
      <c r="F530" s="6"/>
      <c r="G530" s="6"/>
      <c r="H530" s="13">
        <f t="shared" si="39"/>
        <v>0</v>
      </c>
    </row>
    <row r="531" spans="1:8" ht="15.75">
      <c r="A531" s="118"/>
      <c r="B531" s="17" t="s">
        <v>12</v>
      </c>
      <c r="C531" s="6"/>
      <c r="D531" s="6"/>
      <c r="E531" s="6"/>
      <c r="F531" s="6"/>
      <c r="G531" s="6"/>
      <c r="H531" s="13">
        <f t="shared" si="39"/>
        <v>0</v>
      </c>
    </row>
    <row r="532" spans="1:8" ht="15.75">
      <c r="A532" s="118"/>
      <c r="B532" s="17" t="s">
        <v>7</v>
      </c>
      <c r="C532" s="6"/>
      <c r="D532" s="6"/>
      <c r="E532" s="6"/>
      <c r="F532" s="6"/>
      <c r="G532" s="6"/>
      <c r="H532" s="13">
        <f t="shared" si="39"/>
        <v>0</v>
      </c>
    </row>
    <row r="533" spans="1:8" ht="111.75" customHeight="1">
      <c r="A533" s="117" t="s">
        <v>106</v>
      </c>
      <c r="B533" s="62" t="s">
        <v>386</v>
      </c>
      <c r="C533" s="93">
        <f>SUM(C534:C538)</f>
        <v>287496.40000000002</v>
      </c>
      <c r="D533" s="93"/>
      <c r="E533" s="93">
        <f>SUM(E534:E538)</f>
        <v>287496.40000000002</v>
      </c>
      <c r="F533" s="93"/>
      <c r="G533" s="93"/>
      <c r="H533" s="13">
        <f t="shared" si="39"/>
        <v>0</v>
      </c>
    </row>
    <row r="534" spans="1:8" ht="15.75">
      <c r="A534" s="118"/>
      <c r="B534" s="64" t="s">
        <v>6</v>
      </c>
      <c r="C534" s="93">
        <f>SUM(D534:G534)</f>
        <v>170000</v>
      </c>
      <c r="D534" s="93"/>
      <c r="E534" s="93">
        <v>170000</v>
      </c>
      <c r="F534" s="93"/>
      <c r="G534" s="93"/>
      <c r="H534" s="13">
        <f t="shared" si="39"/>
        <v>0</v>
      </c>
    </row>
    <row r="535" spans="1:8" ht="15.75">
      <c r="A535" s="118"/>
      <c r="B535" s="64" t="s">
        <v>10</v>
      </c>
      <c r="C535" s="93">
        <f>SUM(D535:G535)</f>
        <v>117496.4</v>
      </c>
      <c r="D535" s="93"/>
      <c r="E535" s="93">
        <v>117496.4</v>
      </c>
      <c r="F535" s="93"/>
      <c r="G535" s="93"/>
      <c r="H535" s="13">
        <f t="shared" si="39"/>
        <v>0</v>
      </c>
    </row>
    <row r="536" spans="1:8" ht="15.75">
      <c r="A536" s="118"/>
      <c r="B536" s="64" t="s">
        <v>11</v>
      </c>
      <c r="C536" s="93"/>
      <c r="D536" s="93"/>
      <c r="E536" s="93"/>
      <c r="F536" s="93"/>
      <c r="G536" s="93"/>
      <c r="H536" s="13">
        <f t="shared" si="39"/>
        <v>0</v>
      </c>
    </row>
    <row r="537" spans="1:8" ht="15.75">
      <c r="A537" s="101"/>
      <c r="B537" s="64" t="s">
        <v>12</v>
      </c>
      <c r="C537" s="93"/>
      <c r="D537" s="93"/>
      <c r="E537" s="93"/>
      <c r="F537" s="93"/>
      <c r="G537" s="93"/>
      <c r="H537" s="13">
        <f t="shared" si="39"/>
        <v>0</v>
      </c>
    </row>
    <row r="538" spans="1:8" ht="15.75">
      <c r="A538" s="101"/>
      <c r="B538" s="64" t="s">
        <v>7</v>
      </c>
      <c r="C538" s="93"/>
      <c r="D538" s="93"/>
      <c r="E538" s="93"/>
      <c r="F538" s="93"/>
      <c r="G538" s="93"/>
      <c r="H538" s="13">
        <f t="shared" si="39"/>
        <v>0</v>
      </c>
    </row>
    <row r="539" spans="1:8" ht="18.75" customHeight="1">
      <c r="A539" s="101" t="s">
        <v>108</v>
      </c>
      <c r="B539" s="16" t="s">
        <v>107</v>
      </c>
      <c r="C539" s="6">
        <f>SUM(D539:G539)</f>
        <v>220020.22999999998</v>
      </c>
      <c r="D539" s="6"/>
      <c r="E539" s="6">
        <f>SUM(E540:E544)</f>
        <v>4795.8</v>
      </c>
      <c r="F539" s="6">
        <f>F540+F541+F542+F543+F544</f>
        <v>215224.43</v>
      </c>
      <c r="G539" s="6"/>
      <c r="H539" s="13">
        <f t="shared" si="39"/>
        <v>0</v>
      </c>
    </row>
    <row r="540" spans="1:8" ht="15.75">
      <c r="A540" s="111"/>
      <c r="B540" s="17" t="s">
        <v>6</v>
      </c>
      <c r="C540" s="6">
        <f>SUM(D540:G540)</f>
        <v>46191.100000000006</v>
      </c>
      <c r="D540" s="6"/>
      <c r="E540" s="6">
        <f>E546+E552+E558</f>
        <v>4595.8</v>
      </c>
      <c r="F540" s="6">
        <f>F546+F552+F558</f>
        <v>41595.300000000003</v>
      </c>
      <c r="G540" s="6"/>
      <c r="H540" s="13">
        <f t="shared" si="39"/>
        <v>0</v>
      </c>
    </row>
    <row r="541" spans="1:8" ht="15.75">
      <c r="A541" s="111"/>
      <c r="B541" s="17" t="s">
        <v>10</v>
      </c>
      <c r="C541" s="6">
        <f t="shared" ref="C541:C544" si="42">SUM(D541:G541)</f>
        <v>41795.300000000003</v>
      </c>
      <c r="D541" s="6"/>
      <c r="E541" s="6">
        <f t="shared" ref="E541:F544" si="43">E547+E553+E559</f>
        <v>200</v>
      </c>
      <c r="F541" s="6">
        <f t="shared" si="43"/>
        <v>41595.300000000003</v>
      </c>
      <c r="G541" s="6"/>
      <c r="H541" s="13">
        <f t="shared" si="39"/>
        <v>0</v>
      </c>
    </row>
    <row r="542" spans="1:8" ht="15.75">
      <c r="A542" s="111"/>
      <c r="B542" s="17" t="s">
        <v>11</v>
      </c>
      <c r="C542" s="6">
        <f t="shared" si="42"/>
        <v>41595.300000000003</v>
      </c>
      <c r="D542" s="6"/>
      <c r="E542" s="6">
        <f t="shared" si="43"/>
        <v>0</v>
      </c>
      <c r="F542" s="6">
        <f t="shared" si="43"/>
        <v>41595.300000000003</v>
      </c>
      <c r="G542" s="6"/>
      <c r="H542" s="13">
        <f t="shared" si="39"/>
        <v>0</v>
      </c>
    </row>
    <row r="543" spans="1:8" ht="15.75">
      <c r="A543" s="118"/>
      <c r="B543" s="17" t="s">
        <v>12</v>
      </c>
      <c r="C543" s="6">
        <f t="shared" si="42"/>
        <v>43966.23</v>
      </c>
      <c r="D543" s="6"/>
      <c r="E543" s="6">
        <f t="shared" si="43"/>
        <v>0</v>
      </c>
      <c r="F543" s="6">
        <f t="shared" ref="F543:F544" si="44">F549+F555+F561</f>
        <v>43966.23</v>
      </c>
      <c r="G543" s="6"/>
      <c r="H543" s="13">
        <f t="shared" si="39"/>
        <v>0</v>
      </c>
    </row>
    <row r="544" spans="1:8" ht="15.75">
      <c r="A544" s="118"/>
      <c r="B544" s="17" t="s">
        <v>7</v>
      </c>
      <c r="C544" s="6">
        <f t="shared" si="42"/>
        <v>46472.3</v>
      </c>
      <c r="D544" s="6"/>
      <c r="E544" s="6">
        <f t="shared" si="43"/>
        <v>0</v>
      </c>
      <c r="F544" s="6">
        <f t="shared" si="44"/>
        <v>46472.3</v>
      </c>
      <c r="G544" s="6"/>
      <c r="H544" s="13">
        <f t="shared" si="39"/>
        <v>0</v>
      </c>
    </row>
    <row r="545" spans="1:8" ht="82.5" customHeight="1">
      <c r="A545" s="117" t="s">
        <v>109</v>
      </c>
      <c r="B545" s="48" t="s">
        <v>400</v>
      </c>
      <c r="C545" s="8">
        <f>SUM(C546:C550)</f>
        <v>4595.8</v>
      </c>
      <c r="D545" s="8"/>
      <c r="E545" s="8">
        <f>SUM(E546:E550)</f>
        <v>4595.8</v>
      </c>
      <c r="F545" s="8"/>
      <c r="G545" s="8"/>
      <c r="H545" s="13">
        <f t="shared" si="39"/>
        <v>0</v>
      </c>
    </row>
    <row r="546" spans="1:8" ht="15.75">
      <c r="A546" s="118"/>
      <c r="B546" s="64" t="s">
        <v>6</v>
      </c>
      <c r="C546" s="8">
        <f>SUM(D546:G546)</f>
        <v>4595.8</v>
      </c>
      <c r="D546" s="8"/>
      <c r="E546" s="8">
        <v>4595.8</v>
      </c>
      <c r="F546" s="8"/>
      <c r="G546" s="8"/>
      <c r="H546" s="13">
        <f t="shared" si="39"/>
        <v>0</v>
      </c>
    </row>
    <row r="547" spans="1:8" ht="15.75">
      <c r="A547" s="118"/>
      <c r="B547" s="64" t="s">
        <v>10</v>
      </c>
      <c r="C547" s="8">
        <f t="shared" ref="C547:C550" si="45">SUM(D547:G547)</f>
        <v>0</v>
      </c>
      <c r="D547" s="8"/>
      <c r="E547" s="8"/>
      <c r="F547" s="8"/>
      <c r="G547" s="8"/>
      <c r="H547" s="13">
        <f t="shared" si="39"/>
        <v>0</v>
      </c>
    </row>
    <row r="548" spans="1:8" ht="15.75">
      <c r="A548" s="118"/>
      <c r="B548" s="64" t="s">
        <v>11</v>
      </c>
      <c r="C548" s="8">
        <f t="shared" si="45"/>
        <v>0</v>
      </c>
      <c r="D548" s="8"/>
      <c r="E548" s="8"/>
      <c r="F548" s="8"/>
      <c r="G548" s="8"/>
      <c r="H548" s="13">
        <f t="shared" si="39"/>
        <v>0</v>
      </c>
    </row>
    <row r="549" spans="1:8" ht="15.75">
      <c r="A549" s="101"/>
      <c r="B549" s="64" t="s">
        <v>12</v>
      </c>
      <c r="C549" s="8">
        <f t="shared" si="45"/>
        <v>0</v>
      </c>
      <c r="D549" s="8"/>
      <c r="E549" s="8"/>
      <c r="F549" s="8"/>
      <c r="G549" s="8"/>
      <c r="H549" s="13">
        <f t="shared" si="39"/>
        <v>0</v>
      </c>
    </row>
    <row r="550" spans="1:8" ht="15.75">
      <c r="A550" s="101"/>
      <c r="B550" s="64" t="s">
        <v>7</v>
      </c>
      <c r="C550" s="8">
        <f t="shared" si="45"/>
        <v>0</v>
      </c>
      <c r="D550" s="8"/>
      <c r="E550" s="8"/>
      <c r="F550" s="8"/>
      <c r="G550" s="8"/>
      <c r="H550" s="13">
        <f t="shared" si="39"/>
        <v>0</v>
      </c>
    </row>
    <row r="551" spans="1:8" ht="95.25" customHeight="1">
      <c r="A551" s="117" t="s">
        <v>110</v>
      </c>
      <c r="B551" s="7" t="s">
        <v>401</v>
      </c>
      <c r="C551" s="8">
        <f>SUM(C552:C556)</f>
        <v>200</v>
      </c>
      <c r="D551" s="8"/>
      <c r="E551" s="8">
        <f>SUM(E552:E556)</f>
        <v>200</v>
      </c>
      <c r="F551" s="8"/>
      <c r="G551" s="8"/>
      <c r="H551" s="13"/>
    </row>
    <row r="552" spans="1:8" ht="15.75">
      <c r="A552" s="101"/>
      <c r="B552" s="64" t="s">
        <v>6</v>
      </c>
      <c r="C552" s="8"/>
      <c r="D552" s="8"/>
      <c r="E552" s="8"/>
      <c r="F552" s="8"/>
      <c r="G552" s="8"/>
      <c r="H552" s="13"/>
    </row>
    <row r="553" spans="1:8" ht="15.75">
      <c r="A553" s="101"/>
      <c r="B553" s="64" t="s">
        <v>10</v>
      </c>
      <c r="C553" s="8">
        <f>SUM(D553:G553)</f>
        <v>200</v>
      </c>
      <c r="D553" s="8"/>
      <c r="E553" s="8">
        <v>200</v>
      </c>
      <c r="F553" s="8"/>
      <c r="G553" s="8"/>
      <c r="H553" s="13"/>
    </row>
    <row r="554" spans="1:8" ht="15.75">
      <c r="A554" s="101"/>
      <c r="B554" s="64" t="s">
        <v>11</v>
      </c>
      <c r="C554" s="8">
        <f>SUM(D554:G554)</f>
        <v>0</v>
      </c>
      <c r="D554" s="8"/>
      <c r="E554" s="8"/>
      <c r="F554" s="8"/>
      <c r="G554" s="8"/>
      <c r="H554" s="13"/>
    </row>
    <row r="555" spans="1:8" ht="15.75">
      <c r="A555" s="101"/>
      <c r="B555" s="64" t="s">
        <v>12</v>
      </c>
      <c r="C555" s="8">
        <f>SUM(D555:G555)</f>
        <v>0</v>
      </c>
      <c r="D555" s="8"/>
      <c r="E555" s="8"/>
      <c r="F555" s="8"/>
      <c r="G555" s="8"/>
      <c r="H555" s="13"/>
    </row>
    <row r="556" spans="1:8" ht="15.75">
      <c r="A556" s="101"/>
      <c r="B556" s="64" t="s">
        <v>7</v>
      </c>
      <c r="C556" s="8">
        <f>SUM(D556:G556)</f>
        <v>0</v>
      </c>
      <c r="D556" s="8"/>
      <c r="E556" s="8"/>
      <c r="F556" s="8"/>
      <c r="G556" s="8"/>
      <c r="H556" s="13"/>
    </row>
    <row r="557" spans="1:8" ht="47.25">
      <c r="A557" s="117" t="s">
        <v>111</v>
      </c>
      <c r="B557" s="7" t="s">
        <v>286</v>
      </c>
      <c r="C557" s="8">
        <f>SUM(C558:C562)</f>
        <v>215224.43</v>
      </c>
      <c r="D557" s="8"/>
      <c r="E557" s="8"/>
      <c r="F557" s="8">
        <f>SUM(F558:F562)</f>
        <v>215224.43</v>
      </c>
      <c r="G557" s="8"/>
      <c r="H557" s="13"/>
    </row>
    <row r="558" spans="1:8" ht="15.75">
      <c r="A558" s="101"/>
      <c r="B558" s="64" t="s">
        <v>6</v>
      </c>
      <c r="C558" s="8">
        <f>SUM(D558:G558)</f>
        <v>41595.300000000003</v>
      </c>
      <c r="D558" s="8"/>
      <c r="E558" s="8"/>
      <c r="F558" s="8">
        <v>41595.300000000003</v>
      </c>
      <c r="G558" s="8"/>
      <c r="H558" s="13"/>
    </row>
    <row r="559" spans="1:8" ht="15.75">
      <c r="A559" s="101"/>
      <c r="B559" s="64" t="s">
        <v>10</v>
      </c>
      <c r="C559" s="8">
        <f>SUM(D559:G559)</f>
        <v>41595.300000000003</v>
      </c>
      <c r="D559" s="8"/>
      <c r="E559" s="8"/>
      <c r="F559" s="8">
        <v>41595.300000000003</v>
      </c>
      <c r="G559" s="8"/>
      <c r="H559" s="13"/>
    </row>
    <row r="560" spans="1:8" ht="15.75">
      <c r="A560" s="101"/>
      <c r="B560" s="64" t="s">
        <v>11</v>
      </c>
      <c r="C560" s="8">
        <f>SUM(D560:G560)</f>
        <v>41595.300000000003</v>
      </c>
      <c r="D560" s="8"/>
      <c r="E560" s="8"/>
      <c r="F560" s="8">
        <v>41595.300000000003</v>
      </c>
      <c r="G560" s="8"/>
      <c r="H560" s="13"/>
    </row>
    <row r="561" spans="1:8" ht="15.75">
      <c r="A561" s="101"/>
      <c r="B561" s="64" t="s">
        <v>12</v>
      </c>
      <c r="C561" s="8">
        <f>SUM(D561:G561)</f>
        <v>43966.23</v>
      </c>
      <c r="D561" s="8"/>
      <c r="E561" s="8"/>
      <c r="F561" s="8">
        <v>43966.23</v>
      </c>
      <c r="G561" s="8"/>
      <c r="H561" s="13"/>
    </row>
    <row r="562" spans="1:8" ht="15.75">
      <c r="A562" s="101"/>
      <c r="B562" s="64" t="s">
        <v>7</v>
      </c>
      <c r="C562" s="8">
        <f>SUM(D562:G562)</f>
        <v>46472.3</v>
      </c>
      <c r="D562" s="8"/>
      <c r="E562" s="8"/>
      <c r="F562" s="8">
        <v>46472.3</v>
      </c>
      <c r="G562" s="8"/>
      <c r="H562" s="13"/>
    </row>
    <row r="563" spans="1:8" ht="33.75" customHeight="1">
      <c r="A563" s="192" t="s">
        <v>204</v>
      </c>
      <c r="B563" s="193"/>
      <c r="C563" s="193"/>
      <c r="D563" s="193"/>
      <c r="E563" s="193"/>
      <c r="F563" s="193"/>
      <c r="G563" s="194"/>
      <c r="H563" s="13">
        <f t="shared" si="39"/>
        <v>0</v>
      </c>
    </row>
    <row r="564" spans="1:8" ht="67.5" customHeight="1">
      <c r="A564" s="119" t="s">
        <v>205</v>
      </c>
      <c r="B564" s="16" t="s">
        <v>112</v>
      </c>
      <c r="C564" s="9">
        <f>SUM(C565:C569)</f>
        <v>24057.980000000003</v>
      </c>
      <c r="D564" s="9"/>
      <c r="E564" s="9"/>
      <c r="F564" s="9">
        <f>SUM(F565:F569)</f>
        <v>24057.980000000003</v>
      </c>
      <c r="G564" s="9"/>
      <c r="H564" s="13">
        <f t="shared" si="39"/>
        <v>0</v>
      </c>
    </row>
    <row r="565" spans="1:8" ht="15.75">
      <c r="A565" s="64"/>
      <c r="B565" s="17" t="s">
        <v>6</v>
      </c>
      <c r="C565" s="9"/>
      <c r="D565" s="9"/>
      <c r="E565" s="9"/>
      <c r="F565" s="9"/>
      <c r="G565" s="9"/>
      <c r="H565" s="13">
        <f t="shared" si="39"/>
        <v>0</v>
      </c>
    </row>
    <row r="566" spans="1:8" ht="15.75">
      <c r="A566" s="64"/>
      <c r="B566" s="17" t="s">
        <v>10</v>
      </c>
      <c r="C566" s="9"/>
      <c r="D566" s="9"/>
      <c r="E566" s="9"/>
      <c r="F566" s="9"/>
      <c r="G566" s="9"/>
      <c r="H566" s="13">
        <f t="shared" si="39"/>
        <v>0</v>
      </c>
    </row>
    <row r="567" spans="1:8" ht="15.75">
      <c r="A567" s="64"/>
      <c r="B567" s="17" t="s">
        <v>11</v>
      </c>
      <c r="C567" s="9"/>
      <c r="D567" s="9"/>
      <c r="E567" s="9"/>
      <c r="F567" s="9"/>
      <c r="G567" s="9"/>
      <c r="H567" s="13">
        <f t="shared" si="39"/>
        <v>0</v>
      </c>
    </row>
    <row r="568" spans="1:8" ht="15.75">
      <c r="A568" s="64"/>
      <c r="B568" s="17" t="s">
        <v>12</v>
      </c>
      <c r="C568" s="9">
        <f>D568+E568+F568+G568</f>
        <v>11600.54</v>
      </c>
      <c r="D568" s="9"/>
      <c r="E568" s="9"/>
      <c r="F568" s="9">
        <v>11600.54</v>
      </c>
      <c r="G568" s="9"/>
      <c r="H568" s="13">
        <f t="shared" ref="H568:H632" si="46">C568-D568-E568-F568-G568</f>
        <v>0</v>
      </c>
    </row>
    <row r="569" spans="1:8" ht="15.75">
      <c r="A569" s="64"/>
      <c r="B569" s="17" t="s">
        <v>7</v>
      </c>
      <c r="C569" s="9">
        <f>D569+E569+F569+G569</f>
        <v>12457.44</v>
      </c>
      <c r="D569" s="9"/>
      <c r="E569" s="9"/>
      <c r="F569" s="9">
        <v>12457.44</v>
      </c>
      <c r="G569" s="9"/>
      <c r="H569" s="13">
        <f t="shared" si="46"/>
        <v>0</v>
      </c>
    </row>
    <row r="570" spans="1:8" ht="31.5" hidden="1">
      <c r="A570" s="119" t="s">
        <v>113</v>
      </c>
      <c r="B570" s="16" t="s">
        <v>114</v>
      </c>
      <c r="C570" s="9"/>
      <c r="D570" s="9"/>
      <c r="E570" s="9"/>
      <c r="F570" s="9"/>
      <c r="G570" s="9"/>
      <c r="H570" s="13">
        <f t="shared" si="46"/>
        <v>0</v>
      </c>
    </row>
    <row r="571" spans="1:8" ht="15.75" hidden="1">
      <c r="A571" s="64"/>
      <c r="B571" s="17" t="s">
        <v>6</v>
      </c>
      <c r="C571" s="9"/>
      <c r="D571" s="9"/>
      <c r="E571" s="9"/>
      <c r="F571" s="9"/>
      <c r="G571" s="9"/>
      <c r="H571" s="13">
        <f t="shared" si="46"/>
        <v>0</v>
      </c>
    </row>
    <row r="572" spans="1:8" ht="15.75" hidden="1">
      <c r="A572" s="64"/>
      <c r="B572" s="17" t="s">
        <v>10</v>
      </c>
      <c r="C572" s="9"/>
      <c r="D572" s="9"/>
      <c r="E572" s="9"/>
      <c r="F572" s="9"/>
      <c r="G572" s="9"/>
      <c r="H572" s="13">
        <f t="shared" si="46"/>
        <v>0</v>
      </c>
    </row>
    <row r="573" spans="1:8" ht="15.75" hidden="1">
      <c r="A573" s="64"/>
      <c r="B573" s="17" t="s">
        <v>11</v>
      </c>
      <c r="C573" s="9"/>
      <c r="D573" s="9"/>
      <c r="E573" s="9"/>
      <c r="F573" s="9"/>
      <c r="G573" s="9"/>
      <c r="H573" s="13">
        <f t="shared" si="46"/>
        <v>0</v>
      </c>
    </row>
    <row r="574" spans="1:8" ht="16.5" hidden="1" customHeight="1">
      <c r="A574" s="64"/>
      <c r="B574" s="17" t="s">
        <v>12</v>
      </c>
      <c r="C574" s="9"/>
      <c r="D574" s="9"/>
      <c r="E574" s="9"/>
      <c r="F574" s="9"/>
      <c r="G574" s="9"/>
      <c r="H574" s="13">
        <f t="shared" si="46"/>
        <v>0</v>
      </c>
    </row>
    <row r="575" spans="1:8" ht="15.75" hidden="1">
      <c r="A575" s="64"/>
      <c r="B575" s="17" t="s">
        <v>7</v>
      </c>
      <c r="C575" s="9"/>
      <c r="D575" s="9"/>
      <c r="E575" s="9"/>
      <c r="F575" s="9"/>
      <c r="G575" s="9"/>
      <c r="H575" s="13">
        <f t="shared" si="46"/>
        <v>0</v>
      </c>
    </row>
    <row r="576" spans="1:8" ht="19.5" customHeight="1">
      <c r="A576" s="195" t="s">
        <v>269</v>
      </c>
      <c r="B576" s="196"/>
      <c r="C576" s="196"/>
      <c r="D576" s="196"/>
      <c r="E576" s="196"/>
      <c r="F576" s="196"/>
      <c r="G576" s="197"/>
      <c r="H576" s="13">
        <f t="shared" si="46"/>
        <v>0</v>
      </c>
    </row>
    <row r="577" spans="1:8" ht="34.5" customHeight="1">
      <c r="A577" s="195" t="s">
        <v>116</v>
      </c>
      <c r="B577" s="196"/>
      <c r="C577" s="196"/>
      <c r="D577" s="196"/>
      <c r="E577" s="196"/>
      <c r="F577" s="196"/>
      <c r="G577" s="197"/>
      <c r="H577" s="13">
        <f t="shared" si="46"/>
        <v>0</v>
      </c>
    </row>
    <row r="578" spans="1:8" ht="36" customHeight="1">
      <c r="A578" s="110" t="s">
        <v>117</v>
      </c>
      <c r="B578" s="29" t="s">
        <v>118</v>
      </c>
      <c r="C578" s="6">
        <f t="shared" ref="C578:C583" si="47">SUM(D578:G578)</f>
        <v>284511.28000000003</v>
      </c>
      <c r="D578" s="6"/>
      <c r="E578" s="6"/>
      <c r="F578" s="6">
        <f>SUM(F579:F583)</f>
        <v>284511.28000000003</v>
      </c>
      <c r="G578" s="6"/>
      <c r="H578" s="13">
        <f t="shared" si="46"/>
        <v>0</v>
      </c>
    </row>
    <row r="579" spans="1:8" ht="15.75">
      <c r="A579" s="111"/>
      <c r="B579" s="17" t="s">
        <v>6</v>
      </c>
      <c r="C579" s="63">
        <f t="shared" si="47"/>
        <v>46545.29</v>
      </c>
      <c r="D579" s="63"/>
      <c r="E579" s="63"/>
      <c r="F579" s="63">
        <v>46545.29</v>
      </c>
      <c r="G579" s="63"/>
      <c r="H579" s="13">
        <f t="shared" si="46"/>
        <v>0</v>
      </c>
    </row>
    <row r="580" spans="1:8" ht="15.75">
      <c r="A580" s="111"/>
      <c r="B580" s="17" t="s">
        <v>10</v>
      </c>
      <c r="C580" s="63">
        <f t="shared" si="47"/>
        <v>60334.87</v>
      </c>
      <c r="D580" s="63"/>
      <c r="E580" s="63"/>
      <c r="F580" s="63">
        <v>60334.87</v>
      </c>
      <c r="G580" s="63"/>
      <c r="H580" s="13">
        <f t="shared" si="46"/>
        <v>0</v>
      </c>
    </row>
    <row r="581" spans="1:8" ht="15.75">
      <c r="A581" s="111"/>
      <c r="B581" s="17" t="s">
        <v>11</v>
      </c>
      <c r="C581" s="63">
        <f t="shared" si="47"/>
        <v>55960.05</v>
      </c>
      <c r="D581" s="63"/>
      <c r="E581" s="63"/>
      <c r="F581" s="63">
        <v>55960.05</v>
      </c>
      <c r="G581" s="63"/>
      <c r="H581" s="13">
        <f t="shared" si="46"/>
        <v>0</v>
      </c>
    </row>
    <row r="582" spans="1:8" ht="15.75">
      <c r="A582" s="118"/>
      <c r="B582" s="17" t="s">
        <v>12</v>
      </c>
      <c r="C582" s="63">
        <f t="shared" si="47"/>
        <v>59149.77</v>
      </c>
      <c r="D582" s="63"/>
      <c r="E582" s="63"/>
      <c r="F582" s="63">
        <v>59149.77</v>
      </c>
      <c r="G582" s="63"/>
      <c r="H582" s="13">
        <f t="shared" si="46"/>
        <v>0</v>
      </c>
    </row>
    <row r="583" spans="1:8" ht="15.75">
      <c r="A583" s="118"/>
      <c r="B583" s="17" t="s">
        <v>7</v>
      </c>
      <c r="C583" s="63">
        <f t="shared" si="47"/>
        <v>62521.3</v>
      </c>
      <c r="D583" s="63"/>
      <c r="E583" s="63"/>
      <c r="F583" s="63">
        <v>62521.3</v>
      </c>
      <c r="G583" s="63"/>
      <c r="H583" s="13">
        <f t="shared" si="46"/>
        <v>0</v>
      </c>
    </row>
    <row r="584" spans="1:8" ht="46.5" customHeight="1">
      <c r="A584" s="110" t="s">
        <v>119</v>
      </c>
      <c r="B584" s="33" t="s">
        <v>120</v>
      </c>
      <c r="C584" s="8">
        <f>SUM(C585:C589)</f>
        <v>2268.88</v>
      </c>
      <c r="D584" s="8"/>
      <c r="E584" s="8"/>
      <c r="F584" s="8">
        <f>SUM(F585:F589)</f>
        <v>2268.88</v>
      </c>
      <c r="G584" s="8"/>
      <c r="H584" s="13">
        <f t="shared" si="46"/>
        <v>0</v>
      </c>
    </row>
    <row r="585" spans="1:8" ht="15.75">
      <c r="A585" s="118"/>
      <c r="B585" s="17" t="s">
        <v>6</v>
      </c>
      <c r="C585" s="8">
        <f>SUM(D585:G585)</f>
        <v>711.9</v>
      </c>
      <c r="D585" s="8"/>
      <c r="E585" s="8"/>
      <c r="F585" s="8">
        <v>711.9</v>
      </c>
      <c r="G585" s="8"/>
      <c r="H585" s="13">
        <f t="shared" si="46"/>
        <v>0</v>
      </c>
    </row>
    <row r="586" spans="1:8" ht="15.75">
      <c r="A586" s="118"/>
      <c r="B586" s="17" t="s">
        <v>10</v>
      </c>
      <c r="C586" s="8">
        <f>SUM(D586:G586)</f>
        <v>366.38</v>
      </c>
      <c r="D586" s="8"/>
      <c r="E586" s="8"/>
      <c r="F586" s="8">
        <v>366.38</v>
      </c>
      <c r="G586" s="8"/>
      <c r="H586" s="13">
        <f t="shared" si="46"/>
        <v>0</v>
      </c>
    </row>
    <row r="587" spans="1:8" ht="15.75">
      <c r="A587" s="118"/>
      <c r="B587" s="17" t="s">
        <v>11</v>
      </c>
      <c r="C587" s="8">
        <f>SUM(D587:G587)</f>
        <v>375.08</v>
      </c>
      <c r="D587" s="8"/>
      <c r="E587" s="8"/>
      <c r="F587" s="8">
        <v>375.08</v>
      </c>
      <c r="G587" s="8"/>
      <c r="H587" s="13">
        <f t="shared" si="46"/>
        <v>0</v>
      </c>
    </row>
    <row r="588" spans="1:8" ht="15.75">
      <c r="A588" s="101"/>
      <c r="B588" s="17" t="s">
        <v>12</v>
      </c>
      <c r="C588" s="8">
        <f>SUM(D588:G588)</f>
        <v>396.46</v>
      </c>
      <c r="D588" s="8"/>
      <c r="E588" s="8"/>
      <c r="F588" s="8">
        <v>396.46</v>
      </c>
      <c r="G588" s="8"/>
      <c r="H588" s="13">
        <f t="shared" si="46"/>
        <v>0</v>
      </c>
    </row>
    <row r="589" spans="1:8" ht="15.75">
      <c r="A589" s="101"/>
      <c r="B589" s="17" t="s">
        <v>7</v>
      </c>
      <c r="C589" s="8">
        <f>SUM(D589:G589)</f>
        <v>419.06</v>
      </c>
      <c r="D589" s="8"/>
      <c r="E589" s="8"/>
      <c r="F589" s="8">
        <v>419.06</v>
      </c>
      <c r="G589" s="8"/>
      <c r="H589" s="13">
        <f t="shared" si="46"/>
        <v>0</v>
      </c>
    </row>
    <row r="590" spans="1:8" ht="49.5" customHeight="1">
      <c r="A590" s="192" t="s">
        <v>232</v>
      </c>
      <c r="B590" s="193"/>
      <c r="C590" s="193"/>
      <c r="D590" s="193"/>
      <c r="E590" s="193"/>
      <c r="F590" s="193"/>
      <c r="G590" s="194"/>
      <c r="H590" s="13">
        <f t="shared" si="46"/>
        <v>0</v>
      </c>
    </row>
    <row r="591" spans="1:8" ht="85.5" customHeight="1">
      <c r="A591" s="101" t="s">
        <v>259</v>
      </c>
      <c r="B591" s="48" t="s">
        <v>369</v>
      </c>
      <c r="C591" s="6">
        <f t="shared" ref="C591:C597" si="48">SUM(D591:G591)</f>
        <v>13945.2732</v>
      </c>
      <c r="D591" s="6"/>
      <c r="E591" s="6"/>
      <c r="F591" s="6">
        <f>SUM(F592:F596)</f>
        <v>13945.2732</v>
      </c>
      <c r="G591" s="6"/>
      <c r="H591" s="13">
        <f t="shared" si="46"/>
        <v>0</v>
      </c>
    </row>
    <row r="592" spans="1:8" ht="15.75">
      <c r="A592" s="104"/>
      <c r="B592" s="17" t="s">
        <v>6</v>
      </c>
      <c r="C592" s="6">
        <f t="shared" si="48"/>
        <v>2700</v>
      </c>
      <c r="D592" s="6"/>
      <c r="E592" s="6"/>
      <c r="F592" s="6">
        <v>2700</v>
      </c>
      <c r="G592" s="6"/>
      <c r="H592" s="13">
        <f t="shared" si="46"/>
        <v>0</v>
      </c>
    </row>
    <row r="593" spans="1:8" ht="15.75">
      <c r="A593" s="104"/>
      <c r="B593" s="17" t="s">
        <v>10</v>
      </c>
      <c r="C593" s="6">
        <f t="shared" si="48"/>
        <v>2700</v>
      </c>
      <c r="D593" s="6"/>
      <c r="E593" s="6"/>
      <c r="F593" s="6">
        <v>2700</v>
      </c>
      <c r="G593" s="6"/>
      <c r="H593" s="13">
        <f t="shared" si="46"/>
        <v>0</v>
      </c>
    </row>
    <row r="594" spans="1:8" ht="15.75">
      <c r="A594" s="104"/>
      <c r="B594" s="17" t="s">
        <v>11</v>
      </c>
      <c r="C594" s="6">
        <f t="shared" si="48"/>
        <v>2700</v>
      </c>
      <c r="D594" s="6"/>
      <c r="E594" s="6"/>
      <c r="F594" s="6">
        <v>2700</v>
      </c>
      <c r="G594" s="6"/>
      <c r="H594" s="13">
        <f t="shared" si="46"/>
        <v>0</v>
      </c>
    </row>
    <row r="595" spans="1:8" ht="15.75">
      <c r="A595" s="104"/>
      <c r="B595" s="17" t="s">
        <v>12</v>
      </c>
      <c r="C595" s="6">
        <f t="shared" si="48"/>
        <v>2845.8</v>
      </c>
      <c r="D595" s="6"/>
      <c r="E595" s="6"/>
      <c r="F595" s="6">
        <f>F594*1.054</f>
        <v>2845.8</v>
      </c>
      <c r="G595" s="6"/>
      <c r="H595" s="13">
        <f t="shared" si="46"/>
        <v>0</v>
      </c>
    </row>
    <row r="596" spans="1:8" ht="15.75">
      <c r="A596" s="104"/>
      <c r="B596" s="17" t="s">
        <v>7</v>
      </c>
      <c r="C596" s="6">
        <f t="shared" si="48"/>
        <v>2999.4732000000004</v>
      </c>
      <c r="D596" s="6"/>
      <c r="E596" s="6"/>
      <c r="F596" s="6">
        <f>F595*1.054</f>
        <v>2999.4732000000004</v>
      </c>
      <c r="G596" s="6"/>
      <c r="H596" s="13">
        <f t="shared" si="46"/>
        <v>0</v>
      </c>
    </row>
    <row r="597" spans="1:8" ht="63.75" customHeight="1">
      <c r="A597" s="101" t="s">
        <v>224</v>
      </c>
      <c r="B597" s="62" t="s">
        <v>260</v>
      </c>
      <c r="C597" s="63">
        <f t="shared" si="48"/>
        <v>491895</v>
      </c>
      <c r="D597" s="63"/>
      <c r="E597" s="63"/>
      <c r="F597" s="63"/>
      <c r="G597" s="63">
        <f>SUM(G598:G602)</f>
        <v>491895</v>
      </c>
      <c r="H597" s="13">
        <f t="shared" si="46"/>
        <v>0</v>
      </c>
    </row>
    <row r="598" spans="1:8" ht="15.75">
      <c r="A598" s="104"/>
      <c r="B598" s="64" t="s">
        <v>6</v>
      </c>
      <c r="C598" s="63">
        <v>33507</v>
      </c>
      <c r="D598" s="63"/>
      <c r="E598" s="63"/>
      <c r="F598" s="63"/>
      <c r="G598" s="63">
        <v>33507</v>
      </c>
      <c r="H598" s="13">
        <f t="shared" si="46"/>
        <v>0</v>
      </c>
    </row>
    <row r="599" spans="1:8" ht="15.75">
      <c r="A599" s="104"/>
      <c r="B599" s="64" t="s">
        <v>10</v>
      </c>
      <c r="C599" s="63">
        <v>269824</v>
      </c>
      <c r="D599" s="63"/>
      <c r="E599" s="63"/>
      <c r="F599" s="63"/>
      <c r="G599" s="63">
        <v>269824</v>
      </c>
      <c r="H599" s="13">
        <f t="shared" si="46"/>
        <v>0</v>
      </c>
    </row>
    <row r="600" spans="1:8" ht="15.75">
      <c r="A600" s="104"/>
      <c r="B600" s="64" t="s">
        <v>11</v>
      </c>
      <c r="C600" s="63">
        <v>188564</v>
      </c>
      <c r="D600" s="63"/>
      <c r="E600" s="63"/>
      <c r="F600" s="63"/>
      <c r="G600" s="63">
        <v>188564</v>
      </c>
      <c r="H600" s="13">
        <f t="shared" si="46"/>
        <v>0</v>
      </c>
    </row>
    <row r="601" spans="1:8" ht="15.75">
      <c r="A601" s="104"/>
      <c r="B601" s="64" t="s">
        <v>12</v>
      </c>
      <c r="C601" s="63"/>
      <c r="D601" s="63"/>
      <c r="E601" s="63"/>
      <c r="F601" s="63"/>
      <c r="G601" s="63"/>
      <c r="H601" s="13">
        <f t="shared" si="46"/>
        <v>0</v>
      </c>
    </row>
    <row r="602" spans="1:8" ht="15.75">
      <c r="A602" s="104"/>
      <c r="B602" s="64" t="s">
        <v>7</v>
      </c>
      <c r="C602" s="63"/>
      <c r="D602" s="63"/>
      <c r="E602" s="63"/>
      <c r="F602" s="63"/>
      <c r="G602" s="63"/>
      <c r="H602" s="13">
        <f t="shared" si="46"/>
        <v>0</v>
      </c>
    </row>
    <row r="603" spans="1:8" ht="53.25" customHeight="1">
      <c r="A603" s="101" t="s">
        <v>237</v>
      </c>
      <c r="B603" s="62" t="s">
        <v>192</v>
      </c>
      <c r="C603" s="63">
        <f t="shared" ref="C603:C608" si="49">SUM(D603:G603)</f>
        <v>15820216.6</v>
      </c>
      <c r="D603" s="63"/>
      <c r="E603" s="63"/>
      <c r="F603" s="63"/>
      <c r="G603" s="63">
        <f>SUM(G604:G608)</f>
        <v>15820216.6</v>
      </c>
      <c r="H603" s="13">
        <f t="shared" si="46"/>
        <v>0</v>
      </c>
    </row>
    <row r="604" spans="1:8" ht="15.75">
      <c r="A604" s="101"/>
      <c r="B604" s="64" t="s">
        <v>6</v>
      </c>
      <c r="C604" s="63">
        <f>SUM(D604:G604)</f>
        <v>6881600.2000000002</v>
      </c>
      <c r="D604" s="63"/>
      <c r="E604" s="63"/>
      <c r="F604" s="63"/>
      <c r="G604" s="63">
        <f>G610+G616+G622+G628+G634+G640+G646+G652+G658+G664+G670+G676+G682+G688+G694+G700+G706</f>
        <v>6881600.2000000002</v>
      </c>
      <c r="H604" s="13">
        <f t="shared" si="46"/>
        <v>0</v>
      </c>
    </row>
    <row r="605" spans="1:8" ht="15.75">
      <c r="A605" s="101"/>
      <c r="B605" s="64" t="s">
        <v>10</v>
      </c>
      <c r="C605" s="63">
        <f t="shared" si="49"/>
        <v>6074251.3999999994</v>
      </c>
      <c r="D605" s="63"/>
      <c r="E605" s="63"/>
      <c r="F605" s="63"/>
      <c r="G605" s="63">
        <f t="shared" ref="G605:G608" si="50">G611+G617+G623+G629+G635+G641+G647+G653+G659+G665+G671+G677+G683+G689+G695+G701+G707</f>
        <v>6074251.3999999994</v>
      </c>
      <c r="H605" s="13">
        <f t="shared" si="46"/>
        <v>0</v>
      </c>
    </row>
    <row r="606" spans="1:8" ht="15.75">
      <c r="A606" s="101"/>
      <c r="B606" s="64" t="s">
        <v>11</v>
      </c>
      <c r="C606" s="63">
        <f t="shared" si="49"/>
        <v>2639365</v>
      </c>
      <c r="D606" s="63"/>
      <c r="E606" s="63"/>
      <c r="F606" s="63"/>
      <c r="G606" s="63">
        <f t="shared" si="50"/>
        <v>2639365</v>
      </c>
      <c r="H606" s="13">
        <f t="shared" si="46"/>
        <v>0</v>
      </c>
    </row>
    <row r="607" spans="1:8" ht="15.75">
      <c r="A607" s="101"/>
      <c r="B607" s="64" t="s">
        <v>12</v>
      </c>
      <c r="C607" s="63">
        <f t="shared" si="49"/>
        <v>110000</v>
      </c>
      <c r="D607" s="63"/>
      <c r="E607" s="63"/>
      <c r="F607" s="63"/>
      <c r="G607" s="63">
        <f t="shared" si="50"/>
        <v>110000</v>
      </c>
      <c r="H607" s="13">
        <f t="shared" si="46"/>
        <v>0</v>
      </c>
    </row>
    <row r="608" spans="1:8" ht="15.75">
      <c r="A608" s="101"/>
      <c r="B608" s="64" t="s">
        <v>7</v>
      </c>
      <c r="C608" s="63">
        <f t="shared" si="49"/>
        <v>115000</v>
      </c>
      <c r="D608" s="63"/>
      <c r="E608" s="63"/>
      <c r="F608" s="63"/>
      <c r="G608" s="63">
        <f t="shared" si="50"/>
        <v>115000</v>
      </c>
      <c r="H608" s="13">
        <f t="shared" si="46"/>
        <v>0</v>
      </c>
    </row>
    <row r="609" spans="1:8" s="3" customFormat="1" ht="31.5">
      <c r="A609" s="101" t="s">
        <v>238</v>
      </c>
      <c r="B609" s="158" t="s">
        <v>402</v>
      </c>
      <c r="C609" s="93">
        <f>SUM(C610:C614)</f>
        <v>152000</v>
      </c>
      <c r="D609" s="93"/>
      <c r="E609" s="93"/>
      <c r="F609" s="93"/>
      <c r="G609" s="93">
        <f>SUM(G610:G614)</f>
        <v>152000</v>
      </c>
      <c r="H609" s="13">
        <f t="shared" si="46"/>
        <v>0</v>
      </c>
    </row>
    <row r="610" spans="1:8" s="3" customFormat="1" ht="15.75">
      <c r="A610" s="101"/>
      <c r="B610" s="64" t="s">
        <v>6</v>
      </c>
      <c r="C610" s="93">
        <f>SUM(D610:G610)</f>
        <v>20000</v>
      </c>
      <c r="D610" s="93"/>
      <c r="E610" s="93"/>
      <c r="F610" s="93"/>
      <c r="G610" s="93">
        <v>20000</v>
      </c>
      <c r="H610" s="13">
        <f t="shared" si="46"/>
        <v>0</v>
      </c>
    </row>
    <row r="611" spans="1:8" s="3" customFormat="1" ht="15.75">
      <c r="A611" s="101"/>
      <c r="B611" s="64" t="s">
        <v>10</v>
      </c>
      <c r="C611" s="93">
        <f>SUM(D611:G611)</f>
        <v>132000</v>
      </c>
      <c r="D611" s="93"/>
      <c r="E611" s="93"/>
      <c r="F611" s="93"/>
      <c r="G611" s="93">
        <v>132000</v>
      </c>
      <c r="H611" s="13">
        <f t="shared" si="46"/>
        <v>0</v>
      </c>
    </row>
    <row r="612" spans="1:8" s="3" customFormat="1" ht="15.75">
      <c r="A612" s="101"/>
      <c r="B612" s="64" t="s">
        <v>11</v>
      </c>
      <c r="C612" s="93"/>
      <c r="D612" s="93"/>
      <c r="E612" s="93"/>
      <c r="F612" s="93"/>
      <c r="G612" s="93"/>
      <c r="H612" s="13">
        <f t="shared" si="46"/>
        <v>0</v>
      </c>
    </row>
    <row r="613" spans="1:8" s="3" customFormat="1" ht="15.75">
      <c r="A613" s="101"/>
      <c r="B613" s="64" t="s">
        <v>12</v>
      </c>
      <c r="C613" s="93"/>
      <c r="D613" s="93"/>
      <c r="E613" s="93"/>
      <c r="F613" s="93"/>
      <c r="G613" s="93"/>
      <c r="H613" s="13">
        <f t="shared" si="46"/>
        <v>0</v>
      </c>
    </row>
    <row r="614" spans="1:8" s="3" customFormat="1" ht="15.75">
      <c r="A614" s="101"/>
      <c r="B614" s="64" t="s">
        <v>7</v>
      </c>
      <c r="C614" s="93"/>
      <c r="D614" s="93"/>
      <c r="E614" s="93"/>
      <c r="F614" s="93"/>
      <c r="G614" s="93"/>
      <c r="H614" s="13">
        <f t="shared" si="46"/>
        <v>0</v>
      </c>
    </row>
    <row r="615" spans="1:8" ht="36" customHeight="1">
      <c r="A615" s="101" t="s">
        <v>239</v>
      </c>
      <c r="B615" s="158" t="s">
        <v>403</v>
      </c>
      <c r="C615" s="93">
        <f>SUM(C616:C620)</f>
        <v>300000</v>
      </c>
      <c r="D615" s="93"/>
      <c r="E615" s="93"/>
      <c r="F615" s="93"/>
      <c r="G615" s="93">
        <f>SUM(G616:G620)</f>
        <v>300000</v>
      </c>
      <c r="H615" s="13">
        <f t="shared" si="46"/>
        <v>0</v>
      </c>
    </row>
    <row r="616" spans="1:8" ht="15.75">
      <c r="A616" s="101"/>
      <c r="B616" s="64" t="s">
        <v>6</v>
      </c>
      <c r="C616" s="93">
        <f>SUM(D616:G616)</f>
        <v>300000</v>
      </c>
      <c r="D616" s="93"/>
      <c r="E616" s="93"/>
      <c r="F616" s="93"/>
      <c r="G616" s="93">
        <v>300000</v>
      </c>
      <c r="H616" s="13">
        <f t="shared" si="46"/>
        <v>0</v>
      </c>
    </row>
    <row r="617" spans="1:8" ht="15.75">
      <c r="A617" s="101"/>
      <c r="B617" s="64" t="s">
        <v>10</v>
      </c>
      <c r="C617" s="93"/>
      <c r="D617" s="93"/>
      <c r="E617" s="93"/>
      <c r="F617" s="93"/>
      <c r="G617" s="93"/>
      <c r="H617" s="13">
        <f t="shared" si="46"/>
        <v>0</v>
      </c>
    </row>
    <row r="618" spans="1:8" ht="15.75">
      <c r="A618" s="101"/>
      <c r="B618" s="64" t="s">
        <v>11</v>
      </c>
      <c r="C618" s="93"/>
      <c r="D618" s="93"/>
      <c r="E618" s="93"/>
      <c r="F618" s="93"/>
      <c r="G618" s="93"/>
      <c r="H618" s="13">
        <f t="shared" si="46"/>
        <v>0</v>
      </c>
    </row>
    <row r="619" spans="1:8" ht="15.75">
      <c r="A619" s="101"/>
      <c r="B619" s="64" t="s">
        <v>12</v>
      </c>
      <c r="C619" s="93"/>
      <c r="D619" s="93"/>
      <c r="E619" s="93"/>
      <c r="F619" s="93"/>
      <c r="G619" s="93"/>
      <c r="H619" s="13">
        <f t="shared" si="46"/>
        <v>0</v>
      </c>
    </row>
    <row r="620" spans="1:8" ht="15.75">
      <c r="A620" s="101"/>
      <c r="B620" s="64" t="s">
        <v>7</v>
      </c>
      <c r="C620" s="93"/>
      <c r="D620" s="93"/>
      <c r="E620" s="93"/>
      <c r="F620" s="93"/>
      <c r="G620" s="93"/>
      <c r="H620" s="13">
        <f t="shared" si="46"/>
        <v>0</v>
      </c>
    </row>
    <row r="621" spans="1:8" ht="47.25">
      <c r="A621" s="101" t="s">
        <v>240</v>
      </c>
      <c r="B621" s="158" t="s">
        <v>404</v>
      </c>
      <c r="C621" s="93">
        <f>C622+C623+C624</f>
        <v>4315135</v>
      </c>
      <c r="D621" s="93"/>
      <c r="E621" s="93"/>
      <c r="F621" s="93"/>
      <c r="G621" s="93">
        <f>G622+G623+G624</f>
        <v>4315135</v>
      </c>
      <c r="H621" s="13">
        <f t="shared" si="46"/>
        <v>0</v>
      </c>
    </row>
    <row r="622" spans="1:8" ht="15.75" customHeight="1">
      <c r="A622" s="101"/>
      <c r="B622" s="64" t="s">
        <v>6</v>
      </c>
      <c r="C622" s="93">
        <v>3520600</v>
      </c>
      <c r="D622" s="93"/>
      <c r="E622" s="93"/>
      <c r="F622" s="93"/>
      <c r="G622" s="93">
        <v>3520600</v>
      </c>
      <c r="H622" s="13"/>
    </row>
    <row r="623" spans="1:8" ht="15.75">
      <c r="A623" s="101"/>
      <c r="B623" s="64" t="s">
        <v>10</v>
      </c>
      <c r="C623" s="93">
        <v>758600</v>
      </c>
      <c r="D623" s="93"/>
      <c r="E623" s="93"/>
      <c r="F623" s="93"/>
      <c r="G623" s="93">
        <v>758600</v>
      </c>
      <c r="H623" s="13">
        <f t="shared" si="46"/>
        <v>0</v>
      </c>
    </row>
    <row r="624" spans="1:8" ht="15.75">
      <c r="A624" s="101"/>
      <c r="B624" s="64" t="s">
        <v>11</v>
      </c>
      <c r="C624" s="93">
        <v>35935</v>
      </c>
      <c r="D624" s="93"/>
      <c r="E624" s="93"/>
      <c r="F624" s="93"/>
      <c r="G624" s="93">
        <v>35935</v>
      </c>
      <c r="H624" s="13">
        <f t="shared" si="46"/>
        <v>0</v>
      </c>
    </row>
    <row r="625" spans="1:8" ht="15.75">
      <c r="A625" s="101"/>
      <c r="B625" s="64" t="s">
        <v>12</v>
      </c>
      <c r="C625" s="93"/>
      <c r="D625" s="93"/>
      <c r="E625" s="93"/>
      <c r="F625" s="93"/>
      <c r="G625" s="93"/>
      <c r="H625" s="13">
        <f t="shared" si="46"/>
        <v>0</v>
      </c>
    </row>
    <row r="626" spans="1:8" ht="15.75">
      <c r="A626" s="101"/>
      <c r="B626" s="64" t="s">
        <v>7</v>
      </c>
      <c r="C626" s="93"/>
      <c r="D626" s="93"/>
      <c r="E626" s="93"/>
      <c r="F626" s="93"/>
      <c r="G626" s="93"/>
      <c r="H626" s="13">
        <f t="shared" si="46"/>
        <v>0</v>
      </c>
    </row>
    <row r="627" spans="1:8" ht="51" customHeight="1">
      <c r="A627" s="101" t="s">
        <v>241</v>
      </c>
      <c r="B627" s="158" t="s">
        <v>405</v>
      </c>
      <c r="C627" s="93">
        <f>SUM(C628:C632)</f>
        <v>8200000</v>
      </c>
      <c r="D627" s="93"/>
      <c r="E627" s="93"/>
      <c r="F627" s="93"/>
      <c r="G627" s="93">
        <f>SUM(G628:G632)</f>
        <v>8200000</v>
      </c>
      <c r="H627" s="13">
        <f t="shared" si="46"/>
        <v>0</v>
      </c>
    </row>
    <row r="628" spans="1:8" ht="15.75">
      <c r="A628" s="101"/>
      <c r="B628" s="64" t="s">
        <v>6</v>
      </c>
      <c r="C628" s="93">
        <f>SUM(D628:G628)</f>
        <v>2086062</v>
      </c>
      <c r="D628" s="93"/>
      <c r="E628" s="93"/>
      <c r="F628" s="93"/>
      <c r="G628" s="93">
        <v>2086062</v>
      </c>
      <c r="H628" s="13">
        <f t="shared" si="46"/>
        <v>0</v>
      </c>
    </row>
    <row r="629" spans="1:8" ht="15.75">
      <c r="A629" s="101"/>
      <c r="B629" s="64" t="s">
        <v>10</v>
      </c>
      <c r="C629" s="93">
        <f>SUM(D629:G629)</f>
        <v>4238008</v>
      </c>
      <c r="D629" s="93"/>
      <c r="E629" s="93"/>
      <c r="F629" s="93"/>
      <c r="G629" s="93">
        <v>4238008</v>
      </c>
      <c r="H629" s="13">
        <f t="shared" si="46"/>
        <v>0</v>
      </c>
    </row>
    <row r="630" spans="1:8" ht="15.75">
      <c r="A630" s="101"/>
      <c r="B630" s="64" t="s">
        <v>11</v>
      </c>
      <c r="C630" s="93">
        <f>SUM(D630:G630)</f>
        <v>1875930</v>
      </c>
      <c r="D630" s="93"/>
      <c r="E630" s="93"/>
      <c r="F630" s="93"/>
      <c r="G630" s="93">
        <v>1875930</v>
      </c>
      <c r="H630" s="13">
        <f t="shared" si="46"/>
        <v>0</v>
      </c>
    </row>
    <row r="631" spans="1:8" ht="15.75">
      <c r="A631" s="101"/>
      <c r="B631" s="64" t="s">
        <v>12</v>
      </c>
      <c r="C631" s="93"/>
      <c r="D631" s="93"/>
      <c r="E631" s="93"/>
      <c r="F631" s="93"/>
      <c r="G631" s="93"/>
      <c r="H631" s="13">
        <f t="shared" si="46"/>
        <v>0</v>
      </c>
    </row>
    <row r="632" spans="1:8" ht="15.75">
      <c r="A632" s="101"/>
      <c r="B632" s="64" t="s">
        <v>7</v>
      </c>
      <c r="C632" s="93"/>
      <c r="D632" s="93"/>
      <c r="E632" s="93"/>
      <c r="F632" s="93"/>
      <c r="G632" s="93"/>
      <c r="H632" s="13">
        <f t="shared" si="46"/>
        <v>0</v>
      </c>
    </row>
    <row r="633" spans="1:8" ht="31.5">
      <c r="A633" s="101" t="s">
        <v>242</v>
      </c>
      <c r="B633" s="158" t="s">
        <v>406</v>
      </c>
      <c r="C633" s="93">
        <f>SUM(C634:C638)</f>
        <v>24020</v>
      </c>
      <c r="D633" s="93"/>
      <c r="E633" s="93"/>
      <c r="F633" s="93"/>
      <c r="G633" s="93">
        <f>SUM(G634:G638)</f>
        <v>24020</v>
      </c>
      <c r="H633" s="13">
        <f t="shared" ref="H633:H696" si="51">C633-D633-E633-F633-G633</f>
        <v>0</v>
      </c>
    </row>
    <row r="634" spans="1:8" ht="15.75">
      <c r="A634" s="101"/>
      <c r="B634" s="64" t="s">
        <v>6</v>
      </c>
      <c r="C634" s="93">
        <f>SUM(D634:G634)</f>
        <v>12010</v>
      </c>
      <c r="D634" s="93"/>
      <c r="E634" s="93"/>
      <c r="F634" s="93"/>
      <c r="G634" s="93">
        <v>12010</v>
      </c>
      <c r="H634" s="13">
        <f t="shared" si="51"/>
        <v>0</v>
      </c>
    </row>
    <row r="635" spans="1:8" ht="15.75">
      <c r="A635" s="101"/>
      <c r="B635" s="64" t="s">
        <v>10</v>
      </c>
      <c r="C635" s="93">
        <f>SUM(D635:G635)</f>
        <v>12010</v>
      </c>
      <c r="D635" s="93"/>
      <c r="E635" s="93"/>
      <c r="F635" s="93"/>
      <c r="G635" s="93">
        <v>12010</v>
      </c>
      <c r="H635" s="13">
        <f t="shared" si="51"/>
        <v>0</v>
      </c>
    </row>
    <row r="636" spans="1:8" ht="15.75">
      <c r="A636" s="101"/>
      <c r="B636" s="64" t="s">
        <v>11</v>
      </c>
      <c r="C636" s="93"/>
      <c r="D636" s="93"/>
      <c r="E636" s="93"/>
      <c r="F636" s="93"/>
      <c r="G636" s="93"/>
      <c r="H636" s="13">
        <f t="shared" si="51"/>
        <v>0</v>
      </c>
    </row>
    <row r="637" spans="1:8" ht="15.75">
      <c r="A637" s="101"/>
      <c r="B637" s="64" t="s">
        <v>12</v>
      </c>
      <c r="C637" s="93"/>
      <c r="D637" s="93"/>
      <c r="E637" s="93"/>
      <c r="F637" s="93"/>
      <c r="G637" s="93"/>
      <c r="H637" s="13">
        <f t="shared" si="51"/>
        <v>0</v>
      </c>
    </row>
    <row r="638" spans="1:8" ht="15.75">
      <c r="A638" s="101"/>
      <c r="B638" s="64" t="s">
        <v>7</v>
      </c>
      <c r="C638" s="93"/>
      <c r="D638" s="93"/>
      <c r="E638" s="93"/>
      <c r="F638" s="93"/>
      <c r="G638" s="93"/>
      <c r="H638" s="13">
        <f t="shared" si="51"/>
        <v>0</v>
      </c>
    </row>
    <row r="639" spans="1:8" ht="51" customHeight="1">
      <c r="A639" s="101" t="s">
        <v>243</v>
      </c>
      <c r="B639" s="62" t="s">
        <v>407</v>
      </c>
      <c r="C639" s="93">
        <f>SUM(C640:C644)</f>
        <v>9200</v>
      </c>
      <c r="D639" s="93"/>
      <c r="E639" s="93"/>
      <c r="F639" s="93"/>
      <c r="G639" s="93">
        <f>SUM(G640:G644)</f>
        <v>9200</v>
      </c>
      <c r="H639" s="13">
        <f t="shared" si="51"/>
        <v>0</v>
      </c>
    </row>
    <row r="640" spans="1:8" ht="15.75">
      <c r="A640" s="101"/>
      <c r="B640" s="64" t="s">
        <v>6</v>
      </c>
      <c r="C640" s="93">
        <v>9200</v>
      </c>
      <c r="D640" s="93"/>
      <c r="E640" s="93"/>
      <c r="F640" s="93"/>
      <c r="G640" s="93">
        <v>9200</v>
      </c>
      <c r="H640" s="13">
        <f t="shared" si="51"/>
        <v>0</v>
      </c>
    </row>
    <row r="641" spans="1:8" ht="15.75">
      <c r="A641" s="101"/>
      <c r="B641" s="64" t="s">
        <v>10</v>
      </c>
      <c r="C641" s="93"/>
      <c r="D641" s="93"/>
      <c r="E641" s="93"/>
      <c r="F641" s="93"/>
      <c r="G641" s="93"/>
      <c r="H641" s="13">
        <f t="shared" si="51"/>
        <v>0</v>
      </c>
    </row>
    <row r="642" spans="1:8" ht="15.75">
      <c r="A642" s="101"/>
      <c r="B642" s="64" t="s">
        <v>11</v>
      </c>
      <c r="C642" s="93"/>
      <c r="D642" s="93"/>
      <c r="E642" s="93"/>
      <c r="F642" s="93"/>
      <c r="G642" s="93"/>
      <c r="H642" s="13">
        <f t="shared" si="51"/>
        <v>0</v>
      </c>
    </row>
    <row r="643" spans="1:8" ht="15.75">
      <c r="A643" s="101"/>
      <c r="B643" s="64" t="s">
        <v>12</v>
      </c>
      <c r="C643" s="93"/>
      <c r="D643" s="93"/>
      <c r="E643" s="93"/>
      <c r="F643" s="93"/>
      <c r="G643" s="93"/>
      <c r="H643" s="13">
        <f t="shared" si="51"/>
        <v>0</v>
      </c>
    </row>
    <row r="644" spans="1:8" ht="15.75">
      <c r="A644" s="101"/>
      <c r="B644" s="64" t="s">
        <v>7</v>
      </c>
      <c r="C644" s="93"/>
      <c r="D644" s="93"/>
      <c r="E644" s="93"/>
      <c r="F644" s="93"/>
      <c r="G644" s="93"/>
      <c r="H644" s="13">
        <f t="shared" si="51"/>
        <v>0</v>
      </c>
    </row>
    <row r="645" spans="1:8" ht="67.5" customHeight="1">
      <c r="A645" s="101" t="s">
        <v>244</v>
      </c>
      <c r="B645" s="158" t="s">
        <v>408</v>
      </c>
      <c r="C645" s="93">
        <f>SUM(C646:C650)</f>
        <v>18250</v>
      </c>
      <c r="D645" s="93"/>
      <c r="E645" s="93"/>
      <c r="F645" s="93"/>
      <c r="G645" s="93">
        <f>SUM(G646:G650)</f>
        <v>18250</v>
      </c>
      <c r="H645" s="13">
        <f t="shared" si="51"/>
        <v>0</v>
      </c>
    </row>
    <row r="646" spans="1:8" ht="15.75">
      <c r="A646" s="101"/>
      <c r="B646" s="64" t="s">
        <v>6</v>
      </c>
      <c r="C646" s="93">
        <v>10600</v>
      </c>
      <c r="D646" s="93"/>
      <c r="E646" s="93"/>
      <c r="F646" s="93"/>
      <c r="G646" s="93">
        <v>10600</v>
      </c>
      <c r="H646" s="13">
        <f t="shared" si="51"/>
        <v>0</v>
      </c>
    </row>
    <row r="647" spans="1:8" ht="15.75">
      <c r="A647" s="101"/>
      <c r="B647" s="64" t="s">
        <v>10</v>
      </c>
      <c r="C647" s="93">
        <v>7650</v>
      </c>
      <c r="D647" s="93"/>
      <c r="E647" s="93"/>
      <c r="F647" s="93"/>
      <c r="G647" s="93">
        <v>7650</v>
      </c>
      <c r="H647" s="13">
        <f t="shared" si="51"/>
        <v>0</v>
      </c>
    </row>
    <row r="648" spans="1:8" ht="15.75">
      <c r="A648" s="101"/>
      <c r="B648" s="64" t="s">
        <v>11</v>
      </c>
      <c r="C648" s="93"/>
      <c r="D648" s="93"/>
      <c r="E648" s="93"/>
      <c r="F648" s="93"/>
      <c r="G648" s="93"/>
      <c r="H648" s="13">
        <f t="shared" si="51"/>
        <v>0</v>
      </c>
    </row>
    <row r="649" spans="1:8" ht="15.75">
      <c r="A649" s="101"/>
      <c r="B649" s="64" t="s">
        <v>12</v>
      </c>
      <c r="C649" s="93"/>
      <c r="D649" s="93"/>
      <c r="E649" s="93"/>
      <c r="F649" s="93"/>
      <c r="G649" s="93"/>
      <c r="H649" s="13">
        <f t="shared" si="51"/>
        <v>0</v>
      </c>
    </row>
    <row r="650" spans="1:8" ht="15.75">
      <c r="A650" s="101"/>
      <c r="B650" s="64" t="s">
        <v>7</v>
      </c>
      <c r="C650" s="93"/>
      <c r="D650" s="93"/>
      <c r="E650" s="93"/>
      <c r="F650" s="93"/>
      <c r="G650" s="93"/>
      <c r="H650" s="13">
        <f t="shared" si="51"/>
        <v>0</v>
      </c>
    </row>
    <row r="651" spans="1:8" ht="66.75" customHeight="1">
      <c r="A651" s="101" t="s">
        <v>245</v>
      </c>
      <c r="B651" s="158" t="s">
        <v>409</v>
      </c>
      <c r="C651" s="93">
        <f>SUM(C652:C656)</f>
        <v>44500</v>
      </c>
      <c r="D651" s="93"/>
      <c r="E651" s="93"/>
      <c r="F651" s="93"/>
      <c r="G651" s="93">
        <f>SUM(G652:G656)</f>
        <v>44500</v>
      </c>
      <c r="H651" s="13">
        <f t="shared" si="51"/>
        <v>0</v>
      </c>
    </row>
    <row r="652" spans="1:8" ht="15.75">
      <c r="A652" s="101"/>
      <c r="B652" s="64" t="s">
        <v>6</v>
      </c>
      <c r="C652" s="93">
        <v>25500</v>
      </c>
      <c r="D652" s="93"/>
      <c r="E652" s="93"/>
      <c r="F652" s="93"/>
      <c r="G652" s="93">
        <v>25500</v>
      </c>
      <c r="H652" s="13">
        <f t="shared" si="51"/>
        <v>0</v>
      </c>
    </row>
    <row r="653" spans="1:8" ht="15.75">
      <c r="A653" s="101"/>
      <c r="B653" s="64" t="s">
        <v>10</v>
      </c>
      <c r="C653" s="93">
        <v>19000</v>
      </c>
      <c r="D653" s="93"/>
      <c r="E653" s="93"/>
      <c r="F653" s="93"/>
      <c r="G653" s="93">
        <v>19000</v>
      </c>
      <c r="H653" s="13">
        <f t="shared" si="51"/>
        <v>0</v>
      </c>
    </row>
    <row r="654" spans="1:8" ht="15.75">
      <c r="A654" s="101"/>
      <c r="B654" s="64" t="s">
        <v>11</v>
      </c>
      <c r="C654" s="93"/>
      <c r="D654" s="93"/>
      <c r="E654" s="93"/>
      <c r="F654" s="93"/>
      <c r="G654" s="93"/>
      <c r="H654" s="13">
        <f t="shared" si="51"/>
        <v>0</v>
      </c>
    </row>
    <row r="655" spans="1:8" ht="15.75">
      <c r="A655" s="101"/>
      <c r="B655" s="64" t="s">
        <v>12</v>
      </c>
      <c r="C655" s="93"/>
      <c r="D655" s="93"/>
      <c r="E655" s="93"/>
      <c r="F655" s="93"/>
      <c r="G655" s="93"/>
      <c r="H655" s="13">
        <f t="shared" si="51"/>
        <v>0</v>
      </c>
    </row>
    <row r="656" spans="1:8" ht="15.75">
      <c r="A656" s="101"/>
      <c r="B656" s="64" t="s">
        <v>7</v>
      </c>
      <c r="C656" s="93"/>
      <c r="D656" s="93"/>
      <c r="E656" s="93"/>
      <c r="F656" s="93"/>
      <c r="G656" s="93"/>
      <c r="H656" s="13">
        <f t="shared" si="51"/>
        <v>0</v>
      </c>
    </row>
    <row r="657" spans="1:8" ht="31.5">
      <c r="A657" s="101" t="s">
        <v>246</v>
      </c>
      <c r="B657" s="158" t="s">
        <v>354</v>
      </c>
      <c r="C657" s="93">
        <f>SUM(C658:C662)</f>
        <v>204000</v>
      </c>
      <c r="D657" s="93"/>
      <c r="E657" s="93"/>
      <c r="F657" s="93"/>
      <c r="G657" s="93">
        <f>SUM(G658:G662)</f>
        <v>204000</v>
      </c>
      <c r="H657" s="13">
        <f t="shared" si="51"/>
        <v>0</v>
      </c>
    </row>
    <row r="658" spans="1:8" ht="15.75">
      <c r="A658" s="101"/>
      <c r="B658" s="64" t="s">
        <v>6</v>
      </c>
      <c r="C658" s="93">
        <f>SUM(D658:G658)</f>
        <v>34000</v>
      </c>
      <c r="D658" s="93"/>
      <c r="E658" s="93"/>
      <c r="F658" s="93"/>
      <c r="G658" s="93">
        <v>34000</v>
      </c>
      <c r="H658" s="13">
        <f t="shared" si="51"/>
        <v>0</v>
      </c>
    </row>
    <row r="659" spans="1:8" ht="15.75">
      <c r="A659" s="101"/>
      <c r="B659" s="64" t="s">
        <v>10</v>
      </c>
      <c r="C659" s="93">
        <f>SUM(D659:G659)</f>
        <v>35000</v>
      </c>
      <c r="D659" s="93"/>
      <c r="E659" s="93"/>
      <c r="F659" s="93"/>
      <c r="G659" s="93">
        <v>35000</v>
      </c>
      <c r="H659" s="13">
        <f t="shared" si="51"/>
        <v>0</v>
      </c>
    </row>
    <row r="660" spans="1:8" ht="15.75">
      <c r="A660" s="101"/>
      <c r="B660" s="64" t="s">
        <v>11</v>
      </c>
      <c r="C660" s="93">
        <f>SUM(D660:G660)</f>
        <v>40000</v>
      </c>
      <c r="D660" s="93"/>
      <c r="E660" s="93"/>
      <c r="F660" s="93"/>
      <c r="G660" s="93">
        <v>40000</v>
      </c>
      <c r="H660" s="13">
        <f t="shared" si="51"/>
        <v>0</v>
      </c>
    </row>
    <row r="661" spans="1:8" ht="15.75">
      <c r="A661" s="101"/>
      <c r="B661" s="64" t="s">
        <v>12</v>
      </c>
      <c r="C661" s="93">
        <f>SUM(D661:G661)</f>
        <v>45000</v>
      </c>
      <c r="D661" s="93"/>
      <c r="E661" s="93"/>
      <c r="F661" s="93"/>
      <c r="G661" s="93">
        <v>45000</v>
      </c>
      <c r="H661" s="13">
        <f t="shared" si="51"/>
        <v>0</v>
      </c>
    </row>
    <row r="662" spans="1:8" ht="15.75">
      <c r="A662" s="101"/>
      <c r="B662" s="64" t="s">
        <v>7</v>
      </c>
      <c r="C662" s="93">
        <f>SUM(D662:G662)</f>
        <v>50000</v>
      </c>
      <c r="D662" s="93"/>
      <c r="E662" s="93"/>
      <c r="F662" s="93"/>
      <c r="G662" s="93">
        <v>50000</v>
      </c>
      <c r="H662" s="13">
        <f t="shared" si="51"/>
        <v>0</v>
      </c>
    </row>
    <row r="663" spans="1:8" ht="47.25">
      <c r="A663" s="101" t="s">
        <v>247</v>
      </c>
      <c r="B663" s="158" t="s">
        <v>392</v>
      </c>
      <c r="C663" s="93">
        <f>SUM(C664:C668)</f>
        <v>325000</v>
      </c>
      <c r="D663" s="93"/>
      <c r="E663" s="93"/>
      <c r="F663" s="93"/>
      <c r="G663" s="93">
        <f>SUM(G664:G668)</f>
        <v>325000</v>
      </c>
      <c r="H663" s="13">
        <f t="shared" si="51"/>
        <v>0</v>
      </c>
    </row>
    <row r="664" spans="1:8" ht="15.75">
      <c r="A664" s="101"/>
      <c r="B664" s="64" t="s">
        <v>6</v>
      </c>
      <c r="C664" s="93">
        <f>SUM(D664:G664)</f>
        <v>65000</v>
      </c>
      <c r="D664" s="93"/>
      <c r="E664" s="93"/>
      <c r="F664" s="93"/>
      <c r="G664" s="93">
        <v>65000</v>
      </c>
      <c r="H664" s="13">
        <f t="shared" si="51"/>
        <v>0</v>
      </c>
    </row>
    <row r="665" spans="1:8" ht="15.75">
      <c r="A665" s="101"/>
      <c r="B665" s="64" t="s">
        <v>10</v>
      </c>
      <c r="C665" s="93">
        <f>SUM(D665:G665)</f>
        <v>65000</v>
      </c>
      <c r="D665" s="93"/>
      <c r="E665" s="93"/>
      <c r="F665" s="93"/>
      <c r="G665" s="93">
        <v>65000</v>
      </c>
      <c r="H665" s="13">
        <f t="shared" si="51"/>
        <v>0</v>
      </c>
    </row>
    <row r="666" spans="1:8" ht="15.75">
      <c r="A666" s="101"/>
      <c r="B666" s="64" t="s">
        <v>11</v>
      </c>
      <c r="C666" s="93">
        <f>SUM(D666:G666)</f>
        <v>65000</v>
      </c>
      <c r="D666" s="93"/>
      <c r="E666" s="93"/>
      <c r="F666" s="93"/>
      <c r="G666" s="93">
        <v>65000</v>
      </c>
      <c r="H666" s="13">
        <f t="shared" si="51"/>
        <v>0</v>
      </c>
    </row>
    <row r="667" spans="1:8" ht="15.75">
      <c r="A667" s="101"/>
      <c r="B667" s="64" t="s">
        <v>12</v>
      </c>
      <c r="C667" s="93">
        <f>SUM(D667:G667)</f>
        <v>65000</v>
      </c>
      <c r="D667" s="93"/>
      <c r="E667" s="93"/>
      <c r="F667" s="93"/>
      <c r="G667" s="93">
        <v>65000</v>
      </c>
      <c r="H667" s="13">
        <f t="shared" si="51"/>
        <v>0</v>
      </c>
    </row>
    <row r="668" spans="1:8" ht="15.75">
      <c r="A668" s="101"/>
      <c r="B668" s="64" t="s">
        <v>7</v>
      </c>
      <c r="C668" s="93">
        <f>SUM(D668:G668)</f>
        <v>65000</v>
      </c>
      <c r="D668" s="93"/>
      <c r="E668" s="93"/>
      <c r="F668" s="93"/>
      <c r="G668" s="93">
        <v>65000</v>
      </c>
      <c r="H668" s="13">
        <f t="shared" si="51"/>
        <v>0</v>
      </c>
    </row>
    <row r="669" spans="1:8" ht="75.75" customHeight="1">
      <c r="A669" s="101" t="s">
        <v>248</v>
      </c>
      <c r="B669" s="158" t="s">
        <v>443</v>
      </c>
      <c r="C669" s="93">
        <f>SUM(C670:C674)</f>
        <v>132969.9</v>
      </c>
      <c r="D669" s="93"/>
      <c r="E669" s="93"/>
      <c r="F669" s="93"/>
      <c r="G669" s="93">
        <f>SUM(G670:G674)</f>
        <v>132969.9</v>
      </c>
      <c r="H669" s="13">
        <f t="shared" si="51"/>
        <v>0</v>
      </c>
    </row>
    <row r="670" spans="1:8" ht="15.75">
      <c r="A670" s="101"/>
      <c r="B670" s="64" t="s">
        <v>6</v>
      </c>
      <c r="C670" s="93">
        <f>SUM(D670:G670)</f>
        <v>132969.9</v>
      </c>
      <c r="D670" s="93"/>
      <c r="E670" s="93"/>
      <c r="F670" s="93"/>
      <c r="G670" s="93">
        <v>132969.9</v>
      </c>
      <c r="H670" s="13">
        <f t="shared" si="51"/>
        <v>0</v>
      </c>
    </row>
    <row r="671" spans="1:8" ht="15.75">
      <c r="A671" s="101"/>
      <c r="B671" s="64" t="s">
        <v>10</v>
      </c>
      <c r="C671" s="93"/>
      <c r="D671" s="93"/>
      <c r="E671" s="93"/>
      <c r="F671" s="93"/>
      <c r="G671" s="93"/>
      <c r="H671" s="13">
        <f t="shared" si="51"/>
        <v>0</v>
      </c>
    </row>
    <row r="672" spans="1:8" ht="15.75">
      <c r="A672" s="101"/>
      <c r="B672" s="64" t="s">
        <v>11</v>
      </c>
      <c r="C672" s="93"/>
      <c r="D672" s="93"/>
      <c r="E672" s="93"/>
      <c r="F672" s="93"/>
      <c r="G672" s="93"/>
      <c r="H672" s="13">
        <f t="shared" si="51"/>
        <v>0</v>
      </c>
    </row>
    <row r="673" spans="1:8" ht="15.75">
      <c r="A673" s="101"/>
      <c r="B673" s="64" t="s">
        <v>12</v>
      </c>
      <c r="C673" s="93"/>
      <c r="D673" s="93"/>
      <c r="E673" s="93"/>
      <c r="F673" s="93"/>
      <c r="G673" s="93"/>
      <c r="H673" s="13">
        <f t="shared" si="51"/>
        <v>0</v>
      </c>
    </row>
    <row r="674" spans="1:8" ht="15.75">
      <c r="A674" s="101"/>
      <c r="B674" s="64" t="s">
        <v>7</v>
      </c>
      <c r="C674" s="93"/>
      <c r="D674" s="93"/>
      <c r="E674" s="93"/>
      <c r="F674" s="93"/>
      <c r="G674" s="93"/>
      <c r="H674" s="13">
        <f t="shared" si="51"/>
        <v>0</v>
      </c>
    </row>
    <row r="675" spans="1:8" ht="84" customHeight="1">
      <c r="A675" s="101" t="s">
        <v>249</v>
      </c>
      <c r="B675" s="158" t="s">
        <v>470</v>
      </c>
      <c r="C675" s="93">
        <f>SUM(C676:C680)</f>
        <v>5500</v>
      </c>
      <c r="D675" s="93"/>
      <c r="E675" s="93"/>
      <c r="F675" s="93"/>
      <c r="G675" s="93">
        <f>SUM(G676:G680)</f>
        <v>5500</v>
      </c>
      <c r="H675" s="13">
        <f t="shared" si="51"/>
        <v>0</v>
      </c>
    </row>
    <row r="676" spans="1:8" ht="15.75">
      <c r="A676" s="101"/>
      <c r="B676" s="64" t="s">
        <v>6</v>
      </c>
      <c r="C676" s="93">
        <f>SUM(D676:G676)</f>
        <v>5000</v>
      </c>
      <c r="D676" s="93"/>
      <c r="E676" s="93"/>
      <c r="F676" s="93"/>
      <c r="G676" s="93">
        <v>5000</v>
      </c>
      <c r="H676" s="13">
        <f t="shared" si="51"/>
        <v>0</v>
      </c>
    </row>
    <row r="677" spans="1:8" ht="15.75">
      <c r="A677" s="101"/>
      <c r="B677" s="64" t="s">
        <v>10</v>
      </c>
      <c r="C677" s="93">
        <f>SUM(D677:G677)</f>
        <v>500</v>
      </c>
      <c r="D677" s="93"/>
      <c r="E677" s="93"/>
      <c r="F677" s="93"/>
      <c r="G677" s="93">
        <v>500</v>
      </c>
      <c r="H677" s="13">
        <f t="shared" si="51"/>
        <v>0</v>
      </c>
    </row>
    <row r="678" spans="1:8" ht="15.75">
      <c r="A678" s="101"/>
      <c r="B678" s="64" t="s">
        <v>11</v>
      </c>
      <c r="C678" s="93"/>
      <c r="D678" s="93"/>
      <c r="E678" s="93"/>
      <c r="F678" s="93"/>
      <c r="G678" s="93"/>
      <c r="H678" s="13">
        <f t="shared" si="51"/>
        <v>0</v>
      </c>
    </row>
    <row r="679" spans="1:8" ht="15.75">
      <c r="A679" s="101"/>
      <c r="B679" s="64" t="s">
        <v>12</v>
      </c>
      <c r="C679" s="93"/>
      <c r="D679" s="93"/>
      <c r="E679" s="93"/>
      <c r="F679" s="93"/>
      <c r="G679" s="93"/>
      <c r="H679" s="13">
        <f t="shared" si="51"/>
        <v>0</v>
      </c>
    </row>
    <row r="680" spans="1:8" ht="15.75">
      <c r="A680" s="101"/>
      <c r="B680" s="64" t="s">
        <v>7</v>
      </c>
      <c r="C680" s="93"/>
      <c r="D680" s="93"/>
      <c r="E680" s="93"/>
      <c r="F680" s="93"/>
      <c r="G680" s="93"/>
      <c r="H680" s="13">
        <f t="shared" si="51"/>
        <v>0</v>
      </c>
    </row>
    <row r="681" spans="1:8" ht="83.25" customHeight="1">
      <c r="A681" s="101" t="s">
        <v>261</v>
      </c>
      <c r="B681" s="158" t="s">
        <v>471</v>
      </c>
      <c r="C681" s="93">
        <f>SUM(C682:C686)</f>
        <v>1592390</v>
      </c>
      <c r="D681" s="93"/>
      <c r="E681" s="93"/>
      <c r="F681" s="93"/>
      <c r="G681" s="93">
        <f>SUM(G682:G686)</f>
        <v>1592390</v>
      </c>
      <c r="H681" s="13">
        <f t="shared" si="51"/>
        <v>0</v>
      </c>
    </row>
    <row r="682" spans="1:8" ht="15.75">
      <c r="A682" s="101"/>
      <c r="B682" s="64" t="s">
        <v>6</v>
      </c>
      <c r="C682" s="93">
        <f>SUM(D682:G682)</f>
        <v>392990</v>
      </c>
      <c r="D682" s="93"/>
      <c r="E682" s="93"/>
      <c r="F682" s="93"/>
      <c r="G682" s="93">
        <v>392990</v>
      </c>
      <c r="H682" s="13">
        <f t="shared" si="51"/>
        <v>0</v>
      </c>
    </row>
    <row r="683" spans="1:8" ht="15.75">
      <c r="A683" s="101"/>
      <c r="B683" s="64" t="s">
        <v>10</v>
      </c>
      <c r="C683" s="93">
        <f>SUM(D683:G683)</f>
        <v>576900</v>
      </c>
      <c r="D683" s="93"/>
      <c r="E683" s="93"/>
      <c r="F683" s="93"/>
      <c r="G683" s="93">
        <v>576900</v>
      </c>
      <c r="H683" s="13">
        <f t="shared" si="51"/>
        <v>0</v>
      </c>
    </row>
    <row r="684" spans="1:8" ht="15.75">
      <c r="A684" s="101"/>
      <c r="B684" s="64" t="s">
        <v>11</v>
      </c>
      <c r="C684" s="93">
        <f>SUM(D684:G684)</f>
        <v>622500</v>
      </c>
      <c r="D684" s="93"/>
      <c r="E684" s="93"/>
      <c r="F684" s="93"/>
      <c r="G684" s="93">
        <v>622500</v>
      </c>
      <c r="H684" s="13">
        <f t="shared" si="51"/>
        <v>0</v>
      </c>
    </row>
    <row r="685" spans="1:8" ht="15.75">
      <c r="A685" s="101"/>
      <c r="B685" s="64" t="s">
        <v>12</v>
      </c>
      <c r="C685" s="93"/>
      <c r="D685" s="93"/>
      <c r="E685" s="93"/>
      <c r="F685" s="93"/>
      <c r="G685" s="93"/>
      <c r="H685" s="13">
        <f t="shared" si="51"/>
        <v>0</v>
      </c>
    </row>
    <row r="686" spans="1:8" ht="15.75">
      <c r="A686" s="101"/>
      <c r="B686" s="64" t="s">
        <v>7</v>
      </c>
      <c r="C686" s="93"/>
      <c r="D686" s="93"/>
      <c r="E686" s="93"/>
      <c r="F686" s="93"/>
      <c r="G686" s="93"/>
      <c r="H686" s="13">
        <f t="shared" si="51"/>
        <v>0</v>
      </c>
    </row>
    <row r="687" spans="1:8" ht="31.5">
      <c r="A687" s="120" t="s">
        <v>262</v>
      </c>
      <c r="B687" s="159" t="s">
        <v>352</v>
      </c>
      <c r="C687" s="90">
        <f>SUM(C688:C692)</f>
        <v>69440</v>
      </c>
      <c r="D687" s="90"/>
      <c r="E687" s="90"/>
      <c r="F687" s="90"/>
      <c r="G687" s="90">
        <f>SUM(G688:G692)</f>
        <v>69440</v>
      </c>
      <c r="H687" s="13">
        <f t="shared" si="51"/>
        <v>0</v>
      </c>
    </row>
    <row r="688" spans="1:8" ht="15.75">
      <c r="A688" s="120"/>
      <c r="B688" s="160">
        <v>2011</v>
      </c>
      <c r="C688" s="90">
        <f>SUM(D688:G688)</f>
        <v>69440</v>
      </c>
      <c r="D688" s="90"/>
      <c r="E688" s="90"/>
      <c r="F688" s="90"/>
      <c r="G688" s="90">
        <v>69440</v>
      </c>
      <c r="H688" s="13">
        <f t="shared" si="51"/>
        <v>0</v>
      </c>
    </row>
    <row r="689" spans="1:8" ht="15.75">
      <c r="A689" s="120"/>
      <c r="B689" s="160">
        <v>2012</v>
      </c>
      <c r="C689" s="90"/>
      <c r="D689" s="90"/>
      <c r="E689" s="90"/>
      <c r="F689" s="90"/>
      <c r="G689" s="90"/>
      <c r="H689" s="13">
        <f t="shared" si="51"/>
        <v>0</v>
      </c>
    </row>
    <row r="690" spans="1:8" ht="15.75">
      <c r="A690" s="120"/>
      <c r="B690" s="160">
        <v>2013</v>
      </c>
      <c r="C690" s="90"/>
      <c r="D690" s="90"/>
      <c r="E690" s="90"/>
      <c r="F690" s="90"/>
      <c r="G690" s="90"/>
      <c r="H690" s="13">
        <f t="shared" si="51"/>
        <v>0</v>
      </c>
    </row>
    <row r="691" spans="1:8" ht="15.75">
      <c r="A691" s="120"/>
      <c r="B691" s="160">
        <v>2014</v>
      </c>
      <c r="C691" s="90"/>
      <c r="D691" s="90"/>
      <c r="E691" s="90"/>
      <c r="F691" s="90"/>
      <c r="G691" s="90"/>
      <c r="H691" s="13">
        <f t="shared" si="51"/>
        <v>0</v>
      </c>
    </row>
    <row r="692" spans="1:8" ht="15.75">
      <c r="A692" s="120"/>
      <c r="B692" s="160">
        <v>2015</v>
      </c>
      <c r="C692" s="90"/>
      <c r="D692" s="90"/>
      <c r="E692" s="90"/>
      <c r="F692" s="90"/>
      <c r="G692" s="90"/>
      <c r="H692" s="13">
        <f t="shared" si="51"/>
        <v>0</v>
      </c>
    </row>
    <row r="693" spans="1:8" ht="31.5">
      <c r="A693" s="120" t="s">
        <v>263</v>
      </c>
      <c r="B693" s="159" t="s">
        <v>353</v>
      </c>
      <c r="C693" s="90">
        <f>SUM(C694:C698)</f>
        <v>67795</v>
      </c>
      <c r="D693" s="90"/>
      <c r="E693" s="90"/>
      <c r="F693" s="90"/>
      <c r="G693" s="90">
        <f>SUM(G694:G698)</f>
        <v>67795</v>
      </c>
      <c r="H693" s="13">
        <f t="shared" si="51"/>
        <v>0</v>
      </c>
    </row>
    <row r="694" spans="1:8" ht="15.75">
      <c r="A694" s="120"/>
      <c r="B694" s="64" t="s">
        <v>6</v>
      </c>
      <c r="C694" s="90">
        <f>SUM(D694:G694)</f>
        <v>67795</v>
      </c>
      <c r="D694" s="90"/>
      <c r="E694" s="90"/>
      <c r="F694" s="90"/>
      <c r="G694" s="90">
        <v>67795</v>
      </c>
      <c r="H694" s="13">
        <f t="shared" si="51"/>
        <v>0</v>
      </c>
    </row>
    <row r="695" spans="1:8" ht="15.75">
      <c r="A695" s="120"/>
      <c r="B695" s="64" t="s">
        <v>10</v>
      </c>
      <c r="C695" s="90"/>
      <c r="D695" s="90"/>
      <c r="E695" s="90"/>
      <c r="F695" s="90"/>
      <c r="G695" s="90"/>
      <c r="H695" s="13">
        <f t="shared" si="51"/>
        <v>0</v>
      </c>
    </row>
    <row r="696" spans="1:8" ht="15.75">
      <c r="A696" s="120"/>
      <c r="B696" s="64" t="s">
        <v>11</v>
      </c>
      <c r="C696" s="90"/>
      <c r="D696" s="90"/>
      <c r="E696" s="90"/>
      <c r="F696" s="90"/>
      <c r="G696" s="90"/>
      <c r="H696" s="13">
        <f t="shared" si="51"/>
        <v>0</v>
      </c>
    </row>
    <row r="697" spans="1:8" ht="15.75">
      <c r="A697" s="120"/>
      <c r="B697" s="64" t="s">
        <v>12</v>
      </c>
      <c r="C697" s="90"/>
      <c r="D697" s="90"/>
      <c r="E697" s="90"/>
      <c r="F697" s="90"/>
      <c r="G697" s="90"/>
      <c r="H697" s="13">
        <f t="shared" ref="H697:H760" si="52">C697-D697-E697-F697-G697</f>
        <v>0</v>
      </c>
    </row>
    <row r="698" spans="1:8" ht="15.75">
      <c r="A698" s="120"/>
      <c r="B698" s="64" t="s">
        <v>7</v>
      </c>
      <c r="C698" s="90"/>
      <c r="D698" s="90"/>
      <c r="E698" s="90"/>
      <c r="F698" s="90"/>
      <c r="G698" s="90"/>
      <c r="H698" s="13">
        <f t="shared" si="52"/>
        <v>0</v>
      </c>
    </row>
    <row r="699" spans="1:8" ht="49.5" customHeight="1">
      <c r="A699" s="120" t="s">
        <v>264</v>
      </c>
      <c r="B699" s="159" t="s">
        <v>266</v>
      </c>
      <c r="C699" s="90">
        <f>SUM(C700:C704)</f>
        <v>195171.3</v>
      </c>
      <c r="D699" s="90"/>
      <c r="E699" s="90"/>
      <c r="F699" s="90"/>
      <c r="G699" s="90">
        <f>SUM(G700:G704)</f>
        <v>195171.3</v>
      </c>
      <c r="H699" s="13">
        <f t="shared" si="52"/>
        <v>0</v>
      </c>
    </row>
    <row r="700" spans="1:8" ht="15.75">
      <c r="A700" s="120"/>
      <c r="B700" s="64" t="s">
        <v>6</v>
      </c>
      <c r="C700" s="90">
        <f>SUM(D700:G700)</f>
        <v>125000</v>
      </c>
      <c r="D700" s="90"/>
      <c r="E700" s="90"/>
      <c r="F700" s="90"/>
      <c r="G700" s="90">
        <v>125000</v>
      </c>
      <c r="H700" s="13">
        <f t="shared" si="52"/>
        <v>0</v>
      </c>
    </row>
    <row r="701" spans="1:8" ht="15.75">
      <c r="A701" s="120"/>
      <c r="B701" s="64" t="s">
        <v>10</v>
      </c>
      <c r="C701" s="90">
        <f>SUM(D701:G701)</f>
        <v>70171.3</v>
      </c>
      <c r="D701" s="90"/>
      <c r="E701" s="90"/>
      <c r="F701" s="90"/>
      <c r="G701" s="90">
        <v>70171.3</v>
      </c>
      <c r="H701" s="13">
        <f t="shared" si="52"/>
        <v>0</v>
      </c>
    </row>
    <row r="702" spans="1:8" ht="15.75">
      <c r="A702" s="120"/>
      <c r="B702" s="64" t="s">
        <v>11</v>
      </c>
      <c r="C702" s="90"/>
      <c r="D702" s="90"/>
      <c r="E702" s="90"/>
      <c r="F702" s="90"/>
      <c r="G702" s="90"/>
      <c r="H702" s="13">
        <f t="shared" si="52"/>
        <v>0</v>
      </c>
    </row>
    <row r="703" spans="1:8" ht="15.75">
      <c r="A703" s="120"/>
      <c r="B703" s="64" t="s">
        <v>12</v>
      </c>
      <c r="C703" s="90"/>
      <c r="D703" s="90"/>
      <c r="E703" s="90"/>
      <c r="F703" s="90"/>
      <c r="G703" s="90"/>
      <c r="H703" s="13">
        <f t="shared" si="52"/>
        <v>0</v>
      </c>
    </row>
    <row r="704" spans="1:8" ht="15.75">
      <c r="A704" s="120"/>
      <c r="B704" s="64" t="s">
        <v>7</v>
      </c>
      <c r="C704" s="90"/>
      <c r="D704" s="90"/>
      <c r="E704" s="90"/>
      <c r="F704" s="90"/>
      <c r="G704" s="90"/>
      <c r="H704" s="13">
        <f t="shared" si="52"/>
        <v>0</v>
      </c>
    </row>
    <row r="705" spans="1:12" ht="31.5">
      <c r="A705" s="120" t="s">
        <v>265</v>
      </c>
      <c r="B705" s="159" t="s">
        <v>267</v>
      </c>
      <c r="C705" s="90">
        <f>SUM(C706:C710)</f>
        <v>164845.4</v>
      </c>
      <c r="D705" s="90"/>
      <c r="E705" s="90"/>
      <c r="F705" s="90"/>
      <c r="G705" s="90">
        <f>SUM(G706:G710)</f>
        <v>164845.4</v>
      </c>
      <c r="H705" s="13">
        <f t="shared" si="52"/>
        <v>0</v>
      </c>
    </row>
    <row r="706" spans="1:12" ht="15.75">
      <c r="A706" s="120"/>
      <c r="B706" s="64" t="s">
        <v>6</v>
      </c>
      <c r="C706" s="90">
        <f>SUM(D706:G706)</f>
        <v>5433.3</v>
      </c>
      <c r="D706" s="90"/>
      <c r="E706" s="90"/>
      <c r="F706" s="90"/>
      <c r="G706" s="90">
        <v>5433.3</v>
      </c>
      <c r="H706" s="13">
        <f t="shared" si="52"/>
        <v>0</v>
      </c>
    </row>
    <row r="707" spans="1:12" ht="15.75">
      <c r="A707" s="120"/>
      <c r="B707" s="64" t="s">
        <v>10</v>
      </c>
      <c r="C707" s="90">
        <f>SUM(D707:G707)</f>
        <v>159412.1</v>
      </c>
      <c r="D707" s="90"/>
      <c r="E707" s="90"/>
      <c r="F707" s="90"/>
      <c r="G707" s="90">
        <v>159412.1</v>
      </c>
      <c r="H707" s="13">
        <f t="shared" si="52"/>
        <v>0</v>
      </c>
    </row>
    <row r="708" spans="1:12" ht="15.75">
      <c r="A708" s="120"/>
      <c r="B708" s="64" t="s">
        <v>11</v>
      </c>
      <c r="C708" s="90"/>
      <c r="D708" s="90"/>
      <c r="E708" s="90"/>
      <c r="F708" s="90"/>
      <c r="G708" s="90"/>
      <c r="H708" s="13">
        <f t="shared" si="52"/>
        <v>0</v>
      </c>
    </row>
    <row r="709" spans="1:12" ht="15.75">
      <c r="A709" s="120"/>
      <c r="B709" s="64" t="s">
        <v>12</v>
      </c>
      <c r="C709" s="90"/>
      <c r="D709" s="90"/>
      <c r="E709" s="90"/>
      <c r="F709" s="90"/>
      <c r="G709" s="90"/>
      <c r="H709" s="13">
        <f t="shared" si="52"/>
        <v>0</v>
      </c>
    </row>
    <row r="710" spans="1:12" ht="15.75">
      <c r="A710" s="120"/>
      <c r="B710" s="64" t="s">
        <v>7</v>
      </c>
      <c r="C710" s="90"/>
      <c r="D710" s="90"/>
      <c r="E710" s="90"/>
      <c r="F710" s="90"/>
      <c r="G710" s="90"/>
      <c r="H710" s="13">
        <f t="shared" si="52"/>
        <v>0</v>
      </c>
    </row>
    <row r="711" spans="1:12" ht="20.25" customHeight="1">
      <c r="A711" s="192" t="s">
        <v>121</v>
      </c>
      <c r="B711" s="193"/>
      <c r="C711" s="193"/>
      <c r="D711" s="193"/>
      <c r="E711" s="193"/>
      <c r="F711" s="193"/>
      <c r="G711" s="194"/>
      <c r="H711" s="13">
        <f t="shared" si="52"/>
        <v>0</v>
      </c>
    </row>
    <row r="712" spans="1:12" ht="48.75" customHeight="1">
      <c r="A712" s="104" t="s">
        <v>122</v>
      </c>
      <c r="B712" s="62" t="s">
        <v>206</v>
      </c>
      <c r="C712" s="63">
        <f t="shared" ref="C712:C718" si="53">SUM(D712:G712)</f>
        <v>31367.06</v>
      </c>
      <c r="D712" s="63"/>
      <c r="E712" s="63"/>
      <c r="F712" s="63">
        <f>SUM(F713:F717)</f>
        <v>31367.06</v>
      </c>
      <c r="G712" s="63"/>
      <c r="H712" s="13">
        <f t="shared" si="52"/>
        <v>0</v>
      </c>
      <c r="L712" s="134"/>
    </row>
    <row r="713" spans="1:12" ht="15.75">
      <c r="A713" s="104"/>
      <c r="B713" s="64" t="s">
        <v>6</v>
      </c>
      <c r="C713" s="63">
        <f t="shared" si="53"/>
        <v>6073.1</v>
      </c>
      <c r="D713" s="65"/>
      <c r="E713" s="65"/>
      <c r="F713" s="65">
        <v>6073.1</v>
      </c>
      <c r="G713" s="66"/>
      <c r="H713" s="13">
        <f t="shared" si="52"/>
        <v>0</v>
      </c>
      <c r="L713" s="134"/>
    </row>
    <row r="714" spans="1:12" ht="15.75">
      <c r="A714" s="104"/>
      <c r="B714" s="64" t="s">
        <v>10</v>
      </c>
      <c r="C714" s="63">
        <f t="shared" si="53"/>
        <v>6073.1</v>
      </c>
      <c r="D714" s="65"/>
      <c r="E714" s="65"/>
      <c r="F714" s="65">
        <v>6073.1</v>
      </c>
      <c r="G714" s="66"/>
      <c r="H714" s="13">
        <f t="shared" si="52"/>
        <v>0</v>
      </c>
      <c r="L714" s="134"/>
    </row>
    <row r="715" spans="1:12" ht="15.75">
      <c r="A715" s="104"/>
      <c r="B715" s="64" t="s">
        <v>11</v>
      </c>
      <c r="C715" s="63">
        <f t="shared" si="53"/>
        <v>6073.1</v>
      </c>
      <c r="D715" s="65"/>
      <c r="E715" s="65"/>
      <c r="F715" s="65">
        <v>6073.1</v>
      </c>
      <c r="G715" s="66"/>
      <c r="H715" s="13">
        <f t="shared" si="52"/>
        <v>0</v>
      </c>
      <c r="L715" s="134"/>
    </row>
    <row r="716" spans="1:12" ht="15.75">
      <c r="A716" s="104"/>
      <c r="B716" s="64" t="s">
        <v>12</v>
      </c>
      <c r="C716" s="63">
        <f t="shared" si="53"/>
        <v>6401.05</v>
      </c>
      <c r="D716" s="65"/>
      <c r="E716" s="65"/>
      <c r="F716" s="65">
        <v>6401.05</v>
      </c>
      <c r="G716" s="66"/>
      <c r="H716" s="13">
        <f t="shared" si="52"/>
        <v>0</v>
      </c>
      <c r="L716" s="134"/>
    </row>
    <row r="717" spans="1:12" ht="15.75">
      <c r="A717" s="104"/>
      <c r="B717" s="64" t="s">
        <v>7</v>
      </c>
      <c r="C717" s="63">
        <f t="shared" si="53"/>
        <v>6746.71</v>
      </c>
      <c r="D717" s="65"/>
      <c r="E717" s="65"/>
      <c r="F717" s="65">
        <v>6746.71</v>
      </c>
      <c r="G717" s="66"/>
      <c r="H717" s="13">
        <f t="shared" si="52"/>
        <v>0</v>
      </c>
      <c r="L717" s="134"/>
    </row>
    <row r="718" spans="1:12" ht="38.25" customHeight="1">
      <c r="A718" s="104" t="s">
        <v>123</v>
      </c>
      <c r="B718" s="62" t="s">
        <v>233</v>
      </c>
      <c r="C718" s="63">
        <f t="shared" si="53"/>
        <v>42300.66</v>
      </c>
      <c r="D718" s="63"/>
      <c r="E718" s="63"/>
      <c r="F718" s="63">
        <f>SUM(F719:F723)</f>
        <v>42300.66</v>
      </c>
      <c r="G718" s="63"/>
      <c r="H718" s="13">
        <f t="shared" si="52"/>
        <v>0</v>
      </c>
    </row>
    <row r="719" spans="1:12" ht="15.75">
      <c r="A719" s="104"/>
      <c r="B719" s="64" t="s">
        <v>6</v>
      </c>
      <c r="C719" s="63">
        <f>E719+F719</f>
        <v>8190</v>
      </c>
      <c r="D719" s="65"/>
      <c r="E719" s="65"/>
      <c r="F719" s="65">
        <v>8190</v>
      </c>
      <c r="G719" s="66"/>
      <c r="H719" s="13">
        <f t="shared" si="52"/>
        <v>0</v>
      </c>
    </row>
    <row r="720" spans="1:12" ht="15.75">
      <c r="A720" s="104"/>
      <c r="B720" s="64" t="s">
        <v>10</v>
      </c>
      <c r="C720" s="63">
        <f>E720+F720</f>
        <v>8190</v>
      </c>
      <c r="D720" s="65"/>
      <c r="E720" s="65"/>
      <c r="F720" s="65">
        <v>8190</v>
      </c>
      <c r="G720" s="66"/>
      <c r="H720" s="13">
        <f t="shared" si="52"/>
        <v>0</v>
      </c>
    </row>
    <row r="721" spans="1:8" ht="15.75">
      <c r="A721" s="104"/>
      <c r="B721" s="64" t="s">
        <v>11</v>
      </c>
      <c r="C721" s="63">
        <f>E721+F721</f>
        <v>8190</v>
      </c>
      <c r="D721" s="65"/>
      <c r="E721" s="65"/>
      <c r="F721" s="65">
        <v>8190</v>
      </c>
      <c r="G721" s="66"/>
      <c r="H721" s="13">
        <f t="shared" si="52"/>
        <v>0</v>
      </c>
    </row>
    <row r="722" spans="1:8" ht="15.75">
      <c r="A722" s="104"/>
      <c r="B722" s="64" t="s">
        <v>12</v>
      </c>
      <c r="C722" s="63">
        <f>E722+F722</f>
        <v>8632.26</v>
      </c>
      <c r="D722" s="65"/>
      <c r="E722" s="65"/>
      <c r="F722" s="65">
        <v>8632.26</v>
      </c>
      <c r="G722" s="66"/>
      <c r="H722" s="13">
        <f t="shared" si="52"/>
        <v>0</v>
      </c>
    </row>
    <row r="723" spans="1:8" ht="15.75">
      <c r="A723" s="104"/>
      <c r="B723" s="64" t="s">
        <v>7</v>
      </c>
      <c r="C723" s="63">
        <f>E723+F723</f>
        <v>9098.4</v>
      </c>
      <c r="D723" s="65"/>
      <c r="E723" s="65"/>
      <c r="F723" s="65">
        <v>9098.4</v>
      </c>
      <c r="G723" s="66"/>
      <c r="H723" s="13">
        <f t="shared" si="52"/>
        <v>0</v>
      </c>
    </row>
    <row r="724" spans="1:8" ht="31.5">
      <c r="A724" s="104" t="s">
        <v>124</v>
      </c>
      <c r="B724" s="62" t="s">
        <v>125</v>
      </c>
      <c r="C724" s="63">
        <f t="shared" ref="C724:C729" si="54">SUM(D724:G724)</f>
        <v>167974.38</v>
      </c>
      <c r="D724" s="63"/>
      <c r="E724" s="63"/>
      <c r="F724" s="63">
        <f>SUM(F725:F729)</f>
        <v>167974.38</v>
      </c>
      <c r="G724" s="63"/>
      <c r="H724" s="13">
        <f t="shared" si="52"/>
        <v>0</v>
      </c>
    </row>
    <row r="725" spans="1:8" ht="15.75">
      <c r="A725" s="104"/>
      <c r="B725" s="64" t="s">
        <v>6</v>
      </c>
      <c r="C725" s="63">
        <f t="shared" si="54"/>
        <v>32522.19</v>
      </c>
      <c r="D725" s="63"/>
      <c r="E725" s="63"/>
      <c r="F725" s="63">
        <v>32522.19</v>
      </c>
      <c r="G725" s="66"/>
      <c r="H725" s="13">
        <f t="shared" si="52"/>
        <v>0</v>
      </c>
    </row>
    <row r="726" spans="1:8" ht="15.75">
      <c r="A726" s="104"/>
      <c r="B726" s="64" t="s">
        <v>10</v>
      </c>
      <c r="C726" s="63">
        <f t="shared" si="54"/>
        <v>32522.19</v>
      </c>
      <c r="D726" s="63"/>
      <c r="E726" s="63"/>
      <c r="F726" s="63">
        <v>32522.19</v>
      </c>
      <c r="G726" s="66"/>
      <c r="H726" s="13">
        <f t="shared" si="52"/>
        <v>0</v>
      </c>
    </row>
    <row r="727" spans="1:8" ht="15.75">
      <c r="A727" s="104"/>
      <c r="B727" s="64" t="s">
        <v>11</v>
      </c>
      <c r="C727" s="63">
        <f t="shared" si="54"/>
        <v>32522.19</v>
      </c>
      <c r="D727" s="63"/>
      <c r="E727" s="63"/>
      <c r="F727" s="63">
        <v>32522.19</v>
      </c>
      <c r="G727" s="66"/>
      <c r="H727" s="13">
        <f t="shared" si="52"/>
        <v>0</v>
      </c>
    </row>
    <row r="728" spans="1:8" ht="15.75">
      <c r="A728" s="104"/>
      <c r="B728" s="64" t="s">
        <v>12</v>
      </c>
      <c r="C728" s="63">
        <f t="shared" si="54"/>
        <v>34278.39</v>
      </c>
      <c r="D728" s="63"/>
      <c r="E728" s="63"/>
      <c r="F728" s="63">
        <v>34278.39</v>
      </c>
      <c r="G728" s="66"/>
      <c r="H728" s="13">
        <f t="shared" si="52"/>
        <v>0</v>
      </c>
    </row>
    <row r="729" spans="1:8" ht="15.75">
      <c r="A729" s="121"/>
      <c r="B729" s="64" t="s">
        <v>7</v>
      </c>
      <c r="C729" s="63">
        <f t="shared" si="54"/>
        <v>36129.42</v>
      </c>
      <c r="D729" s="67"/>
      <c r="E729" s="63"/>
      <c r="F729" s="67">
        <v>36129.42</v>
      </c>
      <c r="G729" s="68"/>
      <c r="H729" s="13">
        <f t="shared" si="52"/>
        <v>0</v>
      </c>
    </row>
    <row r="730" spans="1:8" ht="49.5" customHeight="1">
      <c r="A730" s="192" t="s">
        <v>236</v>
      </c>
      <c r="B730" s="193"/>
      <c r="C730" s="193"/>
      <c r="D730" s="193"/>
      <c r="E730" s="193"/>
      <c r="F730" s="193"/>
      <c r="G730" s="194"/>
      <c r="H730" s="13">
        <f t="shared" si="52"/>
        <v>0</v>
      </c>
    </row>
    <row r="731" spans="1:8" ht="68.25" customHeight="1">
      <c r="A731" s="101" t="s">
        <v>126</v>
      </c>
      <c r="B731" s="16" t="s">
        <v>231</v>
      </c>
      <c r="C731" s="6">
        <f>SUM(D731:G731)</f>
        <v>20675.5</v>
      </c>
      <c r="D731" s="6"/>
      <c r="E731" s="6"/>
      <c r="F731" s="6">
        <f>SUM(F732:F736)</f>
        <v>20675.5</v>
      </c>
      <c r="G731" s="6"/>
      <c r="H731" s="13">
        <f t="shared" si="52"/>
        <v>0</v>
      </c>
    </row>
    <row r="732" spans="1:8" ht="15.75">
      <c r="A732" s="133"/>
      <c r="B732" s="17" t="s">
        <v>6</v>
      </c>
      <c r="C732" s="6"/>
      <c r="D732" s="19"/>
      <c r="E732" s="19"/>
      <c r="F732" s="19"/>
      <c r="G732" s="19"/>
      <c r="H732" s="13">
        <f t="shared" si="52"/>
        <v>0</v>
      </c>
    </row>
    <row r="733" spans="1:8" ht="15.75">
      <c r="A733" s="133"/>
      <c r="B733" s="17" t="s">
        <v>10</v>
      </c>
      <c r="C733" s="6"/>
      <c r="D733" s="19"/>
      <c r="E733" s="19"/>
      <c r="F733" s="19"/>
      <c r="G733" s="19"/>
      <c r="H733" s="13">
        <f t="shared" si="52"/>
        <v>0</v>
      </c>
    </row>
    <row r="734" spans="1:8" ht="15.75">
      <c r="A734" s="133"/>
      <c r="B734" s="17" t="s">
        <v>11</v>
      </c>
      <c r="C734" s="6"/>
      <c r="D734" s="19"/>
      <c r="E734" s="19"/>
      <c r="F734" s="19"/>
      <c r="G734" s="19"/>
      <c r="H734" s="13">
        <f t="shared" si="52"/>
        <v>0</v>
      </c>
    </row>
    <row r="735" spans="1:8" ht="15.75">
      <c r="A735" s="133"/>
      <c r="B735" s="17" t="s">
        <v>12</v>
      </c>
      <c r="C735" s="6">
        <f>SUM(D735:G735)</f>
        <v>20675.5</v>
      </c>
      <c r="D735" s="19"/>
      <c r="E735" s="19"/>
      <c r="F735" s="19">
        <f>SUMIF($B$738:$B$748,B741,$F$738:$F$748)</f>
        <v>20675.5</v>
      </c>
      <c r="G735" s="19"/>
      <c r="H735" s="13">
        <f t="shared" si="52"/>
        <v>0</v>
      </c>
    </row>
    <row r="736" spans="1:8" ht="15.75">
      <c r="A736" s="133"/>
      <c r="B736" s="17" t="s">
        <v>7</v>
      </c>
      <c r="C736" s="6"/>
      <c r="D736" s="19"/>
      <c r="E736" s="19"/>
      <c r="F736" s="19"/>
      <c r="G736" s="19"/>
      <c r="H736" s="13">
        <f t="shared" si="52"/>
        <v>0</v>
      </c>
    </row>
    <row r="737" spans="1:12" ht="82.5" customHeight="1">
      <c r="A737" s="133" t="s">
        <v>127</v>
      </c>
      <c r="B737" s="16" t="s">
        <v>472</v>
      </c>
      <c r="C737" s="6">
        <f>SUM(D737:G737)</f>
        <v>15675.5</v>
      </c>
      <c r="D737" s="6"/>
      <c r="E737" s="6"/>
      <c r="F737" s="6">
        <f>SUM(F738:F742)</f>
        <v>15675.5</v>
      </c>
      <c r="G737" s="6"/>
      <c r="H737" s="13">
        <f t="shared" si="52"/>
        <v>0</v>
      </c>
    </row>
    <row r="738" spans="1:12" ht="15.75">
      <c r="A738" s="133"/>
      <c r="B738" s="64" t="s">
        <v>6</v>
      </c>
      <c r="C738" s="6"/>
      <c r="D738" s="6"/>
      <c r="E738" s="6"/>
      <c r="F738" s="6"/>
      <c r="G738" s="6"/>
      <c r="H738" s="13">
        <f t="shared" si="52"/>
        <v>0</v>
      </c>
    </row>
    <row r="739" spans="1:12" ht="15.75">
      <c r="A739" s="133"/>
      <c r="B739" s="64" t="s">
        <v>10</v>
      </c>
      <c r="C739" s="6"/>
      <c r="D739" s="6"/>
      <c r="E739" s="6"/>
      <c r="F739" s="6"/>
      <c r="G739" s="6"/>
      <c r="H739" s="13">
        <f t="shared" si="52"/>
        <v>0</v>
      </c>
    </row>
    <row r="740" spans="1:12" ht="15.75">
      <c r="A740" s="133"/>
      <c r="B740" s="64" t="s">
        <v>11</v>
      </c>
      <c r="C740" s="6"/>
      <c r="D740" s="6"/>
      <c r="E740" s="6"/>
      <c r="F740" s="6"/>
      <c r="G740" s="6"/>
      <c r="H740" s="13">
        <f t="shared" si="52"/>
        <v>0</v>
      </c>
    </row>
    <row r="741" spans="1:12" ht="15.75">
      <c r="A741" s="133"/>
      <c r="B741" s="64" t="s">
        <v>12</v>
      </c>
      <c r="C741" s="6">
        <f>SUM(D741:G741)</f>
        <v>15675.5</v>
      </c>
      <c r="D741" s="6"/>
      <c r="E741" s="6"/>
      <c r="F741" s="6">
        <v>15675.5</v>
      </c>
      <c r="G741" s="6"/>
      <c r="H741" s="13">
        <f t="shared" si="52"/>
        <v>0</v>
      </c>
    </row>
    <row r="742" spans="1:12" ht="15.75">
      <c r="A742" s="133"/>
      <c r="B742" s="64" t="s">
        <v>7</v>
      </c>
      <c r="C742" s="6"/>
      <c r="D742" s="6"/>
      <c r="E742" s="6"/>
      <c r="F742" s="6"/>
      <c r="G742" s="6"/>
      <c r="H742" s="13">
        <f t="shared" si="52"/>
        <v>0</v>
      </c>
    </row>
    <row r="743" spans="1:12" ht="97.5" customHeight="1">
      <c r="A743" s="133" t="s">
        <v>128</v>
      </c>
      <c r="B743" s="16" t="s">
        <v>473</v>
      </c>
      <c r="C743" s="6">
        <f>SUM(D743:G743)</f>
        <v>5000</v>
      </c>
      <c r="D743" s="6"/>
      <c r="E743" s="6"/>
      <c r="F743" s="6">
        <f>SUM(F744:F748)</f>
        <v>5000</v>
      </c>
      <c r="G743" s="6"/>
      <c r="H743" s="13">
        <f t="shared" si="52"/>
        <v>0</v>
      </c>
    </row>
    <row r="744" spans="1:12" ht="15.75">
      <c r="A744" s="133"/>
      <c r="B744" s="64" t="s">
        <v>6</v>
      </c>
      <c r="C744" s="6"/>
      <c r="D744" s="6"/>
      <c r="E744" s="6"/>
      <c r="F744" s="6"/>
      <c r="G744" s="6"/>
      <c r="H744" s="13">
        <f t="shared" si="52"/>
        <v>0</v>
      </c>
    </row>
    <row r="745" spans="1:12" ht="15.75">
      <c r="A745" s="133"/>
      <c r="B745" s="64" t="s">
        <v>10</v>
      </c>
      <c r="C745" s="6"/>
      <c r="D745" s="6"/>
      <c r="E745" s="6"/>
      <c r="F745" s="6"/>
      <c r="G745" s="6"/>
      <c r="H745" s="13">
        <f t="shared" si="52"/>
        <v>0</v>
      </c>
    </row>
    <row r="746" spans="1:12" ht="15.75">
      <c r="A746" s="133"/>
      <c r="B746" s="64" t="s">
        <v>11</v>
      </c>
      <c r="C746" s="6"/>
      <c r="D746" s="6"/>
      <c r="E746" s="6"/>
      <c r="F746" s="6"/>
      <c r="G746" s="6"/>
      <c r="H746" s="13">
        <f t="shared" si="52"/>
        <v>0</v>
      </c>
    </row>
    <row r="747" spans="1:12" ht="15.75">
      <c r="A747" s="133"/>
      <c r="B747" s="64" t="s">
        <v>12</v>
      </c>
      <c r="C747" s="6">
        <f>SUM(D747:G747)</f>
        <v>5000</v>
      </c>
      <c r="D747" s="6"/>
      <c r="E747" s="6"/>
      <c r="F747" s="6">
        <v>5000</v>
      </c>
      <c r="G747" s="6"/>
      <c r="H747" s="13">
        <f t="shared" si="52"/>
        <v>0</v>
      </c>
    </row>
    <row r="748" spans="1:12" ht="15.75">
      <c r="A748" s="133"/>
      <c r="B748" s="64" t="s">
        <v>7</v>
      </c>
      <c r="C748" s="6"/>
      <c r="D748" s="6"/>
      <c r="E748" s="6"/>
      <c r="F748" s="6"/>
      <c r="G748" s="6"/>
      <c r="H748" s="13">
        <f t="shared" si="52"/>
        <v>0</v>
      </c>
    </row>
    <row r="749" spans="1:12" ht="35.25" customHeight="1">
      <c r="A749" s="195" t="s">
        <v>129</v>
      </c>
      <c r="B749" s="196"/>
      <c r="C749" s="196"/>
      <c r="D749" s="196"/>
      <c r="E749" s="196"/>
      <c r="F749" s="196"/>
      <c r="G749" s="197"/>
      <c r="H749" s="13">
        <f t="shared" si="52"/>
        <v>0</v>
      </c>
    </row>
    <row r="750" spans="1:12" ht="63.75" customHeight="1">
      <c r="A750" s="101" t="s">
        <v>228</v>
      </c>
      <c r="B750" s="16" t="s">
        <v>229</v>
      </c>
      <c r="C750" s="6">
        <f t="shared" ref="C750:C756" si="55">SUM(D750:G750)</f>
        <v>14688.33</v>
      </c>
      <c r="D750" s="6"/>
      <c r="E750" s="6"/>
      <c r="F750" s="6">
        <f>SUM(F751:F755)</f>
        <v>14688.33</v>
      </c>
      <c r="G750" s="6"/>
      <c r="H750" s="13">
        <f t="shared" si="52"/>
        <v>0</v>
      </c>
      <c r="L750" s="134"/>
    </row>
    <row r="751" spans="1:12" ht="15.75">
      <c r="A751" s="101"/>
      <c r="B751" s="17" t="s">
        <v>6</v>
      </c>
      <c r="C751" s="6">
        <f t="shared" si="55"/>
        <v>7596.7</v>
      </c>
      <c r="D751" s="6"/>
      <c r="E751" s="6"/>
      <c r="F751" s="6">
        <v>7596.7</v>
      </c>
      <c r="G751" s="6"/>
      <c r="H751" s="13">
        <f t="shared" si="52"/>
        <v>0</v>
      </c>
      <c r="L751" s="134"/>
    </row>
    <row r="752" spans="1:12" ht="15.75">
      <c r="A752" s="101"/>
      <c r="B752" s="17" t="s">
        <v>10</v>
      </c>
      <c r="C752" s="6">
        <f t="shared" si="55"/>
        <v>1698.9</v>
      </c>
      <c r="D752" s="8"/>
      <c r="E752" s="8"/>
      <c r="F752" s="8">
        <v>1698.9</v>
      </c>
      <c r="G752" s="8"/>
      <c r="H752" s="13">
        <f t="shared" si="52"/>
        <v>0</v>
      </c>
      <c r="L752" s="134"/>
    </row>
    <row r="753" spans="1:12" ht="15.75">
      <c r="A753" s="101"/>
      <c r="B753" s="17" t="s">
        <v>11</v>
      </c>
      <c r="C753" s="6">
        <f t="shared" si="55"/>
        <v>1698.9</v>
      </c>
      <c r="D753" s="8"/>
      <c r="E753" s="8"/>
      <c r="F753" s="8">
        <v>1698.9</v>
      </c>
      <c r="G753" s="8"/>
      <c r="H753" s="13">
        <f t="shared" si="52"/>
        <v>0</v>
      </c>
      <c r="L753" s="134"/>
    </row>
    <row r="754" spans="1:12" ht="15.75">
      <c r="A754" s="101"/>
      <c r="B754" s="17" t="s">
        <v>12</v>
      </c>
      <c r="C754" s="6">
        <f t="shared" si="55"/>
        <v>1795.74</v>
      </c>
      <c r="D754" s="35"/>
      <c r="E754" s="35"/>
      <c r="F754" s="6">
        <v>1795.74</v>
      </c>
      <c r="G754" s="35"/>
      <c r="H754" s="13">
        <f t="shared" si="52"/>
        <v>0</v>
      </c>
      <c r="L754" s="134"/>
    </row>
    <row r="755" spans="1:12" ht="15.75">
      <c r="A755" s="101"/>
      <c r="B755" s="17" t="s">
        <v>7</v>
      </c>
      <c r="C755" s="6">
        <f t="shared" si="55"/>
        <v>1898.09</v>
      </c>
      <c r="D755" s="35"/>
      <c r="E755" s="6"/>
      <c r="F755" s="6">
        <v>1898.09</v>
      </c>
      <c r="G755" s="35"/>
      <c r="H755" s="13">
        <f t="shared" si="52"/>
        <v>0</v>
      </c>
      <c r="L755" s="134"/>
    </row>
    <row r="756" spans="1:12" ht="21.75" customHeight="1">
      <c r="A756" s="101" t="s">
        <v>131</v>
      </c>
      <c r="B756" s="16" t="s">
        <v>230</v>
      </c>
      <c r="C756" s="6">
        <f t="shared" si="55"/>
        <v>38300</v>
      </c>
      <c r="D756" s="6"/>
      <c r="E756" s="6"/>
      <c r="F756" s="6">
        <f>SUM(F757:F761)</f>
        <v>38300</v>
      </c>
      <c r="G756" s="6"/>
      <c r="H756" s="13">
        <f t="shared" si="52"/>
        <v>0</v>
      </c>
      <c r="L756" s="134"/>
    </row>
    <row r="757" spans="1:12" ht="15.75">
      <c r="A757" s="101"/>
      <c r="B757" s="17" t="s">
        <v>6</v>
      </c>
      <c r="C757" s="6"/>
      <c r="D757" s="6"/>
      <c r="E757" s="6"/>
      <c r="F757" s="6"/>
      <c r="G757" s="6"/>
      <c r="H757" s="13">
        <f t="shared" si="52"/>
        <v>0</v>
      </c>
      <c r="L757" s="134"/>
    </row>
    <row r="758" spans="1:12" ht="15.75">
      <c r="A758" s="101"/>
      <c r="B758" s="17" t="s">
        <v>10</v>
      </c>
      <c r="C758" s="6"/>
      <c r="D758" s="8"/>
      <c r="E758" s="8"/>
      <c r="F758" s="8"/>
      <c r="G758" s="8"/>
      <c r="H758" s="13">
        <f t="shared" si="52"/>
        <v>0</v>
      </c>
      <c r="L758" s="134"/>
    </row>
    <row r="759" spans="1:12" ht="15.75">
      <c r="A759" s="101"/>
      <c r="B759" s="17" t="s">
        <v>11</v>
      </c>
      <c r="C759" s="6"/>
      <c r="D759" s="8"/>
      <c r="E759" s="8"/>
      <c r="F759" s="8"/>
      <c r="G759" s="8"/>
      <c r="H759" s="13">
        <f t="shared" si="52"/>
        <v>0</v>
      </c>
    </row>
    <row r="760" spans="1:12" ht="15.75">
      <c r="A760" s="101"/>
      <c r="B760" s="17" t="s">
        <v>12</v>
      </c>
      <c r="C760" s="6">
        <f>SUM(D760:G760)</f>
        <v>12900</v>
      </c>
      <c r="D760" s="35"/>
      <c r="E760" s="35"/>
      <c r="F760" s="6">
        <v>12900</v>
      </c>
      <c r="G760" s="35"/>
      <c r="H760" s="13">
        <f t="shared" si="52"/>
        <v>0</v>
      </c>
    </row>
    <row r="761" spans="1:12" ht="15.75">
      <c r="A761" s="101"/>
      <c r="B761" s="17" t="s">
        <v>7</v>
      </c>
      <c r="C761" s="6">
        <f>SUM(D761:G761)</f>
        <v>25400</v>
      </c>
      <c r="D761" s="35"/>
      <c r="E761" s="6"/>
      <c r="F761" s="6">
        <v>25400</v>
      </c>
      <c r="G761" s="35"/>
      <c r="H761" s="13">
        <f t="shared" ref="H761:H810" si="56">C761-D761-E761-F761-G761</f>
        <v>0</v>
      </c>
    </row>
    <row r="762" spans="1:12" ht="31.5">
      <c r="A762" s="101" t="s">
        <v>190</v>
      </c>
      <c r="B762" s="16" t="s">
        <v>130</v>
      </c>
      <c r="C762" s="6">
        <f>SUM(D762:G762)</f>
        <v>9500</v>
      </c>
      <c r="D762" s="6"/>
      <c r="E762" s="6"/>
      <c r="F762" s="6">
        <f>SUM(F763:F767)</f>
        <v>9500</v>
      </c>
      <c r="G762" s="6"/>
      <c r="H762" s="13">
        <f t="shared" si="56"/>
        <v>0</v>
      </c>
    </row>
    <row r="763" spans="1:12" ht="15.75">
      <c r="A763" s="101"/>
      <c r="B763" s="17" t="s">
        <v>6</v>
      </c>
      <c r="C763" s="6"/>
      <c r="D763" s="6"/>
      <c r="E763" s="6"/>
      <c r="F763" s="6"/>
      <c r="G763" s="6"/>
      <c r="H763" s="13">
        <f t="shared" si="56"/>
        <v>0</v>
      </c>
    </row>
    <row r="764" spans="1:12" ht="15.75">
      <c r="A764" s="101"/>
      <c r="B764" s="17" t="s">
        <v>10</v>
      </c>
      <c r="C764" s="6"/>
      <c r="D764" s="8"/>
      <c r="E764" s="8"/>
      <c r="F764" s="8"/>
      <c r="G764" s="8"/>
      <c r="H764" s="13">
        <f t="shared" si="56"/>
        <v>0</v>
      </c>
    </row>
    <row r="765" spans="1:12" ht="15.75">
      <c r="A765" s="101"/>
      <c r="B765" s="17" t="s">
        <v>11</v>
      </c>
      <c r="C765" s="6">
        <f>SUM(D765:G765)</f>
        <v>2000</v>
      </c>
      <c r="D765" s="8"/>
      <c r="E765" s="8"/>
      <c r="F765" s="8">
        <v>2000</v>
      </c>
      <c r="G765" s="8"/>
      <c r="H765" s="13">
        <f t="shared" si="56"/>
        <v>0</v>
      </c>
    </row>
    <row r="766" spans="1:12" ht="15.75">
      <c r="A766" s="101"/>
      <c r="B766" s="17" t="s">
        <v>12</v>
      </c>
      <c r="C766" s="6">
        <f>SUM(D766:G766)</f>
        <v>2500</v>
      </c>
      <c r="D766" s="35"/>
      <c r="E766" s="35"/>
      <c r="F766" s="6">
        <v>2500</v>
      </c>
      <c r="G766" s="35"/>
      <c r="H766" s="13">
        <f t="shared" si="56"/>
        <v>0</v>
      </c>
    </row>
    <row r="767" spans="1:12" ht="15.75">
      <c r="A767" s="101"/>
      <c r="B767" s="17" t="s">
        <v>7</v>
      </c>
      <c r="C767" s="6">
        <f>SUM(D767:G767)</f>
        <v>5000</v>
      </c>
      <c r="D767" s="35"/>
      <c r="E767" s="6"/>
      <c r="F767" s="6">
        <v>5000</v>
      </c>
      <c r="G767" s="35"/>
      <c r="H767" s="13">
        <f t="shared" si="56"/>
        <v>0</v>
      </c>
    </row>
    <row r="768" spans="1:12" ht="19.5" customHeight="1">
      <c r="A768" s="192" t="s">
        <v>132</v>
      </c>
      <c r="B768" s="193"/>
      <c r="C768" s="193"/>
      <c r="D768" s="193"/>
      <c r="E768" s="193"/>
      <c r="F768" s="193"/>
      <c r="G768" s="194"/>
      <c r="H768" s="13">
        <f t="shared" si="56"/>
        <v>0</v>
      </c>
    </row>
    <row r="769" spans="1:8" ht="23.25" customHeight="1">
      <c r="A769" s="192" t="s">
        <v>133</v>
      </c>
      <c r="B769" s="193"/>
      <c r="C769" s="193"/>
      <c r="D769" s="193"/>
      <c r="E769" s="193"/>
      <c r="F769" s="193"/>
      <c r="G769" s="194"/>
      <c r="H769" s="13">
        <f t="shared" si="56"/>
        <v>0</v>
      </c>
    </row>
    <row r="770" spans="1:8" ht="35.25" customHeight="1">
      <c r="A770" s="101" t="s">
        <v>135</v>
      </c>
      <c r="B770" s="62" t="s">
        <v>134</v>
      </c>
      <c r="C770" s="63">
        <f t="shared" ref="C770:C775" si="57">SUM(D770:G770)</f>
        <v>198000</v>
      </c>
      <c r="D770" s="63"/>
      <c r="E770" s="63"/>
      <c r="F770" s="63">
        <f>SUM(F771:F775)</f>
        <v>198000</v>
      </c>
      <c r="G770" s="63"/>
      <c r="H770" s="13">
        <f t="shared" si="56"/>
        <v>0</v>
      </c>
    </row>
    <row r="771" spans="1:8" ht="15.75">
      <c r="A771" s="66"/>
      <c r="B771" s="64" t="s">
        <v>6</v>
      </c>
      <c r="C771" s="63">
        <f t="shared" si="57"/>
        <v>39000</v>
      </c>
      <c r="D771" s="63"/>
      <c r="E771" s="63"/>
      <c r="F771" s="92">
        <v>39000</v>
      </c>
      <c r="G771" s="63"/>
      <c r="H771" s="13">
        <f t="shared" si="56"/>
        <v>0</v>
      </c>
    </row>
    <row r="772" spans="1:8" ht="15.75">
      <c r="A772" s="66"/>
      <c r="B772" s="64" t="s">
        <v>10</v>
      </c>
      <c r="C772" s="63">
        <f t="shared" si="57"/>
        <v>59000</v>
      </c>
      <c r="D772" s="93"/>
      <c r="E772" s="93"/>
      <c r="F772" s="92">
        <v>59000</v>
      </c>
      <c r="G772" s="93"/>
      <c r="H772" s="13">
        <f t="shared" si="56"/>
        <v>0</v>
      </c>
    </row>
    <row r="773" spans="1:8" ht="15.75">
      <c r="A773" s="66"/>
      <c r="B773" s="64" t="s">
        <v>11</v>
      </c>
      <c r="C773" s="63">
        <f t="shared" si="57"/>
        <v>36000</v>
      </c>
      <c r="D773" s="93"/>
      <c r="E773" s="93"/>
      <c r="F773" s="92">
        <v>36000</v>
      </c>
      <c r="G773" s="93"/>
      <c r="H773" s="13">
        <f t="shared" si="56"/>
        <v>0</v>
      </c>
    </row>
    <row r="774" spans="1:8" ht="15.75">
      <c r="A774" s="66"/>
      <c r="B774" s="64" t="s">
        <v>12</v>
      </c>
      <c r="C774" s="63">
        <f t="shared" si="57"/>
        <v>22000</v>
      </c>
      <c r="D774" s="94"/>
      <c r="E774" s="94"/>
      <c r="F774" s="92">
        <v>22000</v>
      </c>
      <c r="G774" s="94"/>
      <c r="H774" s="13">
        <f t="shared" si="56"/>
        <v>0</v>
      </c>
    </row>
    <row r="775" spans="1:8" ht="15.75">
      <c r="A775" s="66"/>
      <c r="B775" s="64" t="s">
        <v>7</v>
      </c>
      <c r="C775" s="63">
        <f t="shared" si="57"/>
        <v>42000</v>
      </c>
      <c r="D775" s="94"/>
      <c r="E775" s="63"/>
      <c r="F775" s="92">
        <v>42000</v>
      </c>
      <c r="G775" s="94"/>
      <c r="H775" s="13">
        <f t="shared" si="56"/>
        <v>0</v>
      </c>
    </row>
    <row r="776" spans="1:8" ht="49.5" customHeight="1">
      <c r="A776" s="101" t="s">
        <v>210</v>
      </c>
      <c r="B776" s="62" t="s">
        <v>193</v>
      </c>
      <c r="C776" s="63">
        <f t="shared" ref="C776:C781" si="58">SUM(D776:G776)</f>
        <v>3000105</v>
      </c>
      <c r="D776" s="63"/>
      <c r="E776" s="63"/>
      <c r="F776" s="63"/>
      <c r="G776" s="63">
        <f>SUM(G777:G781)</f>
        <v>3000105</v>
      </c>
      <c r="H776" s="13">
        <f t="shared" si="56"/>
        <v>0</v>
      </c>
    </row>
    <row r="777" spans="1:8" ht="15.75">
      <c r="A777" s="66"/>
      <c r="B777" s="64" t="s">
        <v>6</v>
      </c>
      <c r="C777" s="63">
        <f t="shared" si="58"/>
        <v>72488</v>
      </c>
      <c r="D777" s="63"/>
      <c r="E777" s="63"/>
      <c r="F777" s="63"/>
      <c r="G777" s="92">
        <v>72488</v>
      </c>
      <c r="H777" s="13">
        <f t="shared" si="56"/>
        <v>0</v>
      </c>
    </row>
    <row r="778" spans="1:8" ht="15.75">
      <c r="A778" s="66"/>
      <c r="B778" s="64" t="s">
        <v>10</v>
      </c>
      <c r="C778" s="63">
        <f t="shared" si="58"/>
        <v>283768</v>
      </c>
      <c r="D778" s="93"/>
      <c r="E778" s="93"/>
      <c r="F778" s="63"/>
      <c r="G778" s="63">
        <v>283768</v>
      </c>
      <c r="H778" s="13">
        <f t="shared" si="56"/>
        <v>0</v>
      </c>
    </row>
    <row r="779" spans="1:8" ht="15.75">
      <c r="A779" s="66"/>
      <c r="B779" s="64" t="s">
        <v>11</v>
      </c>
      <c r="C779" s="63">
        <f t="shared" si="58"/>
        <v>561051</v>
      </c>
      <c r="D779" s="93"/>
      <c r="E779" s="93"/>
      <c r="F779" s="93"/>
      <c r="G779" s="63">
        <v>561051</v>
      </c>
      <c r="H779" s="13">
        <f t="shared" si="56"/>
        <v>0</v>
      </c>
    </row>
    <row r="780" spans="1:8" ht="15.75">
      <c r="A780" s="66"/>
      <c r="B780" s="64" t="s">
        <v>12</v>
      </c>
      <c r="C780" s="63">
        <f t="shared" si="58"/>
        <v>852634</v>
      </c>
      <c r="D780" s="94"/>
      <c r="E780" s="94"/>
      <c r="F780" s="93"/>
      <c r="G780" s="93">
        <v>852634</v>
      </c>
      <c r="H780" s="13">
        <f t="shared" si="56"/>
        <v>0</v>
      </c>
    </row>
    <row r="781" spans="1:8" ht="15.75">
      <c r="A781" s="66"/>
      <c r="B781" s="64" t="s">
        <v>7</v>
      </c>
      <c r="C781" s="63">
        <f t="shared" si="58"/>
        <v>1230164</v>
      </c>
      <c r="D781" s="94"/>
      <c r="E781" s="63"/>
      <c r="F781" s="63"/>
      <c r="G781" s="93">
        <v>1230164</v>
      </c>
      <c r="H781" s="13">
        <f t="shared" si="56"/>
        <v>0</v>
      </c>
    </row>
    <row r="782" spans="1:8" ht="47.25">
      <c r="A782" s="101" t="s">
        <v>185</v>
      </c>
      <c r="B782" s="62" t="s">
        <v>194</v>
      </c>
      <c r="C782" s="63">
        <f t="shared" ref="C782:C787" si="59">SUM(D782:G782)</f>
        <v>220747923</v>
      </c>
      <c r="D782" s="63"/>
      <c r="E782" s="63"/>
      <c r="F782" s="63"/>
      <c r="G782" s="63">
        <f>SUM(G783:G787)</f>
        <v>220747923</v>
      </c>
      <c r="H782" s="13">
        <f t="shared" si="56"/>
        <v>0</v>
      </c>
    </row>
    <row r="783" spans="1:8" ht="15.75">
      <c r="A783" s="101"/>
      <c r="B783" s="64" t="s">
        <v>6</v>
      </c>
      <c r="C783" s="63">
        <f t="shared" si="59"/>
        <v>41088251</v>
      </c>
      <c r="D783" s="63"/>
      <c r="E783" s="63"/>
      <c r="F783" s="63"/>
      <c r="G783" s="63">
        <f>SUMIF($B$789:$B$817,B789,$G$789:$K$817)</f>
        <v>41088251</v>
      </c>
      <c r="H783" s="13">
        <f t="shared" si="56"/>
        <v>0</v>
      </c>
    </row>
    <row r="784" spans="1:8" ht="15.75">
      <c r="A784" s="101"/>
      <c r="B784" s="64" t="s">
        <v>10</v>
      </c>
      <c r="C784" s="63">
        <f t="shared" si="59"/>
        <v>38950637</v>
      </c>
      <c r="D784" s="63"/>
      <c r="E784" s="63"/>
      <c r="F784" s="63"/>
      <c r="G784" s="63">
        <f>SUMIF($B$789:$B$817,B790,$G$789:$K$817)</f>
        <v>38950637</v>
      </c>
      <c r="H784" s="13">
        <f t="shared" si="56"/>
        <v>0</v>
      </c>
    </row>
    <row r="785" spans="1:8" ht="15.75">
      <c r="A785" s="101"/>
      <c r="B785" s="64" t="s">
        <v>11</v>
      </c>
      <c r="C785" s="63">
        <f t="shared" si="59"/>
        <v>38697318</v>
      </c>
      <c r="D785" s="63"/>
      <c r="E785" s="63"/>
      <c r="F785" s="63"/>
      <c r="G785" s="63">
        <f>SUMIF($B$789:$B$817,B791,$G$789:$K$817)</f>
        <v>38697318</v>
      </c>
      <c r="H785" s="13">
        <f t="shared" si="56"/>
        <v>0</v>
      </c>
    </row>
    <row r="786" spans="1:8" ht="15.75">
      <c r="A786" s="101"/>
      <c r="B786" s="64" t="s">
        <v>12</v>
      </c>
      <c r="C786" s="63">
        <f t="shared" si="59"/>
        <v>50886838</v>
      </c>
      <c r="D786" s="63"/>
      <c r="E786" s="63"/>
      <c r="F786" s="63"/>
      <c r="G786" s="63">
        <f>SUMIF($B$789:$B$817,B792,$G$789:$K$817)</f>
        <v>50886838</v>
      </c>
      <c r="H786" s="13">
        <f t="shared" si="56"/>
        <v>0</v>
      </c>
    </row>
    <row r="787" spans="1:8" ht="15.75">
      <c r="A787" s="101"/>
      <c r="B787" s="64" t="s">
        <v>7</v>
      </c>
      <c r="C787" s="63">
        <f t="shared" si="59"/>
        <v>51124879</v>
      </c>
      <c r="D787" s="63"/>
      <c r="E787" s="63"/>
      <c r="F787" s="63"/>
      <c r="G787" s="63">
        <f>SUMIF($B$789:$B$817,B793,$G$789:$K$817)</f>
        <v>51124879</v>
      </c>
      <c r="H787" s="13">
        <f t="shared" si="56"/>
        <v>0</v>
      </c>
    </row>
    <row r="788" spans="1:8" ht="47.25">
      <c r="A788" s="101" t="s">
        <v>211</v>
      </c>
      <c r="B788" s="158" t="s">
        <v>429</v>
      </c>
      <c r="C788" s="93">
        <f>SUM(C789:C793)</f>
        <v>11121363</v>
      </c>
      <c r="D788" s="93"/>
      <c r="E788" s="93"/>
      <c r="F788" s="93"/>
      <c r="G788" s="93">
        <f>SUM(G789:G793)</f>
        <v>11121363</v>
      </c>
      <c r="H788" s="13">
        <f t="shared" si="56"/>
        <v>0</v>
      </c>
    </row>
    <row r="789" spans="1:8" ht="15.75">
      <c r="A789" s="101"/>
      <c r="B789" s="64" t="s">
        <v>6</v>
      </c>
      <c r="C789" s="93">
        <f>SUM(D789:G789)</f>
        <v>1821651</v>
      </c>
      <c r="D789" s="93"/>
      <c r="E789" s="93"/>
      <c r="F789" s="93"/>
      <c r="G789" s="93">
        <v>1821651</v>
      </c>
      <c r="H789" s="13">
        <f t="shared" si="56"/>
        <v>0</v>
      </c>
    </row>
    <row r="790" spans="1:8" ht="15.75">
      <c r="A790" s="101"/>
      <c r="B790" s="64" t="s">
        <v>10</v>
      </c>
      <c r="C790" s="93">
        <f>SUM(D790:G790)</f>
        <v>2003817</v>
      </c>
      <c r="D790" s="93"/>
      <c r="E790" s="93"/>
      <c r="F790" s="93"/>
      <c r="G790" s="93">
        <v>2003817</v>
      </c>
      <c r="H790" s="13">
        <f t="shared" si="56"/>
        <v>0</v>
      </c>
    </row>
    <row r="791" spans="1:8" ht="15.75">
      <c r="A791" s="101"/>
      <c r="B791" s="64" t="s">
        <v>11</v>
      </c>
      <c r="C791" s="93">
        <f>SUM(D791:G791)</f>
        <v>2204198</v>
      </c>
      <c r="D791" s="93"/>
      <c r="E791" s="93"/>
      <c r="F791" s="93"/>
      <c r="G791" s="93">
        <v>2204198</v>
      </c>
      <c r="H791" s="13">
        <f t="shared" si="56"/>
        <v>0</v>
      </c>
    </row>
    <row r="792" spans="1:8" ht="15.75">
      <c r="A792" s="101"/>
      <c r="B792" s="64" t="s">
        <v>12</v>
      </c>
      <c r="C792" s="93">
        <f>SUM(D792:G792)</f>
        <v>2424618</v>
      </c>
      <c r="D792" s="93"/>
      <c r="E792" s="93"/>
      <c r="F792" s="93"/>
      <c r="G792" s="93">
        <v>2424618</v>
      </c>
      <c r="H792" s="13">
        <f t="shared" si="56"/>
        <v>0</v>
      </c>
    </row>
    <row r="793" spans="1:8" ht="15.75">
      <c r="A793" s="101"/>
      <c r="B793" s="64" t="s">
        <v>7</v>
      </c>
      <c r="C793" s="93">
        <f>SUM(D793:G793)</f>
        <v>2667079</v>
      </c>
      <c r="D793" s="93"/>
      <c r="E793" s="93"/>
      <c r="F793" s="93"/>
      <c r="G793" s="93">
        <v>2667079</v>
      </c>
      <c r="H793" s="13">
        <f t="shared" si="56"/>
        <v>0</v>
      </c>
    </row>
    <row r="794" spans="1:8" ht="36.75" customHeight="1">
      <c r="A794" s="101" t="s">
        <v>212</v>
      </c>
      <c r="B794" s="158" t="s">
        <v>387</v>
      </c>
      <c r="C794" s="93">
        <f>SUM(C795:C799)</f>
        <v>2377000</v>
      </c>
      <c r="D794" s="93"/>
      <c r="E794" s="93"/>
      <c r="F794" s="93"/>
      <c r="G794" s="93">
        <f>SUM(G795:G799)</f>
        <v>2377000</v>
      </c>
      <c r="H794" s="13">
        <f t="shared" si="56"/>
        <v>0</v>
      </c>
    </row>
    <row r="795" spans="1:8" ht="15.75">
      <c r="A795" s="101"/>
      <c r="B795" s="64" t="s">
        <v>6</v>
      </c>
      <c r="C795" s="93">
        <f>SUM(D795:G795)</f>
        <v>451000</v>
      </c>
      <c r="D795" s="93"/>
      <c r="E795" s="93"/>
      <c r="F795" s="93"/>
      <c r="G795" s="93">
        <v>451000</v>
      </c>
      <c r="H795" s="13">
        <f t="shared" si="56"/>
        <v>0</v>
      </c>
    </row>
    <row r="796" spans="1:8" ht="15.75">
      <c r="A796" s="101"/>
      <c r="B796" s="64" t="s">
        <v>10</v>
      </c>
      <c r="C796" s="93">
        <f>SUM(D796:G796)</f>
        <v>460000</v>
      </c>
      <c r="D796" s="93"/>
      <c r="E796" s="93"/>
      <c r="F796" s="93"/>
      <c r="G796" s="93">
        <v>460000</v>
      </c>
      <c r="H796" s="13">
        <f t="shared" si="56"/>
        <v>0</v>
      </c>
    </row>
    <row r="797" spans="1:8" ht="15.75">
      <c r="A797" s="101"/>
      <c r="B797" s="64" t="s">
        <v>11</v>
      </c>
      <c r="C797" s="93">
        <f>SUM(D797:G797)</f>
        <v>473000</v>
      </c>
      <c r="D797" s="93"/>
      <c r="E797" s="93"/>
      <c r="F797" s="93"/>
      <c r="G797" s="93">
        <v>473000</v>
      </c>
      <c r="H797" s="13">
        <f t="shared" si="56"/>
        <v>0</v>
      </c>
    </row>
    <row r="798" spans="1:8" ht="15.75">
      <c r="A798" s="101"/>
      <c r="B798" s="64" t="s">
        <v>12</v>
      </c>
      <c r="C798" s="93">
        <f>SUM(D798:G798)</f>
        <v>487000</v>
      </c>
      <c r="D798" s="93"/>
      <c r="E798" s="93"/>
      <c r="F798" s="93"/>
      <c r="G798" s="93">
        <v>487000</v>
      </c>
      <c r="H798" s="13">
        <f t="shared" si="56"/>
        <v>0</v>
      </c>
    </row>
    <row r="799" spans="1:8" ht="15.75">
      <c r="A799" s="101"/>
      <c r="B799" s="64" t="s">
        <v>7</v>
      </c>
      <c r="C799" s="93">
        <f>SUM(D799:G799)</f>
        <v>506000</v>
      </c>
      <c r="D799" s="93"/>
      <c r="E799" s="93"/>
      <c r="F799" s="93"/>
      <c r="G799" s="93">
        <v>506000</v>
      </c>
      <c r="H799" s="13">
        <f t="shared" si="56"/>
        <v>0</v>
      </c>
    </row>
    <row r="800" spans="1:8" ht="31.5">
      <c r="A800" s="101" t="s">
        <v>234</v>
      </c>
      <c r="B800" s="158" t="s">
        <v>410</v>
      </c>
      <c r="C800" s="93">
        <f>SUM(C801:C805)</f>
        <v>1739660</v>
      </c>
      <c r="D800" s="93"/>
      <c r="E800" s="93"/>
      <c r="F800" s="93"/>
      <c r="G800" s="93">
        <f>SUM(G801:G805)</f>
        <v>1739660</v>
      </c>
      <c r="H800" s="13">
        <f t="shared" si="56"/>
        <v>0</v>
      </c>
    </row>
    <row r="801" spans="1:12" ht="15.75">
      <c r="A801" s="101"/>
      <c r="B801" s="64" t="s">
        <v>6</v>
      </c>
      <c r="C801" s="93">
        <f>SUM(D801:G801)</f>
        <v>315600</v>
      </c>
      <c r="D801" s="93"/>
      <c r="E801" s="93"/>
      <c r="F801" s="93"/>
      <c r="G801" s="93">
        <v>315600</v>
      </c>
      <c r="H801" s="13">
        <f t="shared" si="56"/>
        <v>0</v>
      </c>
    </row>
    <row r="802" spans="1:12" ht="15.75">
      <c r="A802" s="101"/>
      <c r="B802" s="64" t="s">
        <v>10</v>
      </c>
      <c r="C802" s="93">
        <f>SUM(D802:G802)</f>
        <v>434920</v>
      </c>
      <c r="D802" s="93"/>
      <c r="E802" s="93"/>
      <c r="F802" s="93"/>
      <c r="G802" s="93">
        <v>434920</v>
      </c>
      <c r="H802" s="13">
        <f t="shared" si="56"/>
        <v>0</v>
      </c>
    </row>
    <row r="803" spans="1:12" ht="15.75">
      <c r="A803" s="101"/>
      <c r="B803" s="64" t="s">
        <v>11</v>
      </c>
      <c r="C803" s="93">
        <f>SUM(D803:G803)</f>
        <v>434920</v>
      </c>
      <c r="D803" s="93"/>
      <c r="E803" s="93"/>
      <c r="F803" s="93"/>
      <c r="G803" s="93">
        <v>434920</v>
      </c>
      <c r="H803" s="13">
        <f t="shared" si="56"/>
        <v>0</v>
      </c>
    </row>
    <row r="804" spans="1:12" ht="15.75">
      <c r="A804" s="101"/>
      <c r="B804" s="64" t="s">
        <v>12</v>
      </c>
      <c r="C804" s="93">
        <f>SUM(D804:G804)</f>
        <v>434920</v>
      </c>
      <c r="D804" s="93"/>
      <c r="E804" s="93"/>
      <c r="F804" s="93"/>
      <c r="G804" s="93">
        <v>434920</v>
      </c>
      <c r="H804" s="13">
        <f t="shared" si="56"/>
        <v>0</v>
      </c>
    </row>
    <row r="805" spans="1:12" ht="15.75">
      <c r="A805" s="101"/>
      <c r="B805" s="64" t="s">
        <v>7</v>
      </c>
      <c r="C805" s="93">
        <f>SUM(D805:G805)</f>
        <v>119300</v>
      </c>
      <c r="D805" s="93"/>
      <c r="E805" s="93"/>
      <c r="F805" s="93"/>
      <c r="G805" s="93">
        <v>119300</v>
      </c>
      <c r="H805" s="13">
        <f t="shared" si="56"/>
        <v>0</v>
      </c>
    </row>
    <row r="806" spans="1:12" ht="34.5" customHeight="1">
      <c r="A806" s="101" t="s">
        <v>235</v>
      </c>
      <c r="B806" s="158" t="s">
        <v>430</v>
      </c>
      <c r="C806" s="93">
        <f>SUM(C807:C811)</f>
        <v>17509900</v>
      </c>
      <c r="D806" s="93"/>
      <c r="E806" s="93"/>
      <c r="F806" s="93"/>
      <c r="G806" s="93">
        <f>SUM(G807:G811)</f>
        <v>17509900</v>
      </c>
      <c r="H806" s="13">
        <f t="shared" si="56"/>
        <v>0</v>
      </c>
    </row>
    <row r="807" spans="1:12" ht="15.75">
      <c r="A807" s="101"/>
      <c r="B807" s="64" t="s">
        <v>6</v>
      </c>
      <c r="C807" s="93"/>
      <c r="D807" s="93"/>
      <c r="E807" s="93"/>
      <c r="F807" s="93"/>
      <c r="G807" s="93"/>
      <c r="H807" s="13">
        <f t="shared" si="56"/>
        <v>0</v>
      </c>
    </row>
    <row r="808" spans="1:12" ht="15.75">
      <c r="A808" s="101"/>
      <c r="B808" s="64" t="s">
        <v>10</v>
      </c>
      <c r="C808" s="93">
        <f t="shared" ref="C808:C824" si="60">SUM(D808:G808)</f>
        <v>1551900</v>
      </c>
      <c r="D808" s="93"/>
      <c r="E808" s="93"/>
      <c r="F808" s="93"/>
      <c r="G808" s="93">
        <v>1551900</v>
      </c>
      <c r="H808" s="13">
        <f t="shared" si="56"/>
        <v>0</v>
      </c>
    </row>
    <row r="809" spans="1:12" ht="15.75">
      <c r="A809" s="101"/>
      <c r="B809" s="64" t="s">
        <v>11</v>
      </c>
      <c r="C809" s="93">
        <f t="shared" si="60"/>
        <v>1585200</v>
      </c>
      <c r="D809" s="93"/>
      <c r="E809" s="93"/>
      <c r="F809" s="93"/>
      <c r="G809" s="93">
        <v>1585200</v>
      </c>
      <c r="H809" s="13">
        <f t="shared" si="56"/>
        <v>0</v>
      </c>
    </row>
    <row r="810" spans="1:12" ht="15.75">
      <c r="A810" s="101"/>
      <c r="B810" s="64" t="s">
        <v>12</v>
      </c>
      <c r="C810" s="93">
        <f t="shared" si="60"/>
        <v>5540300</v>
      </c>
      <c r="D810" s="93"/>
      <c r="E810" s="93"/>
      <c r="F810" s="93"/>
      <c r="G810" s="93">
        <v>5540300</v>
      </c>
      <c r="H810" s="13">
        <f t="shared" si="56"/>
        <v>0</v>
      </c>
    </row>
    <row r="811" spans="1:12" ht="15.75">
      <c r="A811" s="101"/>
      <c r="B811" s="64" t="s">
        <v>7</v>
      </c>
      <c r="C811" s="93">
        <f t="shared" si="60"/>
        <v>8832500</v>
      </c>
      <c r="D811" s="93"/>
      <c r="E811" s="93"/>
      <c r="F811" s="93"/>
      <c r="G811" s="93">
        <v>8832500</v>
      </c>
      <c r="H811" s="13">
        <f t="shared" ref="H811:H940" si="61">C811-D811-E811-F811-G811</f>
        <v>0</v>
      </c>
    </row>
    <row r="812" spans="1:12" ht="19.5" customHeight="1">
      <c r="A812" s="101" t="s">
        <v>333</v>
      </c>
      <c r="B812" s="159" t="s">
        <v>334</v>
      </c>
      <c r="C812" s="93">
        <f>C813+C814+C815+C816+C817</f>
        <v>188000000</v>
      </c>
      <c r="D812" s="93"/>
      <c r="E812" s="93"/>
      <c r="F812" s="93"/>
      <c r="G812" s="93">
        <f>G813+G814+G815+G816+G817</f>
        <v>188000000</v>
      </c>
      <c r="H812" s="13"/>
      <c r="L812" s="134"/>
    </row>
    <row r="813" spans="1:12" ht="15.75">
      <c r="A813" s="101"/>
      <c r="B813" s="64" t="s">
        <v>6</v>
      </c>
      <c r="C813" s="8">
        <f>D813+E813+F813+G813</f>
        <v>38500000</v>
      </c>
      <c r="D813" s="8"/>
      <c r="E813" s="8"/>
      <c r="F813" s="8"/>
      <c r="G813" s="8">
        <v>38500000</v>
      </c>
      <c r="H813" s="13"/>
    </row>
    <row r="814" spans="1:12" ht="15.75">
      <c r="A814" s="101"/>
      <c r="B814" s="64" t="s">
        <v>10</v>
      </c>
      <c r="C814" s="8">
        <f>D814+E814+F814+G814</f>
        <v>34500000</v>
      </c>
      <c r="D814" s="8"/>
      <c r="E814" s="8"/>
      <c r="F814" s="8"/>
      <c r="G814" s="8">
        <v>34500000</v>
      </c>
      <c r="H814" s="13"/>
    </row>
    <row r="815" spans="1:12" ht="15.75">
      <c r="A815" s="101"/>
      <c r="B815" s="64" t="s">
        <v>11</v>
      </c>
      <c r="C815" s="8">
        <f t="shared" ref="C815:C817" si="62">D815+E815+F815+G815</f>
        <v>34000000</v>
      </c>
      <c r="D815" s="8"/>
      <c r="E815" s="8"/>
      <c r="F815" s="8"/>
      <c r="G815" s="8">
        <v>34000000</v>
      </c>
      <c r="H815" s="13"/>
    </row>
    <row r="816" spans="1:12" ht="15.75">
      <c r="A816" s="101"/>
      <c r="B816" s="64" t="s">
        <v>12</v>
      </c>
      <c r="C816" s="8">
        <f t="shared" si="62"/>
        <v>42000000</v>
      </c>
      <c r="D816" s="8"/>
      <c r="E816" s="8"/>
      <c r="F816" s="8"/>
      <c r="G816" s="8">
        <v>42000000</v>
      </c>
      <c r="H816" s="13"/>
    </row>
    <row r="817" spans="1:8" ht="15.75">
      <c r="A817" s="101"/>
      <c r="B817" s="64" t="s">
        <v>7</v>
      </c>
      <c r="C817" s="8">
        <f t="shared" si="62"/>
        <v>39000000</v>
      </c>
      <c r="D817" s="8"/>
      <c r="E817" s="8"/>
      <c r="F817" s="8"/>
      <c r="G817" s="8">
        <v>39000000</v>
      </c>
      <c r="H817" s="13"/>
    </row>
    <row r="818" spans="1:8" ht="47.25">
      <c r="A818" s="107" t="s">
        <v>183</v>
      </c>
      <c r="B818" s="17" t="s">
        <v>184</v>
      </c>
      <c r="C818" s="6">
        <f t="shared" si="60"/>
        <v>35021</v>
      </c>
      <c r="D818" s="6"/>
      <c r="E818" s="6"/>
      <c r="F818" s="6">
        <f>SUM(F819:F823)</f>
        <v>35021</v>
      </c>
      <c r="G818" s="6"/>
      <c r="H818" s="13">
        <f t="shared" si="61"/>
        <v>0</v>
      </c>
    </row>
    <row r="819" spans="1:8" ht="15.75">
      <c r="A819" s="107"/>
      <c r="B819" s="17" t="s">
        <v>6</v>
      </c>
      <c r="C819" s="6">
        <f t="shared" si="60"/>
        <v>6614.2</v>
      </c>
      <c r="D819" s="37"/>
      <c r="E819" s="37"/>
      <c r="F819" s="37">
        <v>6614.2</v>
      </c>
      <c r="G819" s="38"/>
      <c r="H819" s="13">
        <f t="shared" si="61"/>
        <v>0</v>
      </c>
    </row>
    <row r="820" spans="1:8" ht="15.75">
      <c r="A820" s="107"/>
      <c r="B820" s="17" t="s">
        <v>10</v>
      </c>
      <c r="C820" s="6">
        <f t="shared" si="60"/>
        <v>6614.2</v>
      </c>
      <c r="D820" s="37"/>
      <c r="E820" s="37"/>
      <c r="F820" s="37">
        <v>6614.2</v>
      </c>
      <c r="G820" s="38"/>
      <c r="H820" s="13">
        <f t="shared" si="61"/>
        <v>0</v>
      </c>
    </row>
    <row r="821" spans="1:8" ht="15.75">
      <c r="A821" s="107"/>
      <c r="B821" s="17" t="s">
        <v>11</v>
      </c>
      <c r="C821" s="6">
        <f t="shared" si="60"/>
        <v>6614.2</v>
      </c>
      <c r="D821" s="37"/>
      <c r="E821" s="37"/>
      <c r="F821" s="37">
        <v>6614.2</v>
      </c>
      <c r="G821" s="38"/>
      <c r="H821" s="13">
        <f t="shared" si="61"/>
        <v>0</v>
      </c>
    </row>
    <row r="822" spans="1:8" ht="15.75">
      <c r="A822" s="107"/>
      <c r="B822" s="17" t="s">
        <v>12</v>
      </c>
      <c r="C822" s="6">
        <f t="shared" si="60"/>
        <v>7389.7</v>
      </c>
      <c r="D822" s="37"/>
      <c r="E822" s="37"/>
      <c r="F822" s="37">
        <v>7389.7</v>
      </c>
      <c r="G822" s="38"/>
      <c r="H822" s="13">
        <f t="shared" si="61"/>
        <v>0</v>
      </c>
    </row>
    <row r="823" spans="1:8" ht="15.75">
      <c r="A823" s="107"/>
      <c r="B823" s="17" t="s">
        <v>7</v>
      </c>
      <c r="C823" s="6">
        <f t="shared" si="60"/>
        <v>7788.7</v>
      </c>
      <c r="D823" s="37"/>
      <c r="E823" s="37"/>
      <c r="F823" s="37">
        <v>7788.7</v>
      </c>
      <c r="G823" s="38"/>
      <c r="H823" s="13">
        <f t="shared" si="61"/>
        <v>0</v>
      </c>
    </row>
    <row r="824" spans="1:8" ht="33" customHeight="1">
      <c r="A824" s="101" t="s">
        <v>251</v>
      </c>
      <c r="B824" s="73" t="s">
        <v>335</v>
      </c>
      <c r="C824" s="6">
        <f t="shared" si="60"/>
        <v>695200</v>
      </c>
      <c r="D824" s="6"/>
      <c r="E824" s="6"/>
      <c r="F824" s="6">
        <f>SUM(F825:F829)</f>
        <v>695200</v>
      </c>
      <c r="G824" s="6"/>
      <c r="H824" s="13">
        <f t="shared" si="61"/>
        <v>0</v>
      </c>
    </row>
    <row r="825" spans="1:8" ht="15.75">
      <c r="A825" s="66"/>
      <c r="B825" s="17" t="s">
        <v>6</v>
      </c>
      <c r="C825" s="6">
        <f>SUM(D825:F825)</f>
        <v>139040</v>
      </c>
      <c r="D825" s="6"/>
      <c r="E825" s="6"/>
      <c r="F825" s="36">
        <v>139040</v>
      </c>
      <c r="G825" s="21"/>
      <c r="H825" s="13">
        <f t="shared" si="61"/>
        <v>0</v>
      </c>
    </row>
    <row r="826" spans="1:8" ht="15.75">
      <c r="A826" s="66"/>
      <c r="B826" s="17" t="s">
        <v>10</v>
      </c>
      <c r="C826" s="6">
        <f>SUM(D826:F826)</f>
        <v>139040</v>
      </c>
      <c r="D826" s="8"/>
      <c r="E826" s="8"/>
      <c r="F826" s="36">
        <v>139040</v>
      </c>
      <c r="G826" s="21"/>
      <c r="H826" s="13">
        <f t="shared" si="61"/>
        <v>0</v>
      </c>
    </row>
    <row r="827" spans="1:8" ht="15.75">
      <c r="A827" s="66"/>
      <c r="B827" s="17" t="s">
        <v>11</v>
      </c>
      <c r="C827" s="6">
        <f>SUM(D827:F827)</f>
        <v>139040</v>
      </c>
      <c r="D827" s="8"/>
      <c r="E827" s="8"/>
      <c r="F827" s="36">
        <v>139040</v>
      </c>
      <c r="G827" s="21"/>
      <c r="H827" s="13">
        <f t="shared" si="61"/>
        <v>0</v>
      </c>
    </row>
    <row r="828" spans="1:8" ht="15.75">
      <c r="A828" s="66"/>
      <c r="B828" s="17" t="s">
        <v>12</v>
      </c>
      <c r="C828" s="6">
        <f>SUM(D828:F828)</f>
        <v>139040</v>
      </c>
      <c r="D828" s="35"/>
      <c r="E828" s="35"/>
      <c r="F828" s="36">
        <v>139040</v>
      </c>
      <c r="G828" s="21"/>
      <c r="H828" s="13">
        <f t="shared" si="61"/>
        <v>0</v>
      </c>
    </row>
    <row r="829" spans="1:8" ht="15.75">
      <c r="A829" s="66"/>
      <c r="B829" s="17" t="s">
        <v>7</v>
      </c>
      <c r="C829" s="6">
        <f>SUM(D829:F829)</f>
        <v>139040</v>
      </c>
      <c r="D829" s="35"/>
      <c r="E829" s="6"/>
      <c r="F829" s="36">
        <v>139040</v>
      </c>
      <c r="G829" s="21"/>
      <c r="H829" s="13">
        <f t="shared" si="61"/>
        <v>0</v>
      </c>
    </row>
    <row r="830" spans="1:8" ht="30.75" customHeight="1">
      <c r="A830" s="101" t="s">
        <v>298</v>
      </c>
      <c r="B830" s="74" t="s">
        <v>299</v>
      </c>
      <c r="C830" s="6">
        <f>SUM(D830:G830)</f>
        <v>25650.3</v>
      </c>
      <c r="D830" s="6"/>
      <c r="E830" s="6">
        <f>SUM(E831:E835)</f>
        <v>5593.8</v>
      </c>
      <c r="F830" s="6">
        <f>SUM(F831:F835)</f>
        <v>20056.5</v>
      </c>
      <c r="G830" s="6"/>
      <c r="H830" s="13"/>
    </row>
    <row r="831" spans="1:8" ht="15.75">
      <c r="A831" s="66"/>
      <c r="B831" s="17" t="s">
        <v>6</v>
      </c>
      <c r="C831" s="6">
        <f>SUM(D831:F831)</f>
        <v>5650.3</v>
      </c>
      <c r="D831" s="6"/>
      <c r="E831" s="6">
        <v>5593.8</v>
      </c>
      <c r="F831" s="36">
        <v>56.5</v>
      </c>
      <c r="G831" s="21"/>
      <c r="H831" s="13"/>
    </row>
    <row r="832" spans="1:8" ht="15.75">
      <c r="A832" s="66"/>
      <c r="B832" s="17" t="s">
        <v>10</v>
      </c>
      <c r="C832" s="6">
        <f>SUM(D832:F832)</f>
        <v>0</v>
      </c>
      <c r="D832" s="8"/>
      <c r="E832" s="8"/>
      <c r="F832" s="36"/>
      <c r="G832" s="21"/>
      <c r="H832" s="13"/>
    </row>
    <row r="833" spans="1:8" ht="15.75">
      <c r="A833" s="66"/>
      <c r="B833" s="17" t="s">
        <v>11</v>
      </c>
      <c r="C833" s="6">
        <f>SUM(D833:F833)</f>
        <v>0</v>
      </c>
      <c r="D833" s="8"/>
      <c r="E833" s="8"/>
      <c r="F833" s="36"/>
      <c r="G833" s="21"/>
      <c r="H833" s="13"/>
    </row>
    <row r="834" spans="1:8" ht="15.75">
      <c r="A834" s="66"/>
      <c r="B834" s="17" t="s">
        <v>12</v>
      </c>
      <c r="C834" s="6">
        <f>SUM(D834:F834)</f>
        <v>10000</v>
      </c>
      <c r="D834" s="35"/>
      <c r="E834" s="35"/>
      <c r="F834" s="36">
        <v>10000</v>
      </c>
      <c r="G834" s="21"/>
      <c r="H834" s="13"/>
    </row>
    <row r="835" spans="1:8" ht="15.75">
      <c r="A835" s="66"/>
      <c r="B835" s="17" t="s">
        <v>7</v>
      </c>
      <c r="C835" s="6">
        <f>SUM(D835:F835)</f>
        <v>10000</v>
      </c>
      <c r="D835" s="35"/>
      <c r="E835" s="6"/>
      <c r="F835" s="36">
        <v>10000</v>
      </c>
      <c r="G835" s="21"/>
      <c r="H835" s="13"/>
    </row>
    <row r="836" spans="1:8" ht="30" customHeight="1">
      <c r="A836" s="103" t="s">
        <v>355</v>
      </c>
      <c r="B836" s="64" t="s">
        <v>356</v>
      </c>
      <c r="C836" s="63">
        <f>C837+C838+C839+C840+C841</f>
        <v>419811.8</v>
      </c>
      <c r="D836" s="94"/>
      <c r="E836" s="63"/>
      <c r="F836" s="95">
        <f>F837+F838+F839+F840+F841</f>
        <v>419811.8</v>
      </c>
      <c r="G836" s="21"/>
      <c r="H836" s="13"/>
    </row>
    <row r="837" spans="1:8" ht="15.75">
      <c r="A837" s="66"/>
      <c r="B837" s="64" t="s">
        <v>6</v>
      </c>
      <c r="C837" s="63">
        <f>D837+E837+F837+G837</f>
        <v>43000</v>
      </c>
      <c r="D837" s="94"/>
      <c r="E837" s="63"/>
      <c r="F837" s="92">
        <f>F843+F849</f>
        <v>43000</v>
      </c>
      <c r="G837" s="21"/>
      <c r="H837" s="13"/>
    </row>
    <row r="838" spans="1:8" ht="15.75">
      <c r="A838" s="66"/>
      <c r="B838" s="64" t="s">
        <v>10</v>
      </c>
      <c r="C838" s="63">
        <f t="shared" ref="C838:C841" si="63">D838+E838+F838+G838</f>
        <v>115000</v>
      </c>
      <c r="D838" s="94"/>
      <c r="E838" s="63"/>
      <c r="F838" s="92">
        <f t="shared" ref="F838:F841" si="64">F844+F850</f>
        <v>115000</v>
      </c>
      <c r="G838" s="21"/>
      <c r="H838" s="13"/>
    </row>
    <row r="839" spans="1:8" ht="15.75">
      <c r="A839" s="66"/>
      <c r="B839" s="64" t="s">
        <v>11</v>
      </c>
      <c r="C839" s="63">
        <f t="shared" si="63"/>
        <v>37680</v>
      </c>
      <c r="D839" s="94"/>
      <c r="E839" s="63"/>
      <c r="F839" s="92">
        <f t="shared" si="64"/>
        <v>37680</v>
      </c>
      <c r="G839" s="21"/>
      <c r="H839" s="13"/>
    </row>
    <row r="840" spans="1:8" ht="15.75">
      <c r="A840" s="66"/>
      <c r="B840" s="64" t="s">
        <v>12</v>
      </c>
      <c r="C840" s="63">
        <f t="shared" si="63"/>
        <v>206131.8</v>
      </c>
      <c r="D840" s="94"/>
      <c r="E840" s="63"/>
      <c r="F840" s="92">
        <f>F846+F852</f>
        <v>206131.8</v>
      </c>
      <c r="G840" s="21"/>
      <c r="H840" s="13"/>
    </row>
    <row r="841" spans="1:8" ht="15.75">
      <c r="A841" s="66"/>
      <c r="B841" s="64" t="s">
        <v>7</v>
      </c>
      <c r="C841" s="63">
        <f t="shared" si="63"/>
        <v>18000</v>
      </c>
      <c r="D841" s="94"/>
      <c r="E841" s="63"/>
      <c r="F841" s="92">
        <f t="shared" si="64"/>
        <v>18000</v>
      </c>
      <c r="G841" s="21"/>
      <c r="H841" s="13"/>
    </row>
    <row r="842" spans="1:8" ht="22.5" customHeight="1">
      <c r="A842" s="66" t="s">
        <v>357</v>
      </c>
      <c r="B842" s="64" t="s">
        <v>411</v>
      </c>
      <c r="C842" s="63">
        <f>C843+C844+C845+C846</f>
        <v>337811.8</v>
      </c>
      <c r="D842" s="94"/>
      <c r="E842" s="63"/>
      <c r="F842" s="95">
        <f>F843+F844+F845+F846</f>
        <v>337811.8</v>
      </c>
      <c r="G842" s="21"/>
      <c r="H842" s="13"/>
    </row>
    <row r="843" spans="1:8" ht="15.75">
      <c r="A843" s="66"/>
      <c r="B843" s="64" t="s">
        <v>6</v>
      </c>
      <c r="C843" s="63">
        <f>D843+E843+F843+G843</f>
        <v>33000</v>
      </c>
      <c r="D843" s="94"/>
      <c r="E843" s="63"/>
      <c r="F843" s="92">
        <v>33000</v>
      </c>
      <c r="G843" s="21"/>
      <c r="H843" s="13"/>
    </row>
    <row r="844" spans="1:8" ht="15.75">
      <c r="A844" s="66"/>
      <c r="B844" s="64" t="s">
        <v>10</v>
      </c>
      <c r="C844" s="63">
        <f t="shared" ref="C844:C846" si="65">D844+E844+F844+G844</f>
        <v>97000</v>
      </c>
      <c r="D844" s="94"/>
      <c r="E844" s="63"/>
      <c r="F844" s="92">
        <v>97000</v>
      </c>
      <c r="G844" s="21"/>
      <c r="H844" s="13"/>
    </row>
    <row r="845" spans="1:8" ht="15.75">
      <c r="A845" s="66"/>
      <c r="B845" s="64" t="s">
        <v>11</v>
      </c>
      <c r="C845" s="63">
        <f t="shared" si="65"/>
        <v>19680</v>
      </c>
      <c r="D845" s="94"/>
      <c r="E845" s="63"/>
      <c r="F845" s="92">
        <v>19680</v>
      </c>
      <c r="G845" s="21"/>
      <c r="H845" s="13"/>
    </row>
    <row r="846" spans="1:8" ht="15.75">
      <c r="A846" s="66"/>
      <c r="B846" s="64" t="s">
        <v>12</v>
      </c>
      <c r="C846" s="63">
        <f t="shared" si="65"/>
        <v>188131.8</v>
      </c>
      <c r="D846" s="94"/>
      <c r="E846" s="63"/>
      <c r="F846" s="92">
        <v>188131.8</v>
      </c>
      <c r="G846" s="21"/>
      <c r="H846" s="13"/>
    </row>
    <row r="847" spans="1:8" ht="15.75">
      <c r="A847" s="66"/>
      <c r="B847" s="64" t="s">
        <v>7</v>
      </c>
      <c r="C847" s="63"/>
      <c r="D847" s="94"/>
      <c r="E847" s="63"/>
      <c r="F847" s="92"/>
      <c r="G847" s="21"/>
      <c r="H847" s="13"/>
    </row>
    <row r="848" spans="1:8" ht="15.75">
      <c r="A848" s="66" t="s">
        <v>358</v>
      </c>
      <c r="B848" s="64" t="s">
        <v>412</v>
      </c>
      <c r="C848" s="63">
        <f>C849+C850+C851+C852+C853</f>
        <v>82000</v>
      </c>
      <c r="D848" s="94"/>
      <c r="E848" s="63"/>
      <c r="F848" s="95">
        <f>F849+F850+F851+F852+F853</f>
        <v>82000</v>
      </c>
      <c r="G848" s="21"/>
      <c r="H848" s="13"/>
    </row>
    <row r="849" spans="1:8" ht="15.75">
      <c r="A849" s="66"/>
      <c r="B849" s="64" t="s">
        <v>6</v>
      </c>
      <c r="C849" s="63">
        <f>D849+E849+F849+G849</f>
        <v>10000</v>
      </c>
      <c r="D849" s="94"/>
      <c r="E849" s="63"/>
      <c r="F849" s="92">
        <v>10000</v>
      </c>
      <c r="G849" s="21"/>
      <c r="H849" s="13"/>
    </row>
    <row r="850" spans="1:8" ht="15.75">
      <c r="A850" s="66"/>
      <c r="B850" s="64" t="s">
        <v>10</v>
      </c>
      <c r="C850" s="63">
        <f t="shared" ref="C850:C853" si="66">D850+E850+F850+G850</f>
        <v>18000</v>
      </c>
      <c r="D850" s="94"/>
      <c r="E850" s="63"/>
      <c r="F850" s="92">
        <v>18000</v>
      </c>
      <c r="G850" s="21"/>
      <c r="H850" s="13"/>
    </row>
    <row r="851" spans="1:8" ht="15.75">
      <c r="A851" s="66"/>
      <c r="B851" s="64" t="s">
        <v>11</v>
      </c>
      <c r="C851" s="63">
        <f t="shared" si="66"/>
        <v>18000</v>
      </c>
      <c r="D851" s="94"/>
      <c r="E851" s="63"/>
      <c r="F851" s="92">
        <v>18000</v>
      </c>
      <c r="G851" s="21"/>
      <c r="H851" s="13"/>
    </row>
    <row r="852" spans="1:8" ht="15.75">
      <c r="A852" s="66"/>
      <c r="B852" s="64" t="s">
        <v>12</v>
      </c>
      <c r="C852" s="63">
        <f t="shared" si="66"/>
        <v>18000</v>
      </c>
      <c r="D852" s="94"/>
      <c r="E852" s="63"/>
      <c r="F852" s="92">
        <v>18000</v>
      </c>
      <c r="G852" s="21"/>
      <c r="H852" s="13"/>
    </row>
    <row r="853" spans="1:8" ht="15.75">
      <c r="A853" s="66"/>
      <c r="B853" s="64" t="s">
        <v>7</v>
      </c>
      <c r="C853" s="63">
        <f t="shared" si="66"/>
        <v>18000</v>
      </c>
      <c r="D853" s="94"/>
      <c r="E853" s="63"/>
      <c r="F853" s="92">
        <v>18000</v>
      </c>
      <c r="G853" s="21"/>
      <c r="H853" s="13"/>
    </row>
    <row r="854" spans="1:8" ht="19.5" customHeight="1">
      <c r="A854" s="103" t="s">
        <v>359</v>
      </c>
      <c r="B854" s="96" t="s">
        <v>360</v>
      </c>
      <c r="C854" s="63">
        <f>D854+E854+F854+G854</f>
        <v>76286</v>
      </c>
      <c r="D854" s="94"/>
      <c r="E854" s="63"/>
      <c r="F854" s="95">
        <f>F856+F855+F857+F858+F859</f>
        <v>76286</v>
      </c>
      <c r="G854" s="21"/>
      <c r="H854" s="13"/>
    </row>
    <row r="855" spans="1:8" ht="15.75">
      <c r="A855" s="66"/>
      <c r="B855" s="64" t="s">
        <v>6</v>
      </c>
      <c r="C855" s="63"/>
      <c r="D855" s="94"/>
      <c r="E855" s="63"/>
      <c r="F855" s="92"/>
      <c r="G855" s="21"/>
      <c r="H855" s="13"/>
    </row>
    <row r="856" spans="1:8" ht="15.75">
      <c r="A856" s="66"/>
      <c r="B856" s="64" t="s">
        <v>10</v>
      </c>
      <c r="C856" s="63">
        <f>D856+E856+F856+G856</f>
        <v>6000</v>
      </c>
      <c r="D856" s="94"/>
      <c r="E856" s="63"/>
      <c r="F856" s="92">
        <f t="shared" ref="F856:F857" si="67">F862+F868</f>
        <v>6000</v>
      </c>
      <c r="G856" s="21"/>
      <c r="H856" s="13"/>
    </row>
    <row r="857" spans="1:8" ht="15.75">
      <c r="A857" s="66"/>
      <c r="B857" s="64" t="s">
        <v>11</v>
      </c>
      <c r="C857" s="63">
        <f>D857+E857+F857+G857</f>
        <v>70286</v>
      </c>
      <c r="D857" s="94"/>
      <c r="E857" s="63"/>
      <c r="F857" s="92">
        <f t="shared" si="67"/>
        <v>70286</v>
      </c>
      <c r="G857" s="21"/>
      <c r="H857" s="13"/>
    </row>
    <row r="858" spans="1:8" ht="15.75">
      <c r="A858" s="66"/>
      <c r="B858" s="64" t="s">
        <v>12</v>
      </c>
      <c r="C858" s="63"/>
      <c r="D858" s="94"/>
      <c r="E858" s="63"/>
      <c r="F858" s="92"/>
      <c r="G858" s="21"/>
      <c r="H858" s="13"/>
    </row>
    <row r="859" spans="1:8" ht="15.75">
      <c r="A859" s="66"/>
      <c r="B859" s="64" t="s">
        <v>7</v>
      </c>
      <c r="C859" s="63"/>
      <c r="D859" s="94"/>
      <c r="E859" s="63"/>
      <c r="F859" s="92"/>
      <c r="G859" s="21"/>
      <c r="H859" s="13"/>
    </row>
    <row r="860" spans="1:8" ht="36" customHeight="1">
      <c r="A860" s="66" t="s">
        <v>361</v>
      </c>
      <c r="B860" s="103" t="s">
        <v>431</v>
      </c>
      <c r="C860" s="63">
        <f>D860+E860+F860+G860</f>
        <v>62702</v>
      </c>
      <c r="D860" s="94"/>
      <c r="E860" s="63"/>
      <c r="F860" s="95">
        <f>F861+F862+F863+F864+F865</f>
        <v>62702</v>
      </c>
      <c r="G860" s="21"/>
      <c r="H860" s="13"/>
    </row>
    <row r="861" spans="1:8" ht="15.75">
      <c r="A861" s="66"/>
      <c r="B861" s="64" t="s">
        <v>6</v>
      </c>
      <c r="C861" s="63"/>
      <c r="D861" s="94"/>
      <c r="E861" s="63"/>
      <c r="F861" s="92"/>
      <c r="G861" s="21"/>
      <c r="H861" s="13"/>
    </row>
    <row r="862" spans="1:8" ht="15.75">
      <c r="A862" s="66"/>
      <c r="B862" s="64" t="s">
        <v>10</v>
      </c>
      <c r="C862" s="63">
        <f>D862+E862+F862+G862</f>
        <v>5000</v>
      </c>
      <c r="D862" s="94"/>
      <c r="E862" s="63"/>
      <c r="F862" s="92">
        <v>5000</v>
      </c>
      <c r="G862" s="21"/>
      <c r="H862" s="13"/>
    </row>
    <row r="863" spans="1:8" ht="15.75">
      <c r="A863" s="66"/>
      <c r="B863" s="64" t="s">
        <v>11</v>
      </c>
      <c r="C863" s="63">
        <f>D863+E863+F863+G863</f>
        <v>57702</v>
      </c>
      <c r="D863" s="94"/>
      <c r="E863" s="63"/>
      <c r="F863" s="92">
        <v>57702</v>
      </c>
      <c r="G863" s="21"/>
      <c r="H863" s="13"/>
    </row>
    <row r="864" spans="1:8" ht="15.75">
      <c r="A864" s="66"/>
      <c r="B864" s="64" t="s">
        <v>12</v>
      </c>
      <c r="C864" s="63"/>
      <c r="D864" s="94"/>
      <c r="E864" s="63"/>
      <c r="F864" s="92"/>
      <c r="G864" s="21"/>
      <c r="H864" s="13"/>
    </row>
    <row r="865" spans="1:12" ht="15.75">
      <c r="A865" s="66"/>
      <c r="B865" s="64" t="s">
        <v>7</v>
      </c>
      <c r="C865" s="63"/>
      <c r="D865" s="94"/>
      <c r="E865" s="63"/>
      <c r="F865" s="92"/>
      <c r="G865" s="21"/>
      <c r="H865" s="13"/>
    </row>
    <row r="866" spans="1:12" ht="47.25">
      <c r="A866" s="66" t="s">
        <v>362</v>
      </c>
      <c r="B866" s="103" t="s">
        <v>432</v>
      </c>
      <c r="C866" s="63">
        <f>D866+E866+F866+G866</f>
        <v>13584</v>
      </c>
      <c r="D866" s="94"/>
      <c r="E866" s="63"/>
      <c r="F866" s="95">
        <f>F867+F868+F869+F870+F871</f>
        <v>13584</v>
      </c>
      <c r="G866" s="21"/>
      <c r="H866" s="13"/>
    </row>
    <row r="867" spans="1:12" ht="15.75">
      <c r="A867" s="66"/>
      <c r="B867" s="64" t="s">
        <v>6</v>
      </c>
      <c r="C867" s="63"/>
      <c r="D867" s="94"/>
      <c r="E867" s="63"/>
      <c r="F867" s="92"/>
      <c r="G867" s="21"/>
      <c r="H867" s="13"/>
    </row>
    <row r="868" spans="1:12" ht="15.75">
      <c r="A868" s="66"/>
      <c r="B868" s="64" t="s">
        <v>10</v>
      </c>
      <c r="C868" s="63">
        <f>D868+E868+F868+G868</f>
        <v>1000</v>
      </c>
      <c r="D868" s="94"/>
      <c r="E868" s="63"/>
      <c r="F868" s="92">
        <v>1000</v>
      </c>
      <c r="G868" s="21"/>
      <c r="H868" s="13"/>
    </row>
    <row r="869" spans="1:12" ht="15.75">
      <c r="A869" s="66"/>
      <c r="B869" s="64" t="s">
        <v>11</v>
      </c>
      <c r="C869" s="63">
        <f>D869+E869+F869+G869</f>
        <v>12584</v>
      </c>
      <c r="D869" s="94"/>
      <c r="E869" s="63"/>
      <c r="F869" s="92">
        <v>12584</v>
      </c>
      <c r="G869" s="21"/>
      <c r="H869" s="13"/>
    </row>
    <row r="870" spans="1:12" ht="15.75">
      <c r="A870" s="66"/>
      <c r="B870" s="64" t="s">
        <v>12</v>
      </c>
      <c r="C870" s="63"/>
      <c r="D870" s="94"/>
      <c r="E870" s="63"/>
      <c r="F870" s="92"/>
      <c r="G870" s="21"/>
      <c r="H870" s="13"/>
    </row>
    <row r="871" spans="1:12" ht="15.75">
      <c r="A871" s="66"/>
      <c r="B871" s="64" t="s">
        <v>7</v>
      </c>
      <c r="C871" s="63"/>
      <c r="D871" s="94"/>
      <c r="E871" s="63"/>
      <c r="F871" s="92"/>
      <c r="G871" s="21"/>
      <c r="H871" s="13"/>
    </row>
    <row r="872" spans="1:12" ht="35.25" customHeight="1">
      <c r="A872" s="192" t="s">
        <v>213</v>
      </c>
      <c r="B872" s="193"/>
      <c r="C872" s="193"/>
      <c r="D872" s="193"/>
      <c r="E872" s="193"/>
      <c r="F872" s="193"/>
      <c r="G872" s="194"/>
      <c r="H872" s="13">
        <f t="shared" si="61"/>
        <v>0</v>
      </c>
    </row>
    <row r="873" spans="1:12" ht="56.25" customHeight="1">
      <c r="A873" s="101" t="s">
        <v>136</v>
      </c>
      <c r="B873" s="62" t="s">
        <v>138</v>
      </c>
      <c r="C873" s="6">
        <f t="shared" ref="C873:C878" si="68">SUM(D873:G873)</f>
        <v>19959905.609999999</v>
      </c>
      <c r="D873" s="6"/>
      <c r="E873" s="6"/>
      <c r="F873" s="6">
        <f>SUM(F874:F878)</f>
        <v>644381.5</v>
      </c>
      <c r="G873" s="6">
        <f>SUM(G874:G878)</f>
        <v>19315524.109999999</v>
      </c>
      <c r="H873" s="13">
        <f t="shared" si="61"/>
        <v>0</v>
      </c>
      <c r="L873" s="134"/>
    </row>
    <row r="874" spans="1:12" ht="15.75">
      <c r="A874" s="111"/>
      <c r="B874" s="17" t="s">
        <v>6</v>
      </c>
      <c r="C874" s="6">
        <f t="shared" si="68"/>
        <v>3635283.5999999996</v>
      </c>
      <c r="D874" s="6"/>
      <c r="E874" s="6"/>
      <c r="F874" s="6">
        <f>SUMIF($B$880:$B$920,B880,$F$880:$F$920)</f>
        <v>7321.8</v>
      </c>
      <c r="G874" s="6">
        <f>SUMIF($B$880:$B$920,B880,$G$880:$G$920)</f>
        <v>3627961.8</v>
      </c>
      <c r="H874" s="13">
        <f t="shared" si="61"/>
        <v>0</v>
      </c>
    </row>
    <row r="875" spans="1:12" ht="15.75">
      <c r="A875" s="111"/>
      <c r="B875" s="17" t="s">
        <v>10</v>
      </c>
      <c r="C875" s="6">
        <f t="shared" si="68"/>
        <v>2991579.8</v>
      </c>
      <c r="D875" s="6"/>
      <c r="E875" s="6"/>
      <c r="F875" s="6">
        <f>SUMIF($B$880:$B$920,B881,$F$880:$F$920)</f>
        <v>5000</v>
      </c>
      <c r="G875" s="6">
        <f>SUMIF($B$880:$B$920,B881,$G$880:$G$920)</f>
        <v>2986579.8</v>
      </c>
      <c r="H875" s="13">
        <f t="shared" si="61"/>
        <v>0</v>
      </c>
    </row>
    <row r="876" spans="1:12" ht="15.75">
      <c r="A876" s="111"/>
      <c r="B876" s="17" t="s">
        <v>11</v>
      </c>
      <c r="C876" s="6">
        <f t="shared" si="68"/>
        <v>2644581.4900000002</v>
      </c>
      <c r="D876" s="6"/>
      <c r="E876" s="6"/>
      <c r="F876" s="6">
        <f>SUMIF($B$880:$B$920,B882,$F$880:$F$920)</f>
        <v>65106.5</v>
      </c>
      <c r="G876" s="6">
        <f>SUMIF($B$880:$B$920,B882,$G$880:$G$920)</f>
        <v>2579474.9900000002</v>
      </c>
      <c r="H876" s="13">
        <f t="shared" si="61"/>
        <v>0</v>
      </c>
    </row>
    <row r="877" spans="1:12" ht="15.75">
      <c r="A877" s="118"/>
      <c r="B877" s="17" t="s">
        <v>12</v>
      </c>
      <c r="C877" s="6">
        <f t="shared" si="68"/>
        <v>5002375.4400000004</v>
      </c>
      <c r="D877" s="6"/>
      <c r="E877" s="6"/>
      <c r="F877" s="6">
        <f>SUMIF($B$880:$B$920,B883,$F$880:$F$920)</f>
        <v>260952.8</v>
      </c>
      <c r="G877" s="6">
        <f>SUMIF($B$880:$B$920,B883,$G$880:$G$920)</f>
        <v>4741422.6400000006</v>
      </c>
      <c r="H877" s="13">
        <f t="shared" si="61"/>
        <v>0</v>
      </c>
    </row>
    <row r="878" spans="1:12" ht="15.75">
      <c r="A878" s="118"/>
      <c r="B878" s="17" t="s">
        <v>7</v>
      </c>
      <c r="C878" s="6">
        <f t="shared" si="68"/>
        <v>5686085.2800000003</v>
      </c>
      <c r="D878" s="6"/>
      <c r="E878" s="6"/>
      <c r="F878" s="6">
        <f>SUMIF($B$880:$B$920,B884,$F$880:$F$920)</f>
        <v>306000.40000000002</v>
      </c>
      <c r="G878" s="6">
        <f>SUMIF($B$880:$B$920,B884,$G$880:$G$920)</f>
        <v>5380084.8799999999</v>
      </c>
      <c r="H878" s="13">
        <f t="shared" si="61"/>
        <v>0</v>
      </c>
    </row>
    <row r="879" spans="1:12" ht="31.5">
      <c r="A879" s="101" t="s">
        <v>137</v>
      </c>
      <c r="B879" s="48" t="s">
        <v>413</v>
      </c>
      <c r="C879" s="8">
        <f>SUM(C880:C884)</f>
        <v>1941244.1099999999</v>
      </c>
      <c r="D879" s="8"/>
      <c r="E879" s="8"/>
      <c r="F879" s="8"/>
      <c r="G879" s="8">
        <f>SUM(G880:G884)</f>
        <v>1941244.1099999999</v>
      </c>
      <c r="H879" s="13">
        <f t="shared" si="61"/>
        <v>0</v>
      </c>
    </row>
    <row r="880" spans="1:12" ht="15.75">
      <c r="A880" s="118"/>
      <c r="B880" s="64" t="s">
        <v>6</v>
      </c>
      <c r="C880" s="8">
        <f>SUM(D880:G880)</f>
        <v>159285.79999999999</v>
      </c>
      <c r="D880" s="8"/>
      <c r="E880" s="8"/>
      <c r="F880" s="8"/>
      <c r="G880" s="8">
        <v>159285.79999999999</v>
      </c>
      <c r="H880" s="13">
        <f t="shared" si="61"/>
        <v>0</v>
      </c>
    </row>
    <row r="881" spans="1:8" ht="15.75">
      <c r="A881" s="118"/>
      <c r="B881" s="64" t="s">
        <v>10</v>
      </c>
      <c r="C881" s="8">
        <f>SUM(D881:G881)</f>
        <v>159285.79999999999</v>
      </c>
      <c r="D881" s="8"/>
      <c r="E881" s="8"/>
      <c r="F881" s="8"/>
      <c r="G881" s="8">
        <v>159285.79999999999</v>
      </c>
      <c r="H881" s="13">
        <f t="shared" si="61"/>
        <v>0</v>
      </c>
    </row>
    <row r="882" spans="1:8" ht="15.75">
      <c r="A882" s="118"/>
      <c r="B882" s="64" t="s">
        <v>11</v>
      </c>
      <c r="C882" s="8">
        <f>SUM(D882:G882)</f>
        <v>486774.99</v>
      </c>
      <c r="D882" s="8"/>
      <c r="E882" s="8"/>
      <c r="F882" s="8"/>
      <c r="G882" s="8">
        <v>486774.99</v>
      </c>
      <c r="H882" s="13">
        <f t="shared" si="61"/>
        <v>0</v>
      </c>
    </row>
    <row r="883" spans="1:8" ht="15.75">
      <c r="A883" s="101"/>
      <c r="B883" s="64" t="s">
        <v>12</v>
      </c>
      <c r="C883" s="8">
        <f>SUM(D883:G883)</f>
        <v>538862.64</v>
      </c>
      <c r="D883" s="8"/>
      <c r="E883" s="8"/>
      <c r="F883" s="8"/>
      <c r="G883" s="8">
        <v>538862.64</v>
      </c>
      <c r="H883" s="13">
        <f t="shared" si="61"/>
        <v>0</v>
      </c>
    </row>
    <row r="884" spans="1:8" ht="15.75">
      <c r="A884" s="101"/>
      <c r="B884" s="64" t="s">
        <v>7</v>
      </c>
      <c r="C884" s="8">
        <f>SUM(D884:G884)</f>
        <v>597034.88</v>
      </c>
      <c r="D884" s="8"/>
      <c r="E884" s="8"/>
      <c r="F884" s="8"/>
      <c r="G884" s="8">
        <v>597034.88</v>
      </c>
      <c r="H884" s="13">
        <f t="shared" si="61"/>
        <v>0</v>
      </c>
    </row>
    <row r="885" spans="1:8" ht="63">
      <c r="A885" s="101" t="s">
        <v>139</v>
      </c>
      <c r="B885" s="161" t="s">
        <v>433</v>
      </c>
      <c r="C885" s="8">
        <f>SUM(C886:C890)</f>
        <v>12813370</v>
      </c>
      <c r="D885" s="8"/>
      <c r="E885" s="8"/>
      <c r="F885" s="8"/>
      <c r="G885" s="8">
        <f>SUM(G886:G890)</f>
        <v>12813370</v>
      </c>
      <c r="H885" s="13">
        <f t="shared" si="61"/>
        <v>0</v>
      </c>
    </row>
    <row r="886" spans="1:8" ht="15.75">
      <c r="A886" s="101"/>
      <c r="B886" s="64" t="s">
        <v>6</v>
      </c>
      <c r="C886" s="8">
        <f>SUM(D886:G886)</f>
        <v>2839376</v>
      </c>
      <c r="D886" s="8"/>
      <c r="E886" s="8"/>
      <c r="F886" s="8"/>
      <c r="G886" s="8">
        <v>2839376</v>
      </c>
      <c r="H886" s="13">
        <f t="shared" si="61"/>
        <v>0</v>
      </c>
    </row>
    <row r="887" spans="1:8" ht="15.75">
      <c r="A887" s="101"/>
      <c r="B887" s="64" t="s">
        <v>10</v>
      </c>
      <c r="C887" s="8">
        <f>SUM(D887:G887)</f>
        <v>2013994</v>
      </c>
      <c r="D887" s="8"/>
      <c r="E887" s="8"/>
      <c r="F887" s="8"/>
      <c r="G887" s="8">
        <v>2013994</v>
      </c>
      <c r="H887" s="13">
        <f t="shared" si="61"/>
        <v>0</v>
      </c>
    </row>
    <row r="888" spans="1:8" ht="15.75">
      <c r="A888" s="101"/>
      <c r="B888" s="64" t="s">
        <v>11</v>
      </c>
      <c r="C888" s="8">
        <f>SUM(D888:G888)</f>
        <v>900000</v>
      </c>
      <c r="D888" s="8"/>
      <c r="E888" s="8"/>
      <c r="F888" s="8"/>
      <c r="G888" s="8">
        <v>900000</v>
      </c>
      <c r="H888" s="13">
        <f t="shared" si="61"/>
        <v>0</v>
      </c>
    </row>
    <row r="889" spans="1:8" ht="15.75">
      <c r="A889" s="101"/>
      <c r="B889" s="64" t="s">
        <v>12</v>
      </c>
      <c r="C889" s="8">
        <f>SUM(D889:G889)</f>
        <v>3450000</v>
      </c>
      <c r="D889" s="8"/>
      <c r="E889" s="8"/>
      <c r="F889" s="8"/>
      <c r="G889" s="8">
        <v>3450000</v>
      </c>
      <c r="H889" s="13">
        <f t="shared" si="61"/>
        <v>0</v>
      </c>
    </row>
    <row r="890" spans="1:8" ht="15.75">
      <c r="A890" s="101"/>
      <c r="B890" s="64" t="s">
        <v>7</v>
      </c>
      <c r="C890" s="8">
        <f>SUM(D890:G890)</f>
        <v>3610000</v>
      </c>
      <c r="D890" s="8"/>
      <c r="E890" s="8"/>
      <c r="F890" s="8"/>
      <c r="G890" s="8">
        <v>3610000</v>
      </c>
      <c r="H890" s="13">
        <f t="shared" si="61"/>
        <v>0</v>
      </c>
    </row>
    <row r="891" spans="1:8" s="136" customFormat="1" ht="50.25" customHeight="1">
      <c r="A891" s="101" t="s">
        <v>140</v>
      </c>
      <c r="B891" s="161" t="s">
        <v>414</v>
      </c>
      <c r="C891" s="8">
        <f>SUM(C892:C896)</f>
        <v>518500</v>
      </c>
      <c r="D891" s="8"/>
      <c r="E891" s="8"/>
      <c r="F891" s="8"/>
      <c r="G891" s="8">
        <f>SUM(G892:G896)</f>
        <v>518500</v>
      </c>
      <c r="H891" s="40"/>
    </row>
    <row r="892" spans="1:8" s="136" customFormat="1" ht="15.75">
      <c r="A892" s="101"/>
      <c r="B892" s="64" t="s">
        <v>6</v>
      </c>
      <c r="C892" s="8">
        <f>SUM(D892:G892)</f>
        <v>17000</v>
      </c>
      <c r="D892" s="8"/>
      <c r="E892" s="8"/>
      <c r="F892" s="8"/>
      <c r="G892" s="8">
        <v>17000</v>
      </c>
      <c r="H892" s="40"/>
    </row>
    <row r="893" spans="1:8" s="136" customFormat="1" ht="15.75">
      <c r="A893" s="101"/>
      <c r="B893" s="64" t="s">
        <v>10</v>
      </c>
      <c r="C893" s="8">
        <f>SUM(D893:G893)</f>
        <v>110050</v>
      </c>
      <c r="D893" s="8"/>
      <c r="E893" s="8"/>
      <c r="F893" s="8"/>
      <c r="G893" s="8">
        <f>110050</f>
        <v>110050</v>
      </c>
      <c r="H893" s="40"/>
    </row>
    <row r="894" spans="1:8" s="136" customFormat="1" ht="15.75">
      <c r="A894" s="101"/>
      <c r="B894" s="64" t="s">
        <v>11</v>
      </c>
      <c r="C894" s="8">
        <f>SUM(D894:G894)</f>
        <v>120800</v>
      </c>
      <c r="D894" s="8"/>
      <c r="E894" s="8"/>
      <c r="F894" s="8"/>
      <c r="G894" s="8">
        <v>120800</v>
      </c>
      <c r="H894" s="40"/>
    </row>
    <row r="895" spans="1:8" s="136" customFormat="1" ht="15.75">
      <c r="A895" s="101"/>
      <c r="B895" s="64" t="s">
        <v>12</v>
      </c>
      <c r="C895" s="8">
        <f>SUM(D895:G895)</f>
        <v>130450</v>
      </c>
      <c r="D895" s="8"/>
      <c r="E895" s="8"/>
      <c r="F895" s="8"/>
      <c r="G895" s="8">
        <v>130450</v>
      </c>
      <c r="H895" s="40"/>
    </row>
    <row r="896" spans="1:8" s="136" customFormat="1" ht="15.75">
      <c r="A896" s="101"/>
      <c r="B896" s="64" t="s">
        <v>7</v>
      </c>
      <c r="C896" s="8">
        <f>SUM(D896:G896)</f>
        <v>140200</v>
      </c>
      <c r="D896" s="8"/>
      <c r="E896" s="8"/>
      <c r="F896" s="8"/>
      <c r="G896" s="8">
        <v>140200</v>
      </c>
      <c r="H896" s="40"/>
    </row>
    <row r="897" spans="1:8" s="136" customFormat="1" ht="51.75" customHeight="1">
      <c r="A897" s="101" t="s">
        <v>195</v>
      </c>
      <c r="B897" s="161" t="s">
        <v>415</v>
      </c>
      <c r="C897" s="8">
        <f>SUM(C898:C902)</f>
        <v>121410</v>
      </c>
      <c r="D897" s="8"/>
      <c r="E897" s="8"/>
      <c r="F897" s="8"/>
      <c r="G897" s="8">
        <f>SUM(G898:G902)</f>
        <v>121410</v>
      </c>
      <c r="H897" s="40"/>
    </row>
    <row r="898" spans="1:8" s="136" customFormat="1" ht="15.75">
      <c r="A898" s="101"/>
      <c r="B898" s="64" t="s">
        <v>6</v>
      </c>
      <c r="C898" s="8">
        <f>SUM(D898:G898)</f>
        <v>8200</v>
      </c>
      <c r="D898" s="8"/>
      <c r="E898" s="8"/>
      <c r="F898" s="8"/>
      <c r="G898" s="8">
        <v>8200</v>
      </c>
      <c r="H898" s="40"/>
    </row>
    <row r="899" spans="1:8" s="136" customFormat="1" ht="15.75">
      <c r="A899" s="101"/>
      <c r="B899" s="64" t="s">
        <v>10</v>
      </c>
      <c r="C899" s="8">
        <f>SUM(D899:G899)</f>
        <v>16250</v>
      </c>
      <c r="D899" s="8"/>
      <c r="E899" s="8"/>
      <c r="F899" s="8"/>
      <c r="G899" s="8">
        <v>16250</v>
      </c>
      <c r="H899" s="40"/>
    </row>
    <row r="900" spans="1:8" s="136" customFormat="1" ht="15.75">
      <c r="A900" s="101"/>
      <c r="B900" s="64" t="s">
        <v>11</v>
      </c>
      <c r="C900" s="8">
        <f>SUM(D900:G900)</f>
        <v>35400</v>
      </c>
      <c r="D900" s="8"/>
      <c r="E900" s="8"/>
      <c r="F900" s="8"/>
      <c r="G900" s="8">
        <v>35400</v>
      </c>
      <c r="H900" s="40"/>
    </row>
    <row r="901" spans="1:8" s="136" customFormat="1" ht="15.75">
      <c r="A901" s="101"/>
      <c r="B901" s="64" t="s">
        <v>12</v>
      </c>
      <c r="C901" s="8">
        <f>SUM(D901:G901)</f>
        <v>50810</v>
      </c>
      <c r="D901" s="8"/>
      <c r="E901" s="8"/>
      <c r="F901" s="8"/>
      <c r="G901" s="8">
        <v>50810</v>
      </c>
      <c r="H901" s="40"/>
    </row>
    <row r="902" spans="1:8" s="136" customFormat="1" ht="15.75">
      <c r="A902" s="101"/>
      <c r="B902" s="64" t="s">
        <v>7</v>
      </c>
      <c r="C902" s="8">
        <f>SUM(D902:G902)</f>
        <v>10750</v>
      </c>
      <c r="D902" s="8"/>
      <c r="E902" s="8"/>
      <c r="F902" s="8"/>
      <c r="G902" s="8">
        <v>10750</v>
      </c>
      <c r="H902" s="40"/>
    </row>
    <row r="903" spans="1:8" s="136" customFormat="1" ht="49.5" customHeight="1">
      <c r="A903" s="101" t="s">
        <v>330</v>
      </c>
      <c r="B903" s="161" t="s">
        <v>416</v>
      </c>
      <c r="C903" s="8">
        <f>SUM(C904:C908)</f>
        <v>139700</v>
      </c>
      <c r="D903" s="8"/>
      <c r="E903" s="8"/>
      <c r="F903" s="8"/>
      <c r="G903" s="8">
        <f>SUM(G904:G908)</f>
        <v>139700</v>
      </c>
      <c r="H903" s="40"/>
    </row>
    <row r="904" spans="1:8" s="136" customFormat="1" ht="15.75">
      <c r="A904" s="101"/>
      <c r="B904" s="64" t="s">
        <v>6</v>
      </c>
      <c r="C904" s="8"/>
      <c r="D904" s="8"/>
      <c r="E904" s="8"/>
      <c r="F904" s="8"/>
      <c r="G904" s="8"/>
      <c r="H904" s="40"/>
    </row>
    <row r="905" spans="1:8" s="136" customFormat="1" ht="15.75">
      <c r="A905" s="101"/>
      <c r="B905" s="64" t="s">
        <v>10</v>
      </c>
      <c r="C905" s="8"/>
      <c r="D905" s="8"/>
      <c r="E905" s="8"/>
      <c r="F905" s="8"/>
      <c r="G905" s="8"/>
      <c r="H905" s="40"/>
    </row>
    <row r="906" spans="1:8" s="136" customFormat="1" ht="15.75">
      <c r="A906" s="101"/>
      <c r="B906" s="64" t="s">
        <v>11</v>
      </c>
      <c r="C906" s="8">
        <f>SUM(D906:G906)</f>
        <v>28500</v>
      </c>
      <c r="D906" s="8"/>
      <c r="E906" s="8"/>
      <c r="F906" s="8"/>
      <c r="G906" s="8">
        <v>28500</v>
      </c>
      <c r="H906" s="40"/>
    </row>
    <row r="907" spans="1:8" s="136" customFormat="1" ht="15.75">
      <c r="A907" s="101"/>
      <c r="B907" s="64" t="s">
        <v>12</v>
      </c>
      <c r="C907" s="8">
        <f>SUM(D907:G907)</f>
        <v>55000</v>
      </c>
      <c r="D907" s="8"/>
      <c r="E907" s="8"/>
      <c r="F907" s="8"/>
      <c r="G907" s="8">
        <v>55000</v>
      </c>
      <c r="H907" s="40"/>
    </row>
    <row r="908" spans="1:8" s="136" customFormat="1" ht="15.75">
      <c r="A908" s="101"/>
      <c r="B908" s="64" t="s">
        <v>7</v>
      </c>
      <c r="C908" s="8">
        <f>SUM(D908:G908)</f>
        <v>56200</v>
      </c>
      <c r="D908" s="8"/>
      <c r="E908" s="8"/>
      <c r="F908" s="8"/>
      <c r="G908" s="8">
        <v>56200</v>
      </c>
      <c r="H908" s="40"/>
    </row>
    <row r="909" spans="1:8" s="136" customFormat="1" ht="99.75" customHeight="1">
      <c r="A909" s="101" t="s">
        <v>331</v>
      </c>
      <c r="B909" s="161" t="s">
        <v>434</v>
      </c>
      <c r="C909" s="8">
        <f>SUM(C910:C914)</f>
        <v>3781300</v>
      </c>
      <c r="D909" s="8"/>
      <c r="E909" s="8"/>
      <c r="F909" s="8"/>
      <c r="G909" s="8">
        <f>SUM(G910:G914)</f>
        <v>3781300</v>
      </c>
      <c r="H909" s="40">
        <f t="shared" si="61"/>
        <v>0</v>
      </c>
    </row>
    <row r="910" spans="1:8" s="136" customFormat="1" ht="15.75">
      <c r="A910" s="101"/>
      <c r="B910" s="64" t="s">
        <v>6</v>
      </c>
      <c r="C910" s="8">
        <f>SUM(D910:G910)</f>
        <v>604100</v>
      </c>
      <c r="D910" s="8"/>
      <c r="E910" s="8"/>
      <c r="F910" s="8"/>
      <c r="G910" s="8">
        <v>604100</v>
      </c>
      <c r="H910" s="40">
        <f t="shared" si="61"/>
        <v>0</v>
      </c>
    </row>
    <row r="911" spans="1:8" s="136" customFormat="1" ht="15.75">
      <c r="A911" s="101"/>
      <c r="B911" s="64" t="s">
        <v>10</v>
      </c>
      <c r="C911" s="8">
        <f>SUM(D911:G911)</f>
        <v>687000</v>
      </c>
      <c r="D911" s="8"/>
      <c r="E911" s="8"/>
      <c r="F911" s="8"/>
      <c r="G911" s="8">
        <v>687000</v>
      </c>
      <c r="H911" s="40">
        <f t="shared" si="61"/>
        <v>0</v>
      </c>
    </row>
    <row r="912" spans="1:8" s="136" customFormat="1" ht="15.75">
      <c r="A912" s="101"/>
      <c r="B912" s="64" t="s">
        <v>11</v>
      </c>
      <c r="C912" s="8">
        <f>SUM(D912:G912)</f>
        <v>1008000</v>
      </c>
      <c r="D912" s="8"/>
      <c r="E912" s="8"/>
      <c r="F912" s="8"/>
      <c r="G912" s="8">
        <v>1008000</v>
      </c>
      <c r="H912" s="40">
        <f t="shared" si="61"/>
        <v>0</v>
      </c>
    </row>
    <row r="913" spans="1:8" s="136" customFormat="1" ht="15.75">
      <c r="A913" s="101"/>
      <c r="B913" s="64" t="s">
        <v>12</v>
      </c>
      <c r="C913" s="8">
        <f>SUM(D913:G913)</f>
        <v>516300</v>
      </c>
      <c r="D913" s="8"/>
      <c r="E913" s="8"/>
      <c r="F913" s="8"/>
      <c r="G913" s="8">
        <v>516300</v>
      </c>
      <c r="H913" s="40">
        <f t="shared" si="61"/>
        <v>0</v>
      </c>
    </row>
    <row r="914" spans="1:8" s="136" customFormat="1" ht="15.75">
      <c r="A914" s="101"/>
      <c r="B914" s="64" t="s">
        <v>7</v>
      </c>
      <c r="C914" s="8">
        <f>SUM(D914:G914)</f>
        <v>965900</v>
      </c>
      <c r="D914" s="8"/>
      <c r="E914" s="8"/>
      <c r="F914" s="8"/>
      <c r="G914" s="8">
        <v>965900</v>
      </c>
      <c r="H914" s="40">
        <f t="shared" si="61"/>
        <v>0</v>
      </c>
    </row>
    <row r="915" spans="1:8" s="136" customFormat="1" ht="34.5" customHeight="1">
      <c r="A915" s="101" t="s">
        <v>332</v>
      </c>
      <c r="B915" s="159" t="s">
        <v>250</v>
      </c>
      <c r="C915" s="93">
        <f>SUM(C916:C920)</f>
        <v>644381.5</v>
      </c>
      <c r="D915" s="93"/>
      <c r="E915" s="93"/>
      <c r="F915" s="90">
        <f>SUM(F916:F920)</f>
        <v>644381.5</v>
      </c>
      <c r="G915" s="8"/>
      <c r="H915" s="40">
        <f t="shared" si="61"/>
        <v>0</v>
      </c>
    </row>
    <row r="916" spans="1:8" s="136" customFormat="1" ht="15.75">
      <c r="A916" s="101"/>
      <c r="B916" s="64" t="s">
        <v>6</v>
      </c>
      <c r="C916" s="93">
        <f t="shared" ref="C916:C926" si="69">SUM(D916:G916)</f>
        <v>7321.8</v>
      </c>
      <c r="D916" s="93"/>
      <c r="E916" s="93"/>
      <c r="F916" s="93">
        <v>7321.8</v>
      </c>
      <c r="G916" s="8"/>
      <c r="H916" s="40">
        <f t="shared" si="61"/>
        <v>0</v>
      </c>
    </row>
    <row r="917" spans="1:8" s="136" customFormat="1" ht="15.75">
      <c r="A917" s="101"/>
      <c r="B917" s="64" t="s">
        <v>10</v>
      </c>
      <c r="C917" s="93">
        <f t="shared" si="69"/>
        <v>5000</v>
      </c>
      <c r="D917" s="93"/>
      <c r="E917" s="93"/>
      <c r="F917" s="93">
        <v>5000</v>
      </c>
      <c r="G917" s="8"/>
      <c r="H917" s="40">
        <f t="shared" si="61"/>
        <v>0</v>
      </c>
    </row>
    <row r="918" spans="1:8" s="136" customFormat="1" ht="15.75">
      <c r="A918" s="101"/>
      <c r="B918" s="64" t="s">
        <v>11</v>
      </c>
      <c r="C918" s="93">
        <f t="shared" si="69"/>
        <v>65106.5</v>
      </c>
      <c r="D918" s="93"/>
      <c r="E918" s="93"/>
      <c r="F918" s="93">
        <v>65106.5</v>
      </c>
      <c r="G918" s="8"/>
      <c r="H918" s="40">
        <f t="shared" si="61"/>
        <v>0</v>
      </c>
    </row>
    <row r="919" spans="1:8" s="136" customFormat="1" ht="15.75">
      <c r="A919" s="101"/>
      <c r="B919" s="64" t="s">
        <v>12</v>
      </c>
      <c r="C919" s="93">
        <f t="shared" si="69"/>
        <v>260952.8</v>
      </c>
      <c r="D919" s="93"/>
      <c r="E919" s="93"/>
      <c r="F919" s="93">
        <v>260952.8</v>
      </c>
      <c r="G919" s="8"/>
      <c r="H919" s="40">
        <f t="shared" si="61"/>
        <v>0</v>
      </c>
    </row>
    <row r="920" spans="1:8" s="136" customFormat="1" ht="15.75">
      <c r="A920" s="101"/>
      <c r="B920" s="64" t="s">
        <v>7</v>
      </c>
      <c r="C920" s="93">
        <f t="shared" si="69"/>
        <v>306000.40000000002</v>
      </c>
      <c r="D920" s="93"/>
      <c r="E920" s="93"/>
      <c r="F920" s="93">
        <v>306000.40000000002</v>
      </c>
      <c r="G920" s="8"/>
      <c r="H920" s="40">
        <f t="shared" si="61"/>
        <v>0</v>
      </c>
    </row>
    <row r="921" spans="1:8" s="136" customFormat="1" ht="33.75" customHeight="1">
      <c r="A921" s="107" t="s">
        <v>207</v>
      </c>
      <c r="B921" s="48" t="s">
        <v>214</v>
      </c>
      <c r="C921" s="6">
        <f t="shared" si="69"/>
        <v>3314528.8000000003</v>
      </c>
      <c r="D921" s="6"/>
      <c r="E921" s="6"/>
      <c r="F921" s="6">
        <f>SUM(F922:F926)</f>
        <v>227500</v>
      </c>
      <c r="G921" s="6">
        <f>SUM(G922:G926)</f>
        <v>3087028.8000000003</v>
      </c>
      <c r="H921" s="40">
        <f t="shared" si="61"/>
        <v>0</v>
      </c>
    </row>
    <row r="922" spans="1:8" s="136" customFormat="1" ht="15.75">
      <c r="A922" s="107"/>
      <c r="B922" s="17" t="s">
        <v>6</v>
      </c>
      <c r="C922" s="6">
        <f t="shared" si="69"/>
        <v>643122.4</v>
      </c>
      <c r="D922" s="37"/>
      <c r="E922" s="37"/>
      <c r="F922" s="37">
        <v>45500</v>
      </c>
      <c r="G922" s="37">
        <v>597622.4</v>
      </c>
      <c r="H922" s="40">
        <f t="shared" si="61"/>
        <v>0</v>
      </c>
    </row>
    <row r="923" spans="1:8" s="136" customFormat="1" ht="15.75">
      <c r="A923" s="107"/>
      <c r="B923" s="17" t="s">
        <v>10</v>
      </c>
      <c r="C923" s="6">
        <f t="shared" si="69"/>
        <v>669617.97</v>
      </c>
      <c r="D923" s="37"/>
      <c r="E923" s="37"/>
      <c r="F923" s="37">
        <v>45500</v>
      </c>
      <c r="G923" s="37">
        <v>624117.97</v>
      </c>
      <c r="H923" s="40">
        <f t="shared" si="61"/>
        <v>0</v>
      </c>
    </row>
    <row r="924" spans="1:8" s="136" customFormat="1" ht="15.75">
      <c r="A924" s="107"/>
      <c r="B924" s="17" t="s">
        <v>11</v>
      </c>
      <c r="C924" s="6">
        <f t="shared" si="69"/>
        <v>668440.39</v>
      </c>
      <c r="D924" s="37"/>
      <c r="E924" s="37"/>
      <c r="F924" s="37">
        <v>45500</v>
      </c>
      <c r="G924" s="37">
        <v>622940.39</v>
      </c>
      <c r="H924" s="40">
        <f t="shared" si="61"/>
        <v>0</v>
      </c>
    </row>
    <row r="925" spans="1:8" s="136" customFormat="1" ht="15.75">
      <c r="A925" s="107"/>
      <c r="B925" s="17" t="s">
        <v>12</v>
      </c>
      <c r="C925" s="6">
        <f t="shared" si="69"/>
        <v>667262.81000000006</v>
      </c>
      <c r="D925" s="37"/>
      <c r="E925" s="37"/>
      <c r="F925" s="37">
        <v>45500</v>
      </c>
      <c r="G925" s="37">
        <v>621762.81000000006</v>
      </c>
      <c r="H925" s="40">
        <f t="shared" si="61"/>
        <v>0</v>
      </c>
    </row>
    <row r="926" spans="1:8" s="136" customFormat="1" ht="15.75">
      <c r="A926" s="107"/>
      <c r="B926" s="17" t="s">
        <v>7</v>
      </c>
      <c r="C926" s="6">
        <f t="shared" si="69"/>
        <v>666085.23</v>
      </c>
      <c r="D926" s="37"/>
      <c r="E926" s="37"/>
      <c r="F926" s="37">
        <v>45500</v>
      </c>
      <c r="G926" s="37">
        <v>620585.23</v>
      </c>
      <c r="H926" s="40">
        <f t="shared" si="61"/>
        <v>0</v>
      </c>
    </row>
    <row r="927" spans="1:8" s="136" customFormat="1" ht="22.5" customHeight="1">
      <c r="A927" s="192" t="s">
        <v>141</v>
      </c>
      <c r="B927" s="193"/>
      <c r="C927" s="193"/>
      <c r="D927" s="193"/>
      <c r="E927" s="193"/>
      <c r="F927" s="193"/>
      <c r="G927" s="194"/>
      <c r="H927" s="40">
        <f t="shared" si="61"/>
        <v>0</v>
      </c>
    </row>
    <row r="928" spans="1:8" s="136" customFormat="1" ht="81" customHeight="1">
      <c r="A928" s="104" t="s">
        <v>143</v>
      </c>
      <c r="B928" s="62" t="s">
        <v>142</v>
      </c>
      <c r="C928" s="63">
        <f>SUM(D928:G928)</f>
        <v>355000</v>
      </c>
      <c r="D928" s="63"/>
      <c r="E928" s="63"/>
      <c r="F928" s="63">
        <f>SUM(F929:F933)</f>
        <v>355000</v>
      </c>
      <c r="G928" s="6"/>
      <c r="H928" s="40">
        <f t="shared" si="61"/>
        <v>0</v>
      </c>
    </row>
    <row r="929" spans="1:13" s="136" customFormat="1" ht="15.75">
      <c r="A929" s="104"/>
      <c r="B929" s="64" t="s">
        <v>6</v>
      </c>
      <c r="C929" s="63">
        <f>SUM(D929:G929)</f>
        <v>164000</v>
      </c>
      <c r="D929" s="65"/>
      <c r="E929" s="65"/>
      <c r="F929" s="65">
        <v>164000</v>
      </c>
      <c r="G929" s="17"/>
      <c r="H929" s="40">
        <f t="shared" si="61"/>
        <v>0</v>
      </c>
      <c r="L929" s="137"/>
      <c r="M929" s="137"/>
    </row>
    <row r="930" spans="1:13" s="136" customFormat="1" ht="15.75">
      <c r="A930" s="104"/>
      <c r="B930" s="64" t="s">
        <v>10</v>
      </c>
      <c r="C930" s="63">
        <f>SUM(D930:G930)</f>
        <v>81000</v>
      </c>
      <c r="D930" s="65"/>
      <c r="E930" s="65"/>
      <c r="F930" s="65">
        <v>81000</v>
      </c>
      <c r="G930" s="17"/>
      <c r="H930" s="40">
        <f t="shared" si="61"/>
        <v>0</v>
      </c>
      <c r="L930" s="137"/>
      <c r="M930" s="137"/>
    </row>
    <row r="931" spans="1:13" s="136" customFormat="1" ht="15.75">
      <c r="A931" s="104"/>
      <c r="B931" s="64" t="s">
        <v>11</v>
      </c>
      <c r="C931" s="63">
        <f>SUM(D931:G931)</f>
        <v>110000</v>
      </c>
      <c r="D931" s="65"/>
      <c r="E931" s="65"/>
      <c r="F931" s="65">
        <v>110000</v>
      </c>
      <c r="G931" s="17"/>
      <c r="H931" s="40">
        <f t="shared" si="61"/>
        <v>0</v>
      </c>
      <c r="L931" s="137"/>
      <c r="M931" s="137"/>
    </row>
    <row r="932" spans="1:13" s="136" customFormat="1" ht="15.75">
      <c r="A932" s="104"/>
      <c r="B932" s="64" t="s">
        <v>12</v>
      </c>
      <c r="C932" s="63"/>
      <c r="D932" s="65"/>
      <c r="E932" s="65"/>
      <c r="F932" s="65"/>
      <c r="G932" s="17"/>
      <c r="H932" s="40">
        <f t="shared" si="61"/>
        <v>0</v>
      </c>
      <c r="L932" s="137"/>
      <c r="M932" s="137"/>
    </row>
    <row r="933" spans="1:13" s="136" customFormat="1" ht="15.75">
      <c r="A933" s="104"/>
      <c r="B933" s="64" t="s">
        <v>7</v>
      </c>
      <c r="C933" s="63"/>
      <c r="D933" s="65"/>
      <c r="E933" s="65"/>
      <c r="F933" s="65"/>
      <c r="G933" s="17"/>
      <c r="H933" s="40">
        <f t="shared" si="61"/>
        <v>0</v>
      </c>
      <c r="L933" s="137"/>
      <c r="M933" s="137"/>
    </row>
    <row r="934" spans="1:13" s="136" customFormat="1" ht="144" customHeight="1">
      <c r="A934" s="104" t="s">
        <v>144</v>
      </c>
      <c r="B934" s="48" t="s">
        <v>474</v>
      </c>
      <c r="C934" s="6">
        <f t="shared" ref="C934:C941" si="70">SUM(D934:G934)</f>
        <v>43615</v>
      </c>
      <c r="D934" s="6"/>
      <c r="E934" s="6"/>
      <c r="F934" s="6">
        <f>SUM(F935:F939)</f>
        <v>43615</v>
      </c>
      <c r="G934" s="6"/>
      <c r="H934" s="40">
        <f t="shared" si="61"/>
        <v>0</v>
      </c>
    </row>
    <row r="935" spans="1:13" s="136" customFormat="1" ht="15.75">
      <c r="A935" s="104"/>
      <c r="B935" s="17" t="s">
        <v>6</v>
      </c>
      <c r="C935" s="6">
        <f t="shared" si="70"/>
        <v>43615</v>
      </c>
      <c r="D935" s="24"/>
      <c r="E935" s="24"/>
      <c r="F935" s="24">
        <v>43615</v>
      </c>
      <c r="G935" s="34"/>
      <c r="H935" s="40">
        <f t="shared" si="61"/>
        <v>0</v>
      </c>
    </row>
    <row r="936" spans="1:13" s="136" customFormat="1" ht="15.75">
      <c r="A936" s="104"/>
      <c r="B936" s="17" t="s">
        <v>10</v>
      </c>
      <c r="C936" s="6"/>
      <c r="D936" s="24"/>
      <c r="E936" s="24"/>
      <c r="F936" s="24"/>
      <c r="G936" s="34"/>
      <c r="H936" s="40">
        <f t="shared" si="61"/>
        <v>0</v>
      </c>
    </row>
    <row r="937" spans="1:13" s="136" customFormat="1" ht="15.75">
      <c r="A937" s="104"/>
      <c r="B937" s="17" t="s">
        <v>11</v>
      </c>
      <c r="C937" s="6"/>
      <c r="D937" s="24"/>
      <c r="E937" s="24"/>
      <c r="F937" s="24"/>
      <c r="G937" s="34"/>
      <c r="H937" s="40">
        <f t="shared" si="61"/>
        <v>0</v>
      </c>
    </row>
    <row r="938" spans="1:13" s="136" customFormat="1" ht="15.75">
      <c r="A938" s="104"/>
      <c r="B938" s="17" t="s">
        <v>12</v>
      </c>
      <c r="C938" s="6"/>
      <c r="D938" s="24"/>
      <c r="E938" s="24"/>
      <c r="F938" s="24"/>
      <c r="G938" s="34"/>
      <c r="H938" s="40">
        <f t="shared" si="61"/>
        <v>0</v>
      </c>
    </row>
    <row r="939" spans="1:13" s="136" customFormat="1" ht="15.75">
      <c r="A939" s="104"/>
      <c r="B939" s="17" t="s">
        <v>7</v>
      </c>
      <c r="C939" s="6"/>
      <c r="D939" s="24"/>
      <c r="E939" s="24"/>
      <c r="F939" s="24"/>
      <c r="G939" s="34"/>
      <c r="H939" s="40">
        <f t="shared" si="61"/>
        <v>0</v>
      </c>
    </row>
    <row r="940" spans="1:13" s="136" customFormat="1" ht="134.25" customHeight="1">
      <c r="A940" s="104" t="s">
        <v>145</v>
      </c>
      <c r="B940" s="48" t="s">
        <v>435</v>
      </c>
      <c r="C940" s="6">
        <f t="shared" si="70"/>
        <v>38219.1</v>
      </c>
      <c r="D940" s="6"/>
      <c r="E940" s="6">
        <f>SUM(E941:E945)</f>
        <v>33684.1</v>
      </c>
      <c r="F940" s="6">
        <f>SUM(F941:F945)</f>
        <v>4535</v>
      </c>
      <c r="G940" s="6"/>
      <c r="H940" s="40">
        <f t="shared" si="61"/>
        <v>0</v>
      </c>
    </row>
    <row r="941" spans="1:13" s="136" customFormat="1" ht="15.75">
      <c r="A941" s="104"/>
      <c r="B941" s="17" t="s">
        <v>6</v>
      </c>
      <c r="C941" s="6">
        <f t="shared" si="70"/>
        <v>38219.1</v>
      </c>
      <c r="D941" s="24"/>
      <c r="E941" s="70">
        <v>33684.1</v>
      </c>
      <c r="F941" s="24">
        <v>4535</v>
      </c>
      <c r="G941" s="34"/>
      <c r="H941" s="40">
        <f t="shared" ref="H941:H1016" si="71">C941-D941-E941-F941-G941</f>
        <v>0</v>
      </c>
    </row>
    <row r="942" spans="1:13" s="136" customFormat="1" ht="15.75">
      <c r="A942" s="104"/>
      <c r="B942" s="17" t="s">
        <v>10</v>
      </c>
      <c r="C942" s="6"/>
      <c r="D942" s="24"/>
      <c r="E942" s="24"/>
      <c r="F942" s="24"/>
      <c r="G942" s="34"/>
      <c r="H942" s="40">
        <f t="shared" si="71"/>
        <v>0</v>
      </c>
    </row>
    <row r="943" spans="1:13" s="136" customFormat="1" ht="15.75">
      <c r="A943" s="104"/>
      <c r="B943" s="17" t="s">
        <v>11</v>
      </c>
      <c r="C943" s="6"/>
      <c r="D943" s="24"/>
      <c r="E943" s="24"/>
      <c r="F943" s="24"/>
      <c r="G943" s="34"/>
      <c r="H943" s="40">
        <f t="shared" si="71"/>
        <v>0</v>
      </c>
    </row>
    <row r="944" spans="1:13" s="136" customFormat="1" ht="15.75">
      <c r="A944" s="104"/>
      <c r="B944" s="17" t="s">
        <v>12</v>
      </c>
      <c r="C944" s="6"/>
      <c r="D944" s="24"/>
      <c r="E944" s="24"/>
      <c r="F944" s="24"/>
      <c r="G944" s="34"/>
      <c r="H944" s="40">
        <f t="shared" si="71"/>
        <v>0</v>
      </c>
    </row>
    <row r="945" spans="1:8" s="136" customFormat="1" ht="15.75">
      <c r="A945" s="104"/>
      <c r="B945" s="17" t="s">
        <v>7</v>
      </c>
      <c r="C945" s="6"/>
      <c r="D945" s="24"/>
      <c r="E945" s="24"/>
      <c r="F945" s="24"/>
      <c r="G945" s="34"/>
      <c r="H945" s="40">
        <f t="shared" si="71"/>
        <v>0</v>
      </c>
    </row>
    <row r="946" spans="1:8" s="136" customFormat="1" ht="237" customHeight="1">
      <c r="A946" s="104" t="s">
        <v>146</v>
      </c>
      <c r="B946" s="73" t="s">
        <v>442</v>
      </c>
      <c r="C946" s="63">
        <f>SUM(D946:G946)</f>
        <v>154383.9</v>
      </c>
      <c r="D946" s="63"/>
      <c r="E946" s="63"/>
      <c r="F946" s="63">
        <f>SUM(F947:F951)</f>
        <v>154383.9</v>
      </c>
      <c r="G946" s="63"/>
      <c r="H946" s="40">
        <f t="shared" si="71"/>
        <v>0</v>
      </c>
    </row>
    <row r="947" spans="1:8" ht="15.75">
      <c r="A947" s="104"/>
      <c r="B947" s="64" t="s">
        <v>6</v>
      </c>
      <c r="C947" s="63"/>
      <c r="D947" s="65"/>
      <c r="E947" s="65"/>
      <c r="F947" s="65"/>
      <c r="G947" s="64"/>
      <c r="H947" s="13">
        <f t="shared" si="71"/>
        <v>0</v>
      </c>
    </row>
    <row r="948" spans="1:8" ht="15.75">
      <c r="A948" s="104"/>
      <c r="B948" s="64" t="s">
        <v>10</v>
      </c>
      <c r="C948" s="63"/>
      <c r="D948" s="65"/>
      <c r="E948" s="65"/>
      <c r="F948" s="65"/>
      <c r="G948" s="64"/>
      <c r="H948" s="13">
        <f t="shared" si="71"/>
        <v>0</v>
      </c>
    </row>
    <row r="949" spans="1:8" ht="15.75">
      <c r="A949" s="104"/>
      <c r="B949" s="64" t="s">
        <v>11</v>
      </c>
      <c r="C949" s="63"/>
      <c r="D949" s="65"/>
      <c r="E949" s="65"/>
      <c r="F949" s="65"/>
      <c r="G949" s="64"/>
      <c r="H949" s="13">
        <f t="shared" si="71"/>
        <v>0</v>
      </c>
    </row>
    <row r="950" spans="1:8" ht="15.75">
      <c r="A950" s="104"/>
      <c r="B950" s="64" t="s">
        <v>12</v>
      </c>
      <c r="C950" s="63"/>
      <c r="D950" s="65"/>
      <c r="E950" s="65"/>
      <c r="F950" s="65"/>
      <c r="G950" s="64"/>
      <c r="H950" s="13">
        <f t="shared" si="71"/>
        <v>0</v>
      </c>
    </row>
    <row r="951" spans="1:8" ht="15.75">
      <c r="A951" s="104"/>
      <c r="B951" s="64" t="s">
        <v>7</v>
      </c>
      <c r="C951" s="63">
        <f t="shared" ref="C951:C957" si="72">SUM(D951:G951)</f>
        <v>154383.9</v>
      </c>
      <c r="D951" s="65"/>
      <c r="E951" s="65"/>
      <c r="F951" s="65">
        <v>154383.9</v>
      </c>
      <c r="G951" s="64"/>
      <c r="H951" s="13">
        <f t="shared" si="71"/>
        <v>0</v>
      </c>
    </row>
    <row r="952" spans="1:8" ht="69" customHeight="1">
      <c r="A952" s="104" t="s">
        <v>147</v>
      </c>
      <c r="B952" s="73" t="s">
        <v>280</v>
      </c>
      <c r="C952" s="63">
        <f t="shared" si="72"/>
        <v>737619.3</v>
      </c>
      <c r="D952" s="63"/>
      <c r="E952" s="63"/>
      <c r="F952" s="63">
        <f>SUM(F953:F957)</f>
        <v>737619.3</v>
      </c>
      <c r="G952" s="63"/>
      <c r="H952" s="13">
        <f t="shared" si="71"/>
        <v>0</v>
      </c>
    </row>
    <row r="953" spans="1:8" ht="15.75">
      <c r="A953" s="104"/>
      <c r="B953" s="64" t="s">
        <v>6</v>
      </c>
      <c r="C953" s="63">
        <f t="shared" si="72"/>
        <v>40334.1</v>
      </c>
      <c r="D953" s="65"/>
      <c r="E953" s="65"/>
      <c r="F953" s="65">
        <v>40334.1</v>
      </c>
      <c r="G953" s="64"/>
      <c r="H953" s="13">
        <f t="shared" si="71"/>
        <v>0</v>
      </c>
    </row>
    <row r="954" spans="1:8" ht="15.75">
      <c r="A954" s="104"/>
      <c r="B954" s="64" t="s">
        <v>10</v>
      </c>
      <c r="C954" s="63">
        <f t="shared" si="72"/>
        <v>163693.70000000001</v>
      </c>
      <c r="D954" s="65"/>
      <c r="E954" s="65"/>
      <c r="F954" s="65">
        <v>163693.70000000001</v>
      </c>
      <c r="G954" s="64"/>
      <c r="H954" s="13">
        <f t="shared" si="71"/>
        <v>0</v>
      </c>
    </row>
    <row r="955" spans="1:8" ht="15.75">
      <c r="A955" s="104"/>
      <c r="B955" s="64" t="s">
        <v>11</v>
      </c>
      <c r="C955" s="63">
        <f t="shared" si="72"/>
        <v>12000</v>
      </c>
      <c r="D955" s="65"/>
      <c r="E955" s="65"/>
      <c r="F955" s="65">
        <v>12000</v>
      </c>
      <c r="G955" s="64"/>
      <c r="H955" s="13">
        <f t="shared" si="71"/>
        <v>0</v>
      </c>
    </row>
    <row r="956" spans="1:8" ht="15.75">
      <c r="A956" s="104"/>
      <c r="B956" s="64" t="s">
        <v>12</v>
      </c>
      <c r="C956" s="63">
        <f t="shared" si="72"/>
        <v>399867.4</v>
      </c>
      <c r="D956" s="65"/>
      <c r="E956" s="65"/>
      <c r="F956" s="65">
        <v>399867.4</v>
      </c>
      <c r="G956" s="64"/>
      <c r="H956" s="13">
        <f t="shared" si="71"/>
        <v>0</v>
      </c>
    </row>
    <row r="957" spans="1:8" ht="15.75">
      <c r="A957" s="104"/>
      <c r="B957" s="64" t="s">
        <v>7</v>
      </c>
      <c r="C957" s="63">
        <f t="shared" si="72"/>
        <v>121724.1</v>
      </c>
      <c r="D957" s="65"/>
      <c r="E957" s="65"/>
      <c r="F957" s="65">
        <v>121724.1</v>
      </c>
      <c r="G957" s="64"/>
      <c r="H957" s="13">
        <f t="shared" si="71"/>
        <v>0</v>
      </c>
    </row>
    <row r="958" spans="1:8" ht="179.25" customHeight="1">
      <c r="A958" s="104" t="s">
        <v>148</v>
      </c>
      <c r="B958" s="73" t="s">
        <v>436</v>
      </c>
      <c r="C958" s="76">
        <f>SUM(D958:G958)</f>
        <v>129412.2</v>
      </c>
      <c r="D958" s="76"/>
      <c r="E958" s="76">
        <f>SUM(E959:E963)</f>
        <v>129412.2</v>
      </c>
      <c r="F958" s="63"/>
      <c r="G958" s="63"/>
      <c r="H958" s="13">
        <f t="shared" si="71"/>
        <v>0</v>
      </c>
    </row>
    <row r="959" spans="1:8" ht="15.75">
      <c r="A959" s="104"/>
      <c r="B959" s="77" t="s">
        <v>6</v>
      </c>
      <c r="C959" s="76">
        <f>SUM(D959:G959)</f>
        <v>129412.2</v>
      </c>
      <c r="D959" s="97"/>
      <c r="E959" s="97">
        <v>129412.2</v>
      </c>
      <c r="F959" s="65"/>
      <c r="G959" s="64"/>
      <c r="H959" s="13">
        <f t="shared" si="71"/>
        <v>0</v>
      </c>
    </row>
    <row r="960" spans="1:8" ht="15.75">
      <c r="A960" s="104"/>
      <c r="B960" s="64" t="s">
        <v>10</v>
      </c>
      <c r="C960" s="63"/>
      <c r="D960" s="65"/>
      <c r="E960" s="65"/>
      <c r="F960" s="65"/>
      <c r="G960" s="64"/>
      <c r="H960" s="13">
        <f t="shared" si="71"/>
        <v>0</v>
      </c>
    </row>
    <row r="961" spans="1:8" ht="15.75">
      <c r="A961" s="104"/>
      <c r="B961" s="64" t="s">
        <v>11</v>
      </c>
      <c r="C961" s="63"/>
      <c r="D961" s="65"/>
      <c r="E961" s="65"/>
      <c r="F961" s="65"/>
      <c r="G961" s="64"/>
      <c r="H961" s="13">
        <f t="shared" si="71"/>
        <v>0</v>
      </c>
    </row>
    <row r="962" spans="1:8" ht="15.75">
      <c r="A962" s="104"/>
      <c r="B962" s="64" t="s">
        <v>12</v>
      </c>
      <c r="C962" s="63"/>
      <c r="D962" s="65"/>
      <c r="E962" s="65"/>
      <c r="F962" s="65"/>
      <c r="G962" s="64"/>
      <c r="H962" s="13">
        <f t="shared" si="71"/>
        <v>0</v>
      </c>
    </row>
    <row r="963" spans="1:8" ht="15.75">
      <c r="A963" s="104"/>
      <c r="B963" s="64" t="s">
        <v>7</v>
      </c>
      <c r="C963" s="63"/>
      <c r="D963" s="65"/>
      <c r="E963" s="65"/>
      <c r="F963" s="65"/>
      <c r="G963" s="64"/>
      <c r="H963" s="13">
        <f t="shared" si="71"/>
        <v>0</v>
      </c>
    </row>
    <row r="964" spans="1:8" ht="66" customHeight="1">
      <c r="A964" s="104" t="s">
        <v>149</v>
      </c>
      <c r="B964" s="73" t="s">
        <v>475</v>
      </c>
      <c r="C964" s="63">
        <f>SUM(D964:G964)</f>
        <v>77350.000000000015</v>
      </c>
      <c r="D964" s="63"/>
      <c r="E964" s="63">
        <f>SUM(E965:E969)</f>
        <v>77350.000000000015</v>
      </c>
      <c r="F964" s="63"/>
      <c r="G964" s="63"/>
      <c r="H964" s="13">
        <f t="shared" si="71"/>
        <v>0</v>
      </c>
    </row>
    <row r="965" spans="1:8" ht="15.75">
      <c r="A965" s="104"/>
      <c r="B965" s="64" t="s">
        <v>6</v>
      </c>
      <c r="C965" s="63">
        <f>SUM(D965:G965)</f>
        <v>67156.600000000006</v>
      </c>
      <c r="D965" s="65"/>
      <c r="E965" s="65">
        <v>67156.600000000006</v>
      </c>
      <c r="F965" s="65"/>
      <c r="G965" s="64"/>
      <c r="H965" s="13">
        <f t="shared" si="71"/>
        <v>0</v>
      </c>
    </row>
    <row r="966" spans="1:8" ht="15.75">
      <c r="A966" s="104"/>
      <c r="B966" s="64" t="s">
        <v>10</v>
      </c>
      <c r="C966" s="63">
        <f>SUM(D966:G966)</f>
        <v>4197.3</v>
      </c>
      <c r="D966" s="65"/>
      <c r="E966" s="65">
        <v>4197.3</v>
      </c>
      <c r="F966" s="65"/>
      <c r="G966" s="64"/>
      <c r="H966" s="13">
        <f t="shared" si="71"/>
        <v>0</v>
      </c>
    </row>
    <row r="967" spans="1:8" ht="15.75">
      <c r="A967" s="104"/>
      <c r="B967" s="64" t="s">
        <v>11</v>
      </c>
      <c r="C967" s="63">
        <f>SUM(D967:G967)</f>
        <v>5996.1</v>
      </c>
      <c r="D967" s="65"/>
      <c r="E967" s="65">
        <v>5996.1</v>
      </c>
      <c r="F967" s="65"/>
      <c r="G967" s="64"/>
      <c r="H967" s="13">
        <f t="shared" si="71"/>
        <v>0</v>
      </c>
    </row>
    <row r="968" spans="1:8" ht="15.75">
      <c r="A968" s="104"/>
      <c r="B968" s="64" t="s">
        <v>12</v>
      </c>
      <c r="C968" s="63"/>
      <c r="D968" s="65"/>
      <c r="E968" s="65"/>
      <c r="F968" s="65"/>
      <c r="G968" s="64"/>
      <c r="H968" s="13">
        <f t="shared" si="71"/>
        <v>0</v>
      </c>
    </row>
    <row r="969" spans="1:8" ht="15.75">
      <c r="A969" s="104"/>
      <c r="B969" s="64" t="s">
        <v>7</v>
      </c>
      <c r="C969" s="63"/>
      <c r="D969" s="65"/>
      <c r="E969" s="65"/>
      <c r="F969" s="65"/>
      <c r="G969" s="64"/>
      <c r="H969" s="13">
        <f t="shared" si="71"/>
        <v>0</v>
      </c>
    </row>
    <row r="970" spans="1:8" ht="15.75">
      <c r="A970" s="104" t="s">
        <v>297</v>
      </c>
      <c r="B970" s="16" t="s">
        <v>150</v>
      </c>
      <c r="C970" s="6">
        <f t="shared" ref="C970:C976" si="73">SUM(D970:G970)</f>
        <v>1006456.2</v>
      </c>
      <c r="D970" s="6"/>
      <c r="E970" s="6"/>
      <c r="F970" s="6">
        <f>SUM(F971:F975)</f>
        <v>456456.19999999995</v>
      </c>
      <c r="G970" s="6">
        <f>SUM(G971:G975)</f>
        <v>550000</v>
      </c>
      <c r="H970" s="13">
        <f t="shared" si="71"/>
        <v>0</v>
      </c>
    </row>
    <row r="971" spans="1:8" ht="15.75">
      <c r="A971" s="104"/>
      <c r="B971" s="17" t="s">
        <v>6</v>
      </c>
      <c r="C971" s="6">
        <f t="shared" si="73"/>
        <v>250892.5</v>
      </c>
      <c r="D971" s="9"/>
      <c r="E971" s="9"/>
      <c r="F971" s="9">
        <v>100892.5</v>
      </c>
      <c r="G971" s="9">
        <v>150000</v>
      </c>
      <c r="H971" s="13">
        <f t="shared" si="71"/>
        <v>0</v>
      </c>
    </row>
    <row r="972" spans="1:8" ht="15.75">
      <c r="A972" s="104"/>
      <c r="B972" s="17" t="s">
        <v>10</v>
      </c>
      <c r="C972" s="6">
        <f t="shared" si="73"/>
        <v>189224.3</v>
      </c>
      <c r="D972" s="9"/>
      <c r="E972" s="9"/>
      <c r="F972" s="9">
        <v>89224.3</v>
      </c>
      <c r="G972" s="9">
        <v>100000</v>
      </c>
      <c r="H972" s="13">
        <f t="shared" si="71"/>
        <v>0</v>
      </c>
    </row>
    <row r="973" spans="1:8" ht="15.75">
      <c r="A973" s="104"/>
      <c r="B973" s="17" t="s">
        <v>11</v>
      </c>
      <c r="C973" s="6">
        <f t="shared" si="73"/>
        <v>186339.4</v>
      </c>
      <c r="D973" s="9"/>
      <c r="E973" s="9"/>
      <c r="F973" s="9">
        <v>86339.4</v>
      </c>
      <c r="G973" s="9">
        <v>100000</v>
      </c>
      <c r="H973" s="13">
        <f t="shared" si="71"/>
        <v>0</v>
      </c>
    </row>
    <row r="974" spans="1:8" ht="15.75">
      <c r="A974" s="104"/>
      <c r="B974" s="17" t="s">
        <v>12</v>
      </c>
      <c r="C974" s="6">
        <f t="shared" si="73"/>
        <v>190000</v>
      </c>
      <c r="D974" s="9"/>
      <c r="E974" s="9"/>
      <c r="F974" s="9">
        <v>90000</v>
      </c>
      <c r="G974" s="9">
        <v>100000</v>
      </c>
      <c r="H974" s="13">
        <f t="shared" si="71"/>
        <v>0</v>
      </c>
    </row>
    <row r="975" spans="1:8" ht="15.75">
      <c r="A975" s="104"/>
      <c r="B975" s="30" t="s">
        <v>7</v>
      </c>
      <c r="C975" s="6">
        <f t="shared" si="73"/>
        <v>190000</v>
      </c>
      <c r="D975" s="9"/>
      <c r="E975" s="9"/>
      <c r="F975" s="9">
        <v>90000</v>
      </c>
      <c r="G975" s="9">
        <v>100000</v>
      </c>
      <c r="H975" s="13">
        <f t="shared" si="71"/>
        <v>0</v>
      </c>
    </row>
    <row r="976" spans="1:8" ht="174" customHeight="1">
      <c r="A976" s="122" t="s">
        <v>336</v>
      </c>
      <c r="B976" s="62" t="s">
        <v>444</v>
      </c>
      <c r="C976" s="41">
        <f t="shared" si="73"/>
        <v>212500.1</v>
      </c>
      <c r="D976" s="6"/>
      <c r="E976" s="6">
        <f>SUM(E977:E981)</f>
        <v>170000</v>
      </c>
      <c r="F976" s="6">
        <f>SUM(F977:F981)</f>
        <v>42500.1</v>
      </c>
      <c r="G976" s="6"/>
      <c r="H976" s="13"/>
    </row>
    <row r="977" spans="1:12" ht="15.75">
      <c r="A977" s="104"/>
      <c r="B977" s="42" t="s">
        <v>6</v>
      </c>
      <c r="C977" s="6">
        <f>D977+E977+F977+G977</f>
        <v>75000</v>
      </c>
      <c r="D977" s="9"/>
      <c r="E977" s="9">
        <v>60000</v>
      </c>
      <c r="F977" s="9">
        <v>15000</v>
      </c>
      <c r="G977" s="9"/>
      <c r="H977" s="13"/>
    </row>
    <row r="978" spans="1:12" ht="15.75">
      <c r="A978" s="104"/>
      <c r="B978" s="17" t="s">
        <v>10</v>
      </c>
      <c r="C978" s="6">
        <f>D978+E978+F978+G978</f>
        <v>67197.2</v>
      </c>
      <c r="D978" s="9"/>
      <c r="E978" s="9">
        <v>53757.7</v>
      </c>
      <c r="F978" s="9">
        <v>13439.5</v>
      </c>
      <c r="G978" s="9"/>
      <c r="H978" s="13"/>
    </row>
    <row r="979" spans="1:12" ht="15.75">
      <c r="A979" s="104"/>
      <c r="B979" s="17" t="s">
        <v>11</v>
      </c>
      <c r="C979" s="6">
        <f>D979+E979+F979+G979</f>
        <v>70302.900000000009</v>
      </c>
      <c r="D979" s="9"/>
      <c r="E979" s="9">
        <v>56242.3</v>
      </c>
      <c r="F979" s="9">
        <v>14060.6</v>
      </c>
      <c r="G979" s="9"/>
      <c r="H979" s="13"/>
    </row>
    <row r="980" spans="1:12" ht="15.75">
      <c r="A980" s="104"/>
      <c r="B980" s="17" t="s">
        <v>12</v>
      </c>
      <c r="C980" s="6"/>
      <c r="D980" s="9"/>
      <c r="E980" s="9"/>
      <c r="F980" s="9"/>
      <c r="G980" s="9"/>
      <c r="H980" s="13"/>
    </row>
    <row r="981" spans="1:12" ht="15.75">
      <c r="A981" s="104"/>
      <c r="B981" s="17" t="s">
        <v>7</v>
      </c>
      <c r="C981" s="6"/>
      <c r="D981" s="9"/>
      <c r="E981" s="9"/>
      <c r="F981" s="9"/>
      <c r="G981" s="9"/>
      <c r="H981" s="13"/>
    </row>
    <row r="982" spans="1:12" ht="68.25" customHeight="1">
      <c r="A982" s="104" t="s">
        <v>363</v>
      </c>
      <c r="B982" s="64" t="s">
        <v>364</v>
      </c>
      <c r="C982" s="63">
        <f>D982+E982+F982+G982</f>
        <v>29500</v>
      </c>
      <c r="D982" s="65"/>
      <c r="E982" s="65"/>
      <c r="F982" s="65">
        <f>F983+F984+F985+F986+F987</f>
        <v>29500</v>
      </c>
      <c r="G982" s="9"/>
      <c r="H982" s="13"/>
    </row>
    <row r="983" spans="1:12" ht="15.75">
      <c r="A983" s="104"/>
      <c r="B983" s="98" t="s">
        <v>6</v>
      </c>
      <c r="C983" s="63">
        <f>D983+E983+F983</f>
        <v>29500</v>
      </c>
      <c r="D983" s="65"/>
      <c r="E983" s="65"/>
      <c r="F983" s="65">
        <v>29500</v>
      </c>
      <c r="G983" s="9"/>
      <c r="H983" s="13"/>
    </row>
    <row r="984" spans="1:12" ht="15.75">
      <c r="A984" s="104"/>
      <c r="B984" s="64" t="s">
        <v>10</v>
      </c>
      <c r="C984" s="63"/>
      <c r="D984" s="65"/>
      <c r="E984" s="65"/>
      <c r="F984" s="65"/>
      <c r="G984" s="9"/>
      <c r="H984" s="13"/>
    </row>
    <row r="985" spans="1:12" ht="15.75">
      <c r="A985" s="104"/>
      <c r="B985" s="64" t="s">
        <v>11</v>
      </c>
      <c r="C985" s="63"/>
      <c r="D985" s="65"/>
      <c r="E985" s="65"/>
      <c r="F985" s="65"/>
      <c r="G985" s="9"/>
      <c r="H985" s="13"/>
    </row>
    <row r="986" spans="1:12" ht="15.75">
      <c r="A986" s="104"/>
      <c r="B986" s="64" t="s">
        <v>12</v>
      </c>
      <c r="C986" s="63"/>
      <c r="D986" s="65"/>
      <c r="E986" s="65"/>
      <c r="F986" s="65"/>
      <c r="G986" s="9"/>
      <c r="H986" s="13"/>
    </row>
    <row r="987" spans="1:12" ht="15.75">
      <c r="A987" s="104"/>
      <c r="B987" s="64" t="s">
        <v>7</v>
      </c>
      <c r="C987" s="63"/>
      <c r="D987" s="65"/>
      <c r="E987" s="65"/>
      <c r="F987" s="65"/>
      <c r="G987" s="9"/>
      <c r="H987" s="13"/>
    </row>
    <row r="988" spans="1:12" ht="35.25" customHeight="1">
      <c r="A988" s="195" t="s">
        <v>151</v>
      </c>
      <c r="B988" s="196"/>
      <c r="C988" s="196"/>
      <c r="D988" s="196"/>
      <c r="E988" s="196"/>
      <c r="F988" s="196"/>
      <c r="G988" s="197"/>
      <c r="H988" s="13">
        <f t="shared" si="71"/>
        <v>0</v>
      </c>
    </row>
    <row r="989" spans="1:12" ht="79.5" customHeight="1">
      <c r="A989" s="104" t="s">
        <v>225</v>
      </c>
      <c r="B989" s="16" t="s">
        <v>152</v>
      </c>
      <c r="C989" s="6">
        <f t="shared" ref="C989:C994" si="74">SUM(D989:G989)</f>
        <v>5306370.68</v>
      </c>
      <c r="D989" s="6"/>
      <c r="E989" s="6">
        <f>SUM(E990:E994)</f>
        <v>2412170.5</v>
      </c>
      <c r="F989" s="6">
        <f>SUM(F990:F994)</f>
        <v>2894200.18</v>
      </c>
      <c r="G989" s="6"/>
      <c r="H989" s="13">
        <f t="shared" si="71"/>
        <v>-4.6566128730773926E-10</v>
      </c>
    </row>
    <row r="990" spans="1:12" ht="15.75">
      <c r="A990" s="104"/>
      <c r="B990" s="17" t="s">
        <v>6</v>
      </c>
      <c r="C990" s="6">
        <f t="shared" si="74"/>
        <v>1381479.6</v>
      </c>
      <c r="D990" s="9"/>
      <c r="E990" s="9">
        <v>690739.7</v>
      </c>
      <c r="F990" s="65">
        <v>690739.9</v>
      </c>
      <c r="G990" s="9"/>
      <c r="H990" s="13">
        <f t="shared" si="71"/>
        <v>1.1641532182693481E-10</v>
      </c>
      <c r="L990" s="138"/>
    </row>
    <row r="991" spans="1:12" ht="15.75">
      <c r="A991" s="104"/>
      <c r="B991" s="17" t="s">
        <v>10</v>
      </c>
      <c r="C991" s="6">
        <f t="shared" si="74"/>
        <v>1321038.8999999999</v>
      </c>
      <c r="D991" s="9"/>
      <c r="E991" s="9">
        <v>630299</v>
      </c>
      <c r="F991" s="65">
        <v>690739.9</v>
      </c>
      <c r="G991" s="9"/>
      <c r="H991" s="13">
        <f t="shared" si="71"/>
        <v>-1.1641532182693481E-10</v>
      </c>
    </row>
    <row r="992" spans="1:12" ht="15.75">
      <c r="A992" s="104"/>
      <c r="B992" s="17" t="s">
        <v>11</v>
      </c>
      <c r="C992" s="6">
        <f t="shared" si="74"/>
        <v>1188973.6000000001</v>
      </c>
      <c r="D992" s="9"/>
      <c r="E992" s="9">
        <v>498233.7</v>
      </c>
      <c r="F992" s="65">
        <v>690739.9</v>
      </c>
      <c r="G992" s="9"/>
      <c r="H992" s="13">
        <f t="shared" si="71"/>
        <v>1.1641532182693481E-10</v>
      </c>
    </row>
    <row r="993" spans="1:8" ht="15.75">
      <c r="A993" s="104"/>
      <c r="B993" s="17" t="s">
        <v>12</v>
      </c>
      <c r="C993" s="6">
        <f t="shared" si="74"/>
        <v>832281.52</v>
      </c>
      <c r="D993" s="9"/>
      <c r="E993" s="9">
        <v>348763.59</v>
      </c>
      <c r="F993" s="9">
        <v>483517.93</v>
      </c>
      <c r="G993" s="9"/>
      <c r="H993" s="13">
        <f t="shared" si="71"/>
        <v>0</v>
      </c>
    </row>
    <row r="994" spans="1:8" ht="15.75">
      <c r="A994" s="104"/>
      <c r="B994" s="17" t="s">
        <v>7</v>
      </c>
      <c r="C994" s="6">
        <f t="shared" si="74"/>
        <v>582597.06000000006</v>
      </c>
      <c r="D994" s="9"/>
      <c r="E994" s="9">
        <v>244134.51</v>
      </c>
      <c r="F994" s="9">
        <v>338462.55</v>
      </c>
      <c r="G994" s="9"/>
      <c r="H994" s="13">
        <f t="shared" si="71"/>
        <v>5.8207660913467407E-11</v>
      </c>
    </row>
    <row r="995" spans="1:8" s="136" customFormat="1" ht="18.75" customHeight="1">
      <c r="A995" s="192" t="s">
        <v>215</v>
      </c>
      <c r="B995" s="193"/>
      <c r="C995" s="193"/>
      <c r="D995" s="193"/>
      <c r="E995" s="193"/>
      <c r="F995" s="193"/>
      <c r="G995" s="194"/>
      <c r="H995" s="40">
        <f t="shared" si="71"/>
        <v>0</v>
      </c>
    </row>
    <row r="996" spans="1:8" s="136" customFormat="1" ht="30" customHeight="1">
      <c r="A996" s="104" t="s">
        <v>374</v>
      </c>
      <c r="B996" s="165" t="s">
        <v>373</v>
      </c>
      <c r="C996" s="6">
        <f>SUM(D996:G996)</f>
        <v>230681</v>
      </c>
      <c r="D996" s="6"/>
      <c r="E996" s="6"/>
      <c r="F996" s="6">
        <f>SUM(F997:F1001)</f>
        <v>230681</v>
      </c>
      <c r="G996" s="6"/>
      <c r="H996" s="40">
        <f t="shared" si="71"/>
        <v>0</v>
      </c>
    </row>
    <row r="997" spans="1:8" s="136" customFormat="1" ht="15.75">
      <c r="A997" s="104"/>
      <c r="B997" s="17" t="s">
        <v>6</v>
      </c>
      <c r="C997" s="6"/>
      <c r="D997" s="9"/>
      <c r="E997" s="9"/>
      <c r="F997" s="6"/>
      <c r="G997" s="9"/>
      <c r="H997" s="40">
        <f t="shared" si="71"/>
        <v>0</v>
      </c>
    </row>
    <row r="998" spans="1:8" s="136" customFormat="1" ht="15.75">
      <c r="A998" s="104"/>
      <c r="B998" s="17" t="s">
        <v>10</v>
      </c>
      <c r="C998" s="6">
        <f t="shared" ref="C998" si="75">SUM(D998:G998)</f>
        <v>99604</v>
      </c>
      <c r="D998" s="9"/>
      <c r="E998" s="9"/>
      <c r="F998" s="6">
        <f>F1004+F1010</f>
        <v>99604</v>
      </c>
      <c r="G998" s="9"/>
      <c r="H998" s="40">
        <f t="shared" si="71"/>
        <v>0</v>
      </c>
    </row>
    <row r="999" spans="1:8" s="136" customFormat="1" ht="15.75">
      <c r="A999" s="104"/>
      <c r="B999" s="17" t="s">
        <v>11</v>
      </c>
      <c r="C999" s="6">
        <f>SUM(D999:G999)</f>
        <v>74319</v>
      </c>
      <c r="D999" s="9"/>
      <c r="E999" s="9"/>
      <c r="F999" s="6">
        <f t="shared" ref="F999:F1000" si="76">F1005+F1011</f>
        <v>74319</v>
      </c>
      <c r="G999" s="9"/>
      <c r="H999" s="40">
        <f t="shared" si="71"/>
        <v>0</v>
      </c>
    </row>
    <row r="1000" spans="1:8" s="136" customFormat="1" ht="15.75">
      <c r="A1000" s="104"/>
      <c r="B1000" s="17" t="s">
        <v>12</v>
      </c>
      <c r="C1000" s="6">
        <f>SUM(D1000:G1000)</f>
        <v>56758</v>
      </c>
      <c r="D1000" s="9"/>
      <c r="E1000" s="9"/>
      <c r="F1000" s="6">
        <f t="shared" si="76"/>
        <v>56758</v>
      </c>
      <c r="G1000" s="9"/>
      <c r="H1000" s="40">
        <f t="shared" si="71"/>
        <v>0</v>
      </c>
    </row>
    <row r="1001" spans="1:8" s="136" customFormat="1" ht="15.75">
      <c r="A1001" s="104"/>
      <c r="B1001" s="17" t="s">
        <v>7</v>
      </c>
      <c r="C1001" s="6"/>
      <c r="D1001" s="9"/>
      <c r="E1001" s="9"/>
      <c r="F1001" s="6"/>
      <c r="G1001" s="9"/>
      <c r="H1001" s="40">
        <f t="shared" si="71"/>
        <v>0</v>
      </c>
    </row>
    <row r="1002" spans="1:8" s="136" customFormat="1" ht="31.5">
      <c r="A1002" s="101" t="s">
        <v>375</v>
      </c>
      <c r="B1002" s="7" t="s">
        <v>371</v>
      </c>
      <c r="C1002" s="8">
        <f>SUM(C1003:C1007)</f>
        <v>86862</v>
      </c>
      <c r="D1002" s="8"/>
      <c r="E1002" s="8"/>
      <c r="F1002" s="8">
        <f>SUM(F1003:F1007)</f>
        <v>86862</v>
      </c>
      <c r="G1002" s="8"/>
      <c r="H1002" s="40">
        <f t="shared" si="71"/>
        <v>0</v>
      </c>
    </row>
    <row r="1003" spans="1:8" s="136" customFormat="1" ht="15.75">
      <c r="A1003" s="101"/>
      <c r="B1003" s="64" t="s">
        <v>6</v>
      </c>
      <c r="C1003" s="8"/>
      <c r="D1003" s="8"/>
      <c r="E1003" s="8"/>
      <c r="F1003" s="8"/>
      <c r="G1003" s="8"/>
      <c r="H1003" s="40">
        <f t="shared" si="71"/>
        <v>0</v>
      </c>
    </row>
    <row r="1004" spans="1:8" s="136" customFormat="1" ht="15.75">
      <c r="A1004" s="101"/>
      <c r="B1004" s="64" t="s">
        <v>10</v>
      </c>
      <c r="C1004" s="8">
        <f t="shared" ref="C1004:C1005" si="77">SUM(D1004:G1004)</f>
        <v>31612</v>
      </c>
      <c r="D1004" s="8"/>
      <c r="E1004" s="8"/>
      <c r="F1004" s="8">
        <v>31612</v>
      </c>
      <c r="G1004" s="8"/>
      <c r="H1004" s="40">
        <f t="shared" si="71"/>
        <v>0</v>
      </c>
    </row>
    <row r="1005" spans="1:8" s="136" customFormat="1" ht="15.75">
      <c r="A1005" s="101"/>
      <c r="B1005" s="64" t="s">
        <v>11</v>
      </c>
      <c r="C1005" s="8">
        <f t="shared" si="77"/>
        <v>37591</v>
      </c>
      <c r="D1005" s="8"/>
      <c r="E1005" s="8"/>
      <c r="F1005" s="8">
        <v>37591</v>
      </c>
      <c r="G1005" s="8"/>
      <c r="H1005" s="40">
        <f t="shared" si="71"/>
        <v>0</v>
      </c>
    </row>
    <row r="1006" spans="1:8" s="136" customFormat="1" ht="15.75">
      <c r="A1006" s="101"/>
      <c r="B1006" s="64" t="s">
        <v>12</v>
      </c>
      <c r="C1006" s="8">
        <f>SUM(D1006:G1006)</f>
        <v>17659</v>
      </c>
      <c r="D1006" s="8"/>
      <c r="E1006" s="8"/>
      <c r="F1006" s="8">
        <v>17659</v>
      </c>
      <c r="G1006" s="8"/>
      <c r="H1006" s="40">
        <f t="shared" si="71"/>
        <v>0</v>
      </c>
    </row>
    <row r="1007" spans="1:8" s="136" customFormat="1" ht="15.75">
      <c r="A1007" s="101"/>
      <c r="B1007" s="64" t="s">
        <v>7</v>
      </c>
      <c r="C1007" s="8"/>
      <c r="D1007" s="8"/>
      <c r="E1007" s="8"/>
      <c r="F1007" s="8"/>
      <c r="G1007" s="8"/>
      <c r="H1007" s="40">
        <f t="shared" si="71"/>
        <v>0</v>
      </c>
    </row>
    <row r="1008" spans="1:8" s="136" customFormat="1" ht="31.5">
      <c r="A1008" s="101" t="s">
        <v>375</v>
      </c>
      <c r="B1008" s="7" t="s">
        <v>372</v>
      </c>
      <c r="C1008" s="6">
        <f>SUM(D1008:G1008)</f>
        <v>143819</v>
      </c>
      <c r="D1008" s="6"/>
      <c r="E1008" s="6"/>
      <c r="F1008" s="6">
        <f>SUM(F1009:F1013)</f>
        <v>143819</v>
      </c>
      <c r="G1008" s="8"/>
      <c r="H1008" s="40">
        <f t="shared" si="71"/>
        <v>0</v>
      </c>
    </row>
    <row r="1009" spans="1:8" ht="15.75">
      <c r="A1009" s="101"/>
      <c r="B1009" s="17" t="s">
        <v>6</v>
      </c>
      <c r="C1009" s="6"/>
      <c r="D1009" s="9"/>
      <c r="E1009" s="9"/>
      <c r="F1009" s="9"/>
      <c r="G1009" s="8"/>
      <c r="H1009" s="13">
        <f t="shared" si="71"/>
        <v>0</v>
      </c>
    </row>
    <row r="1010" spans="1:8" ht="15.75">
      <c r="A1010" s="101"/>
      <c r="B1010" s="17" t="s">
        <v>10</v>
      </c>
      <c r="C1010" s="6">
        <f t="shared" ref="C1010:C1023" si="78">SUM(D1010:G1010)</f>
        <v>67992</v>
      </c>
      <c r="D1010" s="9"/>
      <c r="E1010" s="9"/>
      <c r="F1010" s="9">
        <v>67992</v>
      </c>
      <c r="G1010" s="8"/>
      <c r="H1010" s="13">
        <f t="shared" si="71"/>
        <v>0</v>
      </c>
    </row>
    <row r="1011" spans="1:8" ht="15.75">
      <c r="A1011" s="101"/>
      <c r="B1011" s="17" t="s">
        <v>11</v>
      </c>
      <c r="C1011" s="6">
        <f t="shared" si="78"/>
        <v>36728</v>
      </c>
      <c r="D1011" s="9"/>
      <c r="E1011" s="9"/>
      <c r="F1011" s="9">
        <v>36728</v>
      </c>
      <c r="G1011" s="8"/>
      <c r="H1011" s="13">
        <f t="shared" si="71"/>
        <v>0</v>
      </c>
    </row>
    <row r="1012" spans="1:8" ht="15.75">
      <c r="A1012" s="101"/>
      <c r="B1012" s="17" t="s">
        <v>12</v>
      </c>
      <c r="C1012" s="6">
        <f t="shared" si="78"/>
        <v>39099</v>
      </c>
      <c r="D1012" s="9"/>
      <c r="E1012" s="9"/>
      <c r="F1012" s="9">
        <v>39099</v>
      </c>
      <c r="G1012" s="8"/>
      <c r="H1012" s="13">
        <f t="shared" si="71"/>
        <v>0</v>
      </c>
    </row>
    <row r="1013" spans="1:8" ht="15.75">
      <c r="A1013" s="101"/>
      <c r="B1013" s="17" t="s">
        <v>7</v>
      </c>
      <c r="C1013" s="6"/>
      <c r="D1013" s="10"/>
      <c r="E1013" s="10"/>
      <c r="F1013" s="10"/>
      <c r="G1013" s="8"/>
      <c r="H1013" s="13">
        <f t="shared" si="71"/>
        <v>0</v>
      </c>
    </row>
    <row r="1014" spans="1:8" ht="81.75" customHeight="1">
      <c r="A1014" s="104" t="s">
        <v>208</v>
      </c>
      <c r="B1014" s="62" t="s">
        <v>14</v>
      </c>
      <c r="C1014" s="63">
        <f t="shared" si="78"/>
        <v>2221484</v>
      </c>
      <c r="D1014" s="63"/>
      <c r="E1014" s="63"/>
      <c r="F1014" s="63">
        <f>SUM(F1015:F1019)</f>
        <v>2221484</v>
      </c>
      <c r="G1014" s="63"/>
      <c r="H1014" s="13">
        <f t="shared" si="71"/>
        <v>0</v>
      </c>
    </row>
    <row r="1015" spans="1:8" ht="15.75">
      <c r="A1015" s="104"/>
      <c r="B1015" s="64" t="s">
        <v>6</v>
      </c>
      <c r="C1015" s="63">
        <f t="shared" si="78"/>
        <v>574565.9</v>
      </c>
      <c r="D1015" s="65"/>
      <c r="E1015" s="65"/>
      <c r="F1015" s="65">
        <v>574565.9</v>
      </c>
      <c r="G1015" s="64"/>
      <c r="H1015" s="13">
        <f t="shared" si="71"/>
        <v>0</v>
      </c>
    </row>
    <row r="1016" spans="1:8" ht="15.75">
      <c r="A1016" s="104"/>
      <c r="B1016" s="64" t="s">
        <v>10</v>
      </c>
      <c r="C1016" s="63">
        <f t="shared" si="78"/>
        <v>605602.30000000005</v>
      </c>
      <c r="D1016" s="65"/>
      <c r="E1016" s="65"/>
      <c r="F1016" s="65">
        <v>605602.30000000005</v>
      </c>
      <c r="G1016" s="64"/>
      <c r="H1016" s="13">
        <f t="shared" si="71"/>
        <v>0</v>
      </c>
    </row>
    <row r="1017" spans="1:8" ht="15.75">
      <c r="A1017" s="104"/>
      <c r="B1017" s="64" t="s">
        <v>11</v>
      </c>
      <c r="C1017" s="63">
        <f t="shared" si="78"/>
        <v>605602.30000000005</v>
      </c>
      <c r="D1017" s="65"/>
      <c r="E1017" s="65"/>
      <c r="F1017" s="65">
        <v>605602.30000000005</v>
      </c>
      <c r="G1017" s="64"/>
      <c r="H1017" s="13">
        <f t="shared" ref="H1017:H1074" si="79">C1017-D1017-E1017-F1017-G1017</f>
        <v>0</v>
      </c>
    </row>
    <row r="1018" spans="1:8" ht="15.75">
      <c r="A1018" s="104"/>
      <c r="B1018" s="64" t="s">
        <v>12</v>
      </c>
      <c r="C1018" s="63">
        <f t="shared" si="78"/>
        <v>128971.5</v>
      </c>
      <c r="D1018" s="65"/>
      <c r="E1018" s="65"/>
      <c r="F1018" s="97">
        <v>128971.5</v>
      </c>
      <c r="G1018" s="64"/>
      <c r="H1018" s="13">
        <f t="shared" si="79"/>
        <v>0</v>
      </c>
    </row>
    <row r="1019" spans="1:8" ht="15.75">
      <c r="A1019" s="104"/>
      <c r="B1019" s="64" t="s">
        <v>7</v>
      </c>
      <c r="C1019" s="63">
        <f t="shared" si="78"/>
        <v>306742</v>
      </c>
      <c r="D1019" s="65"/>
      <c r="E1019" s="65"/>
      <c r="F1019" s="97">
        <v>306742</v>
      </c>
      <c r="G1019" s="64"/>
      <c r="H1019" s="13">
        <f t="shared" si="79"/>
        <v>0</v>
      </c>
    </row>
    <row r="1020" spans="1:8" ht="33.75" customHeight="1">
      <c r="A1020" s="104" t="s">
        <v>198</v>
      </c>
      <c r="B1020" s="62" t="s">
        <v>376</v>
      </c>
      <c r="C1020" s="63">
        <f t="shared" si="78"/>
        <v>150000</v>
      </c>
      <c r="D1020" s="63"/>
      <c r="E1020" s="63">
        <f>SUM(E1021:E1025)</f>
        <v>150000</v>
      </c>
      <c r="F1020" s="63"/>
      <c r="G1020" s="63"/>
      <c r="H1020" s="13">
        <f t="shared" si="79"/>
        <v>0</v>
      </c>
    </row>
    <row r="1021" spans="1:8" ht="15.75">
      <c r="A1021" s="104"/>
      <c r="B1021" s="64" t="s">
        <v>6</v>
      </c>
      <c r="C1021" s="63">
        <f t="shared" si="78"/>
        <v>50000</v>
      </c>
      <c r="D1021" s="65"/>
      <c r="E1021" s="65">
        <v>50000</v>
      </c>
      <c r="F1021" s="65"/>
      <c r="G1021" s="65"/>
      <c r="H1021" s="13">
        <f t="shared" si="79"/>
        <v>0</v>
      </c>
    </row>
    <row r="1022" spans="1:8" ht="15.75">
      <c r="A1022" s="104"/>
      <c r="B1022" s="64" t="s">
        <v>10</v>
      </c>
      <c r="C1022" s="63">
        <f t="shared" si="78"/>
        <v>50000</v>
      </c>
      <c r="D1022" s="65"/>
      <c r="E1022" s="65">
        <v>50000</v>
      </c>
      <c r="F1022" s="65"/>
      <c r="G1022" s="65"/>
      <c r="H1022" s="13">
        <f t="shared" si="79"/>
        <v>0</v>
      </c>
    </row>
    <row r="1023" spans="1:8" ht="15.75">
      <c r="A1023" s="104"/>
      <c r="B1023" s="64" t="s">
        <v>11</v>
      </c>
      <c r="C1023" s="63">
        <f t="shared" si="78"/>
        <v>50000</v>
      </c>
      <c r="D1023" s="65"/>
      <c r="E1023" s="65">
        <v>50000</v>
      </c>
      <c r="F1023" s="65"/>
      <c r="G1023" s="65"/>
      <c r="H1023" s="13">
        <f t="shared" si="79"/>
        <v>0</v>
      </c>
    </row>
    <row r="1024" spans="1:8" ht="15.75">
      <c r="A1024" s="104"/>
      <c r="B1024" s="64" t="s">
        <v>12</v>
      </c>
      <c r="C1024" s="63"/>
      <c r="D1024" s="65"/>
      <c r="E1024" s="65"/>
      <c r="F1024" s="65"/>
      <c r="G1024" s="65"/>
      <c r="H1024" s="13">
        <f t="shared" si="79"/>
        <v>0</v>
      </c>
    </row>
    <row r="1025" spans="1:12" ht="15.75">
      <c r="A1025" s="104"/>
      <c r="B1025" s="64" t="s">
        <v>7</v>
      </c>
      <c r="C1025" s="63"/>
      <c r="D1025" s="65"/>
      <c r="E1025" s="65"/>
      <c r="F1025" s="65"/>
      <c r="G1025" s="65"/>
      <c r="H1025" s="13">
        <f t="shared" si="79"/>
        <v>0</v>
      </c>
    </row>
    <row r="1026" spans="1:12" ht="160.5" customHeight="1">
      <c r="A1026" s="104" t="s">
        <v>209</v>
      </c>
      <c r="B1026" s="73" t="s">
        <v>445</v>
      </c>
      <c r="C1026" s="63">
        <f>D1026+E1026+F1026+G1026</f>
        <v>800000</v>
      </c>
      <c r="D1026" s="63"/>
      <c r="E1026" s="63"/>
      <c r="F1026" s="63"/>
      <c r="G1026" s="63">
        <f>SUM(G1027:G1031)</f>
        <v>800000</v>
      </c>
      <c r="H1026" s="13">
        <f t="shared" si="79"/>
        <v>0</v>
      </c>
    </row>
    <row r="1027" spans="1:12" ht="15.75">
      <c r="A1027" s="104"/>
      <c r="B1027" s="64" t="s">
        <v>6</v>
      </c>
      <c r="C1027" s="63"/>
      <c r="D1027" s="63"/>
      <c r="E1027" s="65"/>
      <c r="F1027" s="63"/>
      <c r="G1027" s="63"/>
      <c r="H1027" s="13">
        <f t="shared" si="79"/>
        <v>0</v>
      </c>
    </row>
    <row r="1028" spans="1:12" ht="15.75">
      <c r="A1028" s="104"/>
      <c r="B1028" s="64" t="s">
        <v>10</v>
      </c>
      <c r="C1028" s="63">
        <f t="shared" ref="C1028:C1030" si="80">D1028+E1028+F1028+G1028</f>
        <v>250000</v>
      </c>
      <c r="D1028" s="63"/>
      <c r="E1028" s="65"/>
      <c r="F1028" s="63"/>
      <c r="G1028" s="63">
        <v>250000</v>
      </c>
      <c r="H1028" s="13">
        <f t="shared" si="79"/>
        <v>0</v>
      </c>
    </row>
    <row r="1029" spans="1:12" ht="15.75">
      <c r="A1029" s="104"/>
      <c r="B1029" s="64" t="s">
        <v>11</v>
      </c>
      <c r="C1029" s="63">
        <f t="shared" si="80"/>
        <v>260000</v>
      </c>
      <c r="D1029" s="63"/>
      <c r="E1029" s="65"/>
      <c r="F1029" s="63"/>
      <c r="G1029" s="63">
        <v>260000</v>
      </c>
      <c r="H1029" s="13">
        <f t="shared" si="79"/>
        <v>0</v>
      </c>
    </row>
    <row r="1030" spans="1:12" ht="15.75">
      <c r="A1030" s="104"/>
      <c r="B1030" s="64" t="s">
        <v>12</v>
      </c>
      <c r="C1030" s="63">
        <f t="shared" si="80"/>
        <v>290000</v>
      </c>
      <c r="D1030" s="63"/>
      <c r="E1030" s="65"/>
      <c r="F1030" s="63"/>
      <c r="G1030" s="63">
        <v>290000</v>
      </c>
      <c r="H1030" s="13">
        <f t="shared" si="79"/>
        <v>0</v>
      </c>
    </row>
    <row r="1031" spans="1:12" s="3" customFormat="1" ht="15.75">
      <c r="A1031" s="123"/>
      <c r="B1031" s="77" t="s">
        <v>7</v>
      </c>
      <c r="C1031" s="63"/>
      <c r="D1031" s="76"/>
      <c r="E1031" s="65"/>
      <c r="F1031" s="76"/>
      <c r="G1031" s="76"/>
      <c r="H1031" s="47">
        <f t="shared" si="79"/>
        <v>0</v>
      </c>
    </row>
    <row r="1032" spans="1:12" s="3" customFormat="1" ht="64.5" customHeight="1">
      <c r="A1032" s="120" t="s">
        <v>365</v>
      </c>
      <c r="B1032" s="73" t="s">
        <v>394</v>
      </c>
      <c r="C1032" s="76">
        <f>D1032+E1032+F1032+G1032</f>
        <v>31036.400000000001</v>
      </c>
      <c r="D1032" s="97"/>
      <c r="E1032" s="97"/>
      <c r="F1032" s="97">
        <f>F1033+F1034+F1035+F1036+F1037</f>
        <v>31036.400000000001</v>
      </c>
      <c r="G1032" s="90"/>
      <c r="H1032" s="47"/>
    </row>
    <row r="1033" spans="1:12" s="3" customFormat="1" ht="15.75">
      <c r="A1033" s="120"/>
      <c r="B1033" s="64" t="s">
        <v>6</v>
      </c>
      <c r="C1033" s="76">
        <f>D1033+E1033+F1033+G1033</f>
        <v>31036.400000000001</v>
      </c>
      <c r="D1033" s="97"/>
      <c r="E1033" s="97"/>
      <c r="F1033" s="97">
        <v>31036.400000000001</v>
      </c>
      <c r="G1033" s="90"/>
      <c r="H1033" s="47"/>
    </row>
    <row r="1034" spans="1:12" s="3" customFormat="1" ht="15.75">
      <c r="A1034" s="120"/>
      <c r="B1034" s="64" t="s">
        <v>10</v>
      </c>
      <c r="C1034" s="76"/>
      <c r="D1034" s="97"/>
      <c r="E1034" s="97"/>
      <c r="F1034" s="97"/>
      <c r="G1034" s="90"/>
      <c r="H1034" s="47"/>
    </row>
    <row r="1035" spans="1:12" s="3" customFormat="1" ht="15.75">
      <c r="A1035" s="120"/>
      <c r="B1035" s="64" t="s">
        <v>11</v>
      </c>
      <c r="C1035" s="76"/>
      <c r="D1035" s="97"/>
      <c r="E1035" s="97"/>
      <c r="F1035" s="97"/>
      <c r="G1035" s="90"/>
      <c r="H1035" s="47"/>
    </row>
    <row r="1036" spans="1:12" s="3" customFormat="1" ht="15.75">
      <c r="A1036" s="120"/>
      <c r="B1036" s="64" t="s">
        <v>12</v>
      </c>
      <c r="C1036" s="76"/>
      <c r="D1036" s="97"/>
      <c r="E1036" s="97"/>
      <c r="F1036" s="97"/>
      <c r="G1036" s="90"/>
      <c r="H1036" s="47"/>
    </row>
    <row r="1037" spans="1:12" s="3" customFormat="1" ht="15.75">
      <c r="A1037" s="120"/>
      <c r="B1037" s="77" t="s">
        <v>7</v>
      </c>
      <c r="C1037" s="76"/>
      <c r="D1037" s="97"/>
      <c r="E1037" s="97"/>
      <c r="F1037" s="97"/>
      <c r="G1037" s="90"/>
      <c r="H1037" s="47"/>
    </row>
    <row r="1038" spans="1:12" s="3" customFormat="1" ht="27.75" customHeight="1">
      <c r="A1038" s="198" t="s">
        <v>329</v>
      </c>
      <c r="B1038" s="199"/>
      <c r="C1038" s="199"/>
      <c r="D1038" s="199"/>
      <c r="E1038" s="199"/>
      <c r="F1038" s="199"/>
      <c r="G1038" s="200"/>
      <c r="H1038" s="47">
        <f t="shared" si="79"/>
        <v>0</v>
      </c>
    </row>
    <row r="1039" spans="1:12" s="3" customFormat="1" ht="47.25">
      <c r="A1039" s="120" t="s">
        <v>153</v>
      </c>
      <c r="B1039" s="48" t="s">
        <v>388</v>
      </c>
      <c r="C1039" s="39">
        <f t="shared" ref="C1039:C1044" si="81">SUM(D1039:G1039)</f>
        <v>3827228.89</v>
      </c>
      <c r="D1039" s="39"/>
      <c r="E1039" s="39"/>
      <c r="F1039" s="39"/>
      <c r="G1039" s="39">
        <f>SUM(G1040:G1044)</f>
        <v>3827228.89</v>
      </c>
      <c r="H1039" s="47">
        <f t="shared" si="79"/>
        <v>0</v>
      </c>
      <c r="L1039" s="47"/>
    </row>
    <row r="1040" spans="1:12" s="3" customFormat="1" ht="15.75">
      <c r="A1040" s="124"/>
      <c r="B1040" s="46" t="s">
        <v>6</v>
      </c>
      <c r="C1040" s="39">
        <f t="shared" si="81"/>
        <v>339798.79</v>
      </c>
      <c r="D1040" s="39"/>
      <c r="E1040" s="39"/>
      <c r="F1040" s="39"/>
      <c r="G1040" s="39">
        <f>G1046+G1052+G1058+G1064+G1070+G1076+G1082+G1088+G1094+G1100+G1106</f>
        <v>339798.79</v>
      </c>
      <c r="H1040" s="47">
        <f t="shared" si="79"/>
        <v>0</v>
      </c>
    </row>
    <row r="1041" spans="1:8" s="3" customFormat="1" ht="15.75">
      <c r="A1041" s="124"/>
      <c r="B1041" s="46" t="s">
        <v>10</v>
      </c>
      <c r="C1041" s="39">
        <f t="shared" si="81"/>
        <v>902978.6</v>
      </c>
      <c r="D1041" s="39"/>
      <c r="E1041" s="39"/>
      <c r="F1041" s="39"/>
      <c r="G1041" s="39">
        <f>G1047+G1053+G1059+G1065+G1071+G1077+G1083+G1089+G1095+G1101+G1107</f>
        <v>902978.6</v>
      </c>
      <c r="H1041" s="47">
        <f t="shared" si="79"/>
        <v>0</v>
      </c>
    </row>
    <row r="1042" spans="1:8" s="3" customFormat="1" ht="15.75">
      <c r="A1042" s="124"/>
      <c r="B1042" s="46" t="s">
        <v>11</v>
      </c>
      <c r="C1042" s="39">
        <f>SUM(D1042:G1042)</f>
        <v>1086671.1900000002</v>
      </c>
      <c r="D1042" s="39"/>
      <c r="E1042" s="39"/>
      <c r="F1042" s="39"/>
      <c r="G1042" s="39">
        <f>G1048+G1054+G1060+G1066+G1072+G1078+G1084+G1090+G1096+G1102+G1108</f>
        <v>1086671.1900000002</v>
      </c>
      <c r="H1042" s="47">
        <f t="shared" si="79"/>
        <v>0</v>
      </c>
    </row>
    <row r="1043" spans="1:8" s="3" customFormat="1" ht="15.75">
      <c r="A1043" s="125"/>
      <c r="B1043" s="46" t="s">
        <v>12</v>
      </c>
      <c r="C1043" s="39">
        <f t="shared" si="81"/>
        <v>1468608.41</v>
      </c>
      <c r="D1043" s="39"/>
      <c r="E1043" s="39"/>
      <c r="F1043" s="39"/>
      <c r="G1043" s="39">
        <f>G1049+G1055+G1061+G1067+G1073+G1079+G1085+G1091+G1097+G1103+G1109</f>
        <v>1468608.41</v>
      </c>
      <c r="H1043" s="47">
        <f t="shared" si="79"/>
        <v>0</v>
      </c>
    </row>
    <row r="1044" spans="1:8" s="3" customFormat="1" ht="15.75">
      <c r="A1044" s="125"/>
      <c r="B1044" s="46" t="s">
        <v>7</v>
      </c>
      <c r="C1044" s="39">
        <f t="shared" si="81"/>
        <v>29171.9</v>
      </c>
      <c r="D1044" s="39"/>
      <c r="E1044" s="39"/>
      <c r="F1044" s="39"/>
      <c r="G1044" s="39">
        <f>G1050+G1056+G1062+G1068+G1074+G1080+G1086+G1092+G1098+G1104+G1110</f>
        <v>29171.9</v>
      </c>
      <c r="H1044" s="47">
        <f t="shared" si="79"/>
        <v>0</v>
      </c>
    </row>
    <row r="1045" spans="1:8" s="3" customFormat="1" ht="129" customHeight="1">
      <c r="A1045" s="91" t="s">
        <v>154</v>
      </c>
      <c r="B1045" s="48" t="s">
        <v>417</v>
      </c>
      <c r="C1045" s="39">
        <f>SUM(D1045:G1045)</f>
        <v>3342627.59</v>
      </c>
      <c r="D1045" s="39"/>
      <c r="E1045" s="39"/>
      <c r="F1045" s="39"/>
      <c r="G1045" s="39">
        <f>SUM(G1046:G1050)</f>
        <v>3342627.59</v>
      </c>
      <c r="H1045" s="47">
        <f t="shared" si="79"/>
        <v>0</v>
      </c>
    </row>
    <row r="1046" spans="1:8" s="3" customFormat="1" ht="15.75">
      <c r="A1046" s="91"/>
      <c r="B1046" s="64" t="s">
        <v>6</v>
      </c>
      <c r="C1046" s="39">
        <f>SUM(D1046:G1046)</f>
        <v>236207.09</v>
      </c>
      <c r="D1046" s="162"/>
      <c r="E1046" s="162"/>
      <c r="F1046" s="162"/>
      <c r="G1046" s="162">
        <v>236207.09</v>
      </c>
      <c r="H1046" s="47">
        <f t="shared" si="79"/>
        <v>0</v>
      </c>
    </row>
    <row r="1047" spans="1:8" s="3" customFormat="1" ht="15.75">
      <c r="A1047" s="91"/>
      <c r="B1047" s="64" t="s">
        <v>10</v>
      </c>
      <c r="C1047" s="39">
        <f>SUM(D1047:G1047)</f>
        <v>785301.6</v>
      </c>
      <c r="D1047" s="162"/>
      <c r="E1047" s="162"/>
      <c r="F1047" s="162"/>
      <c r="G1047" s="162">
        <v>785301.6</v>
      </c>
      <c r="H1047" s="47">
        <f t="shared" si="79"/>
        <v>0</v>
      </c>
    </row>
    <row r="1048" spans="1:8" s="3" customFormat="1" ht="15.75">
      <c r="A1048" s="91"/>
      <c r="B1048" s="64" t="s">
        <v>11</v>
      </c>
      <c r="C1048" s="39">
        <f>SUM(D1048:G1048)</f>
        <v>962304.89</v>
      </c>
      <c r="D1048" s="162"/>
      <c r="E1048" s="162"/>
      <c r="F1048" s="162"/>
      <c r="G1048" s="162">
        <v>962304.89</v>
      </c>
      <c r="H1048" s="47">
        <f t="shared" si="79"/>
        <v>0</v>
      </c>
    </row>
    <row r="1049" spans="1:8" s="3" customFormat="1" ht="15.75">
      <c r="A1049" s="91"/>
      <c r="B1049" s="64" t="s">
        <v>12</v>
      </c>
      <c r="C1049" s="39">
        <f>SUM(D1049:G1049)</f>
        <v>1358814.01</v>
      </c>
      <c r="D1049" s="162"/>
      <c r="E1049" s="162"/>
      <c r="F1049" s="162"/>
      <c r="G1049" s="162">
        <v>1358814.01</v>
      </c>
      <c r="H1049" s="47">
        <f t="shared" si="79"/>
        <v>0</v>
      </c>
    </row>
    <row r="1050" spans="1:8" s="3" customFormat="1" ht="15.75">
      <c r="A1050" s="91"/>
      <c r="B1050" s="64" t="s">
        <v>7</v>
      </c>
      <c r="C1050" s="162"/>
      <c r="D1050" s="162"/>
      <c r="E1050" s="162"/>
      <c r="F1050" s="162"/>
      <c r="G1050" s="162"/>
      <c r="H1050" s="47">
        <f t="shared" si="79"/>
        <v>0</v>
      </c>
    </row>
    <row r="1051" spans="1:8" s="3" customFormat="1" ht="98.25" customHeight="1">
      <c r="A1051" s="91" t="s">
        <v>155</v>
      </c>
      <c r="B1051" s="48" t="s">
        <v>395</v>
      </c>
      <c r="C1051" s="39">
        <f>SUM(D1051:G1051)</f>
        <v>187180</v>
      </c>
      <c r="D1051" s="39"/>
      <c r="E1051" s="39"/>
      <c r="F1051" s="39"/>
      <c r="G1051" s="39">
        <f>SUM(G1052:G1056)</f>
        <v>187180</v>
      </c>
      <c r="H1051" s="47">
        <f t="shared" si="79"/>
        <v>0</v>
      </c>
    </row>
    <row r="1052" spans="1:8" s="3" customFormat="1" ht="15.75">
      <c r="A1052" s="91"/>
      <c r="B1052" s="57">
        <v>2011</v>
      </c>
      <c r="C1052" s="39">
        <f>SUM(D1052:G1052)</f>
        <v>34000</v>
      </c>
      <c r="D1052" s="162"/>
      <c r="E1052" s="162"/>
      <c r="F1052" s="162"/>
      <c r="G1052" s="162">
        <v>34000</v>
      </c>
      <c r="H1052" s="47">
        <f t="shared" si="79"/>
        <v>0</v>
      </c>
    </row>
    <row r="1053" spans="1:8" s="3" customFormat="1" ht="15.75">
      <c r="A1053" s="91"/>
      <c r="B1053" s="57">
        <v>2012</v>
      </c>
      <c r="C1053" s="39">
        <f>SUM(D1053:G1053)</f>
        <v>43990</v>
      </c>
      <c r="D1053" s="162"/>
      <c r="E1053" s="162"/>
      <c r="F1053" s="162"/>
      <c r="G1053" s="162">
        <v>43990</v>
      </c>
      <c r="H1053" s="47">
        <f t="shared" si="79"/>
        <v>0</v>
      </c>
    </row>
    <row r="1054" spans="1:8" s="3" customFormat="1" ht="15.75">
      <c r="A1054" s="91"/>
      <c r="B1054" s="57">
        <v>2013</v>
      </c>
      <c r="C1054" s="39">
        <f>SUM(D1054:G1054)</f>
        <v>43990</v>
      </c>
      <c r="D1054" s="162"/>
      <c r="E1054" s="162"/>
      <c r="F1054" s="162"/>
      <c r="G1054" s="162">
        <v>43990</v>
      </c>
      <c r="H1054" s="47">
        <f t="shared" si="79"/>
        <v>0</v>
      </c>
    </row>
    <row r="1055" spans="1:8" s="3" customFormat="1" ht="15.75">
      <c r="A1055" s="91"/>
      <c r="B1055" s="57">
        <v>2014</v>
      </c>
      <c r="C1055" s="39">
        <f>SUM(D1055:G1055)</f>
        <v>65200</v>
      </c>
      <c r="D1055" s="162"/>
      <c r="E1055" s="162"/>
      <c r="F1055" s="162"/>
      <c r="G1055" s="162">
        <v>65200</v>
      </c>
      <c r="H1055" s="47">
        <f t="shared" si="79"/>
        <v>0</v>
      </c>
    </row>
    <row r="1056" spans="1:8" s="3" customFormat="1" ht="15.75">
      <c r="A1056" s="91"/>
      <c r="B1056" s="57">
        <v>2015</v>
      </c>
      <c r="C1056" s="162"/>
      <c r="D1056" s="162"/>
      <c r="E1056" s="162"/>
      <c r="F1056" s="162"/>
      <c r="G1056" s="162"/>
      <c r="H1056" s="47">
        <f t="shared" si="79"/>
        <v>0</v>
      </c>
    </row>
    <row r="1057" spans="1:8" s="3" customFormat="1" ht="114" customHeight="1">
      <c r="A1057" s="91" t="s">
        <v>156</v>
      </c>
      <c r="B1057" s="48" t="s">
        <v>418</v>
      </c>
      <c r="C1057" s="39">
        <f t="shared" ref="C1057:C1066" si="82">SUM(D1057:G1057)</f>
        <v>83929</v>
      </c>
      <c r="D1057" s="39"/>
      <c r="E1057" s="39"/>
      <c r="F1057" s="39"/>
      <c r="G1057" s="39">
        <f>SUM(G1058:G1062)</f>
        <v>83929</v>
      </c>
      <c r="H1057" s="47">
        <f t="shared" si="79"/>
        <v>0</v>
      </c>
    </row>
    <row r="1058" spans="1:8" s="3" customFormat="1" ht="15.75">
      <c r="A1058" s="91"/>
      <c r="B1058" s="64" t="s">
        <v>6</v>
      </c>
      <c r="C1058" s="39">
        <f t="shared" si="82"/>
        <v>12860</v>
      </c>
      <c r="D1058" s="162"/>
      <c r="E1058" s="162"/>
      <c r="F1058" s="162"/>
      <c r="G1058" s="162">
        <v>12860</v>
      </c>
      <c r="H1058" s="47">
        <f t="shared" si="79"/>
        <v>0</v>
      </c>
    </row>
    <row r="1059" spans="1:8" s="3" customFormat="1" ht="15.75">
      <c r="A1059" s="91"/>
      <c r="B1059" s="64" t="s">
        <v>10</v>
      </c>
      <c r="C1059" s="39">
        <f t="shared" si="82"/>
        <v>18860</v>
      </c>
      <c r="D1059" s="162"/>
      <c r="E1059" s="162"/>
      <c r="F1059" s="162"/>
      <c r="G1059" s="162">
        <v>18860</v>
      </c>
      <c r="H1059" s="47">
        <f t="shared" si="79"/>
        <v>0</v>
      </c>
    </row>
    <row r="1060" spans="1:8" s="3" customFormat="1" ht="15.75">
      <c r="A1060" s="91"/>
      <c r="B1060" s="64" t="s">
        <v>11</v>
      </c>
      <c r="C1060" s="39">
        <f t="shared" si="82"/>
        <v>18860</v>
      </c>
      <c r="D1060" s="162"/>
      <c r="E1060" s="162"/>
      <c r="F1060" s="162"/>
      <c r="G1060" s="162">
        <v>18860</v>
      </c>
      <c r="H1060" s="47">
        <f t="shared" si="79"/>
        <v>0</v>
      </c>
    </row>
    <row r="1061" spans="1:8" s="3" customFormat="1" ht="15.75">
      <c r="A1061" s="91"/>
      <c r="B1061" s="64" t="s">
        <v>12</v>
      </c>
      <c r="C1061" s="39">
        <f t="shared" si="82"/>
        <v>18860</v>
      </c>
      <c r="D1061" s="162"/>
      <c r="E1061" s="162"/>
      <c r="F1061" s="162"/>
      <c r="G1061" s="162">
        <v>18860</v>
      </c>
      <c r="H1061" s="47">
        <f t="shared" si="79"/>
        <v>0</v>
      </c>
    </row>
    <row r="1062" spans="1:8" s="3" customFormat="1" ht="15.75">
      <c r="A1062" s="91"/>
      <c r="B1062" s="64" t="s">
        <v>7</v>
      </c>
      <c r="C1062" s="39">
        <f t="shared" si="82"/>
        <v>14489</v>
      </c>
      <c r="D1062" s="162"/>
      <c r="E1062" s="162"/>
      <c r="F1062" s="162"/>
      <c r="G1062" s="162">
        <v>14489</v>
      </c>
      <c r="H1062" s="47">
        <f t="shared" si="79"/>
        <v>0</v>
      </c>
    </row>
    <row r="1063" spans="1:8" s="3" customFormat="1" ht="99" customHeight="1">
      <c r="A1063" s="91" t="s">
        <v>157</v>
      </c>
      <c r="B1063" s="48" t="s">
        <v>446</v>
      </c>
      <c r="C1063" s="39">
        <f t="shared" si="82"/>
        <v>81360</v>
      </c>
      <c r="D1063" s="39"/>
      <c r="E1063" s="39"/>
      <c r="F1063" s="39"/>
      <c r="G1063" s="39">
        <f>SUM(G1064:G1068)</f>
        <v>81360</v>
      </c>
      <c r="H1063" s="47">
        <f t="shared" si="79"/>
        <v>0</v>
      </c>
    </row>
    <row r="1064" spans="1:8" s="3" customFormat="1" ht="15.75">
      <c r="A1064" s="91"/>
      <c r="B1064" s="64" t="s">
        <v>6</v>
      </c>
      <c r="C1064" s="39">
        <f t="shared" si="82"/>
        <v>27120</v>
      </c>
      <c r="D1064" s="162"/>
      <c r="E1064" s="162"/>
      <c r="F1064" s="162"/>
      <c r="G1064" s="162">
        <v>27120</v>
      </c>
      <c r="H1064" s="47">
        <f t="shared" si="79"/>
        <v>0</v>
      </c>
    </row>
    <row r="1065" spans="1:8" s="3" customFormat="1" ht="15.75">
      <c r="A1065" s="91"/>
      <c r="B1065" s="64" t="s">
        <v>10</v>
      </c>
      <c r="C1065" s="39">
        <f t="shared" si="82"/>
        <v>27120</v>
      </c>
      <c r="D1065" s="162"/>
      <c r="E1065" s="162"/>
      <c r="F1065" s="162"/>
      <c r="G1065" s="162">
        <v>27120</v>
      </c>
      <c r="H1065" s="47">
        <f t="shared" si="79"/>
        <v>0</v>
      </c>
    </row>
    <row r="1066" spans="1:8" s="3" customFormat="1" ht="15.75">
      <c r="A1066" s="91"/>
      <c r="B1066" s="64" t="s">
        <v>11</v>
      </c>
      <c r="C1066" s="39">
        <f t="shared" si="82"/>
        <v>27120</v>
      </c>
      <c r="D1066" s="162"/>
      <c r="E1066" s="162"/>
      <c r="F1066" s="162"/>
      <c r="G1066" s="162">
        <v>27120</v>
      </c>
      <c r="H1066" s="47">
        <f t="shared" si="79"/>
        <v>0</v>
      </c>
    </row>
    <row r="1067" spans="1:8" s="3" customFormat="1" ht="15.75">
      <c r="A1067" s="91"/>
      <c r="B1067" s="64" t="s">
        <v>12</v>
      </c>
      <c r="C1067" s="162"/>
      <c r="D1067" s="162"/>
      <c r="E1067" s="162"/>
      <c r="F1067" s="162"/>
      <c r="G1067" s="162"/>
      <c r="H1067" s="47">
        <f t="shared" si="79"/>
        <v>0</v>
      </c>
    </row>
    <row r="1068" spans="1:8" s="3" customFormat="1" ht="15.75">
      <c r="A1068" s="91"/>
      <c r="B1068" s="64" t="s">
        <v>7</v>
      </c>
      <c r="C1068" s="162"/>
      <c r="D1068" s="162"/>
      <c r="E1068" s="162"/>
      <c r="F1068" s="162"/>
      <c r="G1068" s="162"/>
      <c r="H1068" s="47">
        <f t="shared" si="79"/>
        <v>0</v>
      </c>
    </row>
    <row r="1069" spans="1:8" s="3" customFormat="1" ht="71.25" customHeight="1">
      <c r="A1069" s="91" t="s">
        <v>158</v>
      </c>
      <c r="B1069" s="48" t="s">
        <v>447</v>
      </c>
      <c r="C1069" s="39">
        <f t="shared" ref="C1069:C1074" si="83">SUM(D1069:G1069)</f>
        <v>20000</v>
      </c>
      <c r="D1069" s="39"/>
      <c r="E1069" s="39"/>
      <c r="F1069" s="39"/>
      <c r="G1069" s="39">
        <f>SUM(G1070:G1074)</f>
        <v>20000</v>
      </c>
      <c r="H1069" s="47">
        <f t="shared" si="79"/>
        <v>0</v>
      </c>
    </row>
    <row r="1070" spans="1:8" s="3" customFormat="1" ht="15.75">
      <c r="A1070" s="91"/>
      <c r="B1070" s="64" t="s">
        <v>6</v>
      </c>
      <c r="C1070" s="39">
        <f t="shared" si="83"/>
        <v>4000</v>
      </c>
      <c r="D1070" s="162"/>
      <c r="E1070" s="162"/>
      <c r="F1070" s="162"/>
      <c r="G1070" s="162">
        <v>4000</v>
      </c>
      <c r="H1070" s="47">
        <f t="shared" si="79"/>
        <v>0</v>
      </c>
    </row>
    <row r="1071" spans="1:8" s="3" customFormat="1" ht="15.75">
      <c r="A1071" s="91"/>
      <c r="B1071" s="64" t="s">
        <v>10</v>
      </c>
      <c r="C1071" s="39">
        <f t="shared" si="83"/>
        <v>4000</v>
      </c>
      <c r="D1071" s="162"/>
      <c r="E1071" s="162"/>
      <c r="F1071" s="162"/>
      <c r="G1071" s="162">
        <v>4000</v>
      </c>
      <c r="H1071" s="47">
        <f t="shared" si="79"/>
        <v>0</v>
      </c>
    </row>
    <row r="1072" spans="1:8" s="3" customFormat="1" ht="15.75">
      <c r="A1072" s="91"/>
      <c r="B1072" s="64" t="s">
        <v>11</v>
      </c>
      <c r="C1072" s="39">
        <f t="shared" si="83"/>
        <v>4000</v>
      </c>
      <c r="D1072" s="162"/>
      <c r="E1072" s="162"/>
      <c r="F1072" s="162"/>
      <c r="G1072" s="162">
        <v>4000</v>
      </c>
      <c r="H1072" s="47">
        <f t="shared" si="79"/>
        <v>0</v>
      </c>
    </row>
    <row r="1073" spans="1:13" s="3" customFormat="1" ht="15.75">
      <c r="A1073" s="91"/>
      <c r="B1073" s="64" t="s">
        <v>12</v>
      </c>
      <c r="C1073" s="39">
        <f t="shared" si="83"/>
        <v>4000</v>
      </c>
      <c r="D1073" s="162"/>
      <c r="E1073" s="162"/>
      <c r="F1073" s="162"/>
      <c r="G1073" s="162">
        <v>4000</v>
      </c>
      <c r="H1073" s="47">
        <f t="shared" si="79"/>
        <v>0</v>
      </c>
    </row>
    <row r="1074" spans="1:13" s="3" customFormat="1" ht="15.75">
      <c r="A1074" s="91"/>
      <c r="B1074" s="64" t="s">
        <v>7</v>
      </c>
      <c r="C1074" s="39">
        <f t="shared" si="83"/>
        <v>4000</v>
      </c>
      <c r="D1074" s="162"/>
      <c r="E1074" s="162"/>
      <c r="F1074" s="162"/>
      <c r="G1074" s="162">
        <v>4000</v>
      </c>
      <c r="H1074" s="47">
        <f t="shared" si="79"/>
        <v>0</v>
      </c>
    </row>
    <row r="1075" spans="1:13" s="3" customFormat="1" ht="63">
      <c r="A1075" s="91" t="s">
        <v>302</v>
      </c>
      <c r="B1075" s="163" t="s">
        <v>448</v>
      </c>
      <c r="C1075" s="39">
        <f>SUM(D1075:G1075)</f>
        <v>2838</v>
      </c>
      <c r="D1075" s="162"/>
      <c r="E1075" s="162"/>
      <c r="F1075" s="162"/>
      <c r="G1075" s="162">
        <v>2838</v>
      </c>
      <c r="H1075" s="47">
        <f t="shared" ref="H1075:H1098" si="84">C1075-D1075-E1075-F1075-G1075</f>
        <v>0</v>
      </c>
    </row>
    <row r="1076" spans="1:13" s="3" customFormat="1" ht="15.75">
      <c r="A1076" s="91"/>
      <c r="B1076" s="64" t="s">
        <v>6</v>
      </c>
      <c r="C1076" s="39">
        <f>SUM(D1076:G1076)</f>
        <v>2838</v>
      </c>
      <c r="D1076" s="162"/>
      <c r="E1076" s="162"/>
      <c r="F1076" s="162"/>
      <c r="G1076" s="162">
        <v>2838</v>
      </c>
      <c r="H1076" s="47">
        <f t="shared" si="84"/>
        <v>0</v>
      </c>
    </row>
    <row r="1077" spans="1:13" s="3" customFormat="1" ht="15.75">
      <c r="A1077" s="91"/>
      <c r="B1077" s="64" t="s">
        <v>10</v>
      </c>
      <c r="C1077" s="39"/>
      <c r="D1077" s="162"/>
      <c r="E1077" s="162"/>
      <c r="F1077" s="162"/>
      <c r="G1077" s="162"/>
      <c r="H1077" s="47">
        <f t="shared" si="84"/>
        <v>0</v>
      </c>
    </row>
    <row r="1078" spans="1:13" s="3" customFormat="1" ht="15.75">
      <c r="A1078" s="91"/>
      <c r="B1078" s="64" t="s">
        <v>11</v>
      </c>
      <c r="C1078" s="39"/>
      <c r="D1078" s="162"/>
      <c r="E1078" s="162"/>
      <c r="F1078" s="162"/>
      <c r="G1078" s="162"/>
      <c r="H1078" s="47">
        <f t="shared" si="84"/>
        <v>0</v>
      </c>
    </row>
    <row r="1079" spans="1:13" s="3" customFormat="1" ht="15.75">
      <c r="A1079" s="91"/>
      <c r="B1079" s="64" t="s">
        <v>12</v>
      </c>
      <c r="C1079" s="162"/>
      <c r="D1079" s="162"/>
      <c r="E1079" s="162"/>
      <c r="F1079" s="162"/>
      <c r="G1079" s="162"/>
      <c r="H1079" s="47">
        <f t="shared" si="84"/>
        <v>0</v>
      </c>
    </row>
    <row r="1080" spans="1:13" s="3" customFormat="1" ht="15.75">
      <c r="A1080" s="91"/>
      <c r="B1080" s="64" t="s">
        <v>7</v>
      </c>
      <c r="C1080" s="162"/>
      <c r="D1080" s="162"/>
      <c r="E1080" s="162"/>
      <c r="F1080" s="162"/>
      <c r="G1080" s="162"/>
      <c r="H1080" s="47">
        <f t="shared" si="84"/>
        <v>0</v>
      </c>
    </row>
    <row r="1081" spans="1:13" s="3" customFormat="1" ht="99" customHeight="1">
      <c r="A1081" s="91" t="s">
        <v>303</v>
      </c>
      <c r="B1081" s="73" t="s">
        <v>449</v>
      </c>
      <c r="C1081" s="39">
        <f>C1082+C1083+C1084+C1085+C1086</f>
        <v>6026.8</v>
      </c>
      <c r="D1081" s="162"/>
      <c r="E1081" s="162"/>
      <c r="F1081" s="162"/>
      <c r="G1081" s="189">
        <f>G1082+G1083+G1084+G1085+G1086</f>
        <v>6026.8</v>
      </c>
      <c r="H1081" s="47">
        <f t="shared" si="84"/>
        <v>0</v>
      </c>
      <c r="L1081" s="187"/>
      <c r="M1081" s="188"/>
    </row>
    <row r="1082" spans="1:13" s="3" customFormat="1" ht="15.75">
      <c r="A1082" s="91"/>
      <c r="B1082" s="64" t="s">
        <v>6</v>
      </c>
      <c r="C1082" s="39"/>
      <c r="D1082" s="162"/>
      <c r="E1082" s="162"/>
      <c r="F1082" s="162"/>
      <c r="G1082" s="162"/>
      <c r="H1082" s="47">
        <f t="shared" si="84"/>
        <v>0</v>
      </c>
    </row>
    <row r="1083" spans="1:13" s="3" customFormat="1" ht="15.75">
      <c r="A1083" s="91"/>
      <c r="B1083" s="64" t="s">
        <v>10</v>
      </c>
      <c r="C1083" s="39"/>
      <c r="D1083" s="162"/>
      <c r="E1083" s="162"/>
      <c r="F1083" s="162"/>
      <c r="G1083" s="162"/>
      <c r="H1083" s="47">
        <f t="shared" si="84"/>
        <v>0</v>
      </c>
    </row>
    <row r="1084" spans="1:13" s="3" customFormat="1" ht="15.75">
      <c r="A1084" s="91"/>
      <c r="B1084" s="64" t="s">
        <v>11</v>
      </c>
      <c r="C1084" s="39">
        <v>1882.6</v>
      </c>
      <c r="D1084" s="162"/>
      <c r="E1084" s="162"/>
      <c r="F1084" s="162"/>
      <c r="G1084" s="39">
        <v>1882.6</v>
      </c>
      <c r="H1084" s="47">
        <f t="shared" si="84"/>
        <v>0</v>
      </c>
    </row>
    <row r="1085" spans="1:13" s="3" customFormat="1" ht="15.75">
      <c r="A1085" s="91"/>
      <c r="B1085" s="64" t="s">
        <v>12</v>
      </c>
      <c r="C1085" s="162">
        <v>2006.9</v>
      </c>
      <c r="D1085" s="162"/>
      <c r="E1085" s="162"/>
      <c r="F1085" s="162"/>
      <c r="G1085" s="162">
        <v>2006.9</v>
      </c>
      <c r="H1085" s="47">
        <f t="shared" si="84"/>
        <v>0</v>
      </c>
    </row>
    <row r="1086" spans="1:13" s="3" customFormat="1" ht="15.75">
      <c r="A1086" s="91"/>
      <c r="B1086" s="64" t="s">
        <v>7</v>
      </c>
      <c r="C1086" s="162">
        <v>2137.3000000000002</v>
      </c>
      <c r="D1086" s="162"/>
      <c r="E1086" s="162"/>
      <c r="F1086" s="162"/>
      <c r="G1086" s="162">
        <v>2137.3000000000002</v>
      </c>
      <c r="H1086" s="47">
        <f t="shared" si="84"/>
        <v>0</v>
      </c>
    </row>
    <row r="1087" spans="1:13" s="3" customFormat="1" ht="94.5">
      <c r="A1087" s="91" t="s">
        <v>304</v>
      </c>
      <c r="B1087" s="163" t="s">
        <v>450</v>
      </c>
      <c r="C1087" s="39">
        <f>SUM(D1087:G1087)</f>
        <v>5370</v>
      </c>
      <c r="D1087" s="162"/>
      <c r="E1087" s="162"/>
      <c r="F1087" s="162"/>
      <c r="G1087" s="162">
        <v>5370</v>
      </c>
      <c r="H1087" s="47">
        <f t="shared" si="84"/>
        <v>0</v>
      </c>
    </row>
    <row r="1088" spans="1:13" s="3" customFormat="1" ht="15.75">
      <c r="A1088" s="91"/>
      <c r="B1088" s="64" t="s">
        <v>6</v>
      </c>
      <c r="C1088" s="39">
        <f>SUM(D1088:G1088)</f>
        <v>5370</v>
      </c>
      <c r="D1088" s="162"/>
      <c r="E1088" s="162"/>
      <c r="F1088" s="162"/>
      <c r="G1088" s="162">
        <v>5370</v>
      </c>
      <c r="H1088" s="47">
        <f t="shared" si="84"/>
        <v>0</v>
      </c>
    </row>
    <row r="1089" spans="1:14" s="3" customFormat="1" ht="15.75">
      <c r="A1089" s="91"/>
      <c r="B1089" s="64" t="s">
        <v>10</v>
      </c>
      <c r="C1089" s="39"/>
      <c r="D1089" s="162"/>
      <c r="E1089" s="162"/>
      <c r="F1089" s="162"/>
      <c r="G1089" s="162"/>
      <c r="H1089" s="47">
        <f t="shared" si="84"/>
        <v>0</v>
      </c>
    </row>
    <row r="1090" spans="1:14" s="3" customFormat="1" ht="15.75">
      <c r="A1090" s="91"/>
      <c r="B1090" s="64" t="s">
        <v>11</v>
      </c>
      <c r="C1090" s="39"/>
      <c r="D1090" s="162"/>
      <c r="E1090" s="162"/>
      <c r="F1090" s="162"/>
      <c r="G1090" s="162"/>
      <c r="H1090" s="47">
        <f t="shared" si="84"/>
        <v>0</v>
      </c>
    </row>
    <row r="1091" spans="1:14" s="3" customFormat="1" ht="15.75">
      <c r="A1091" s="91"/>
      <c r="B1091" s="64" t="s">
        <v>12</v>
      </c>
      <c r="C1091" s="162"/>
      <c r="D1091" s="162"/>
      <c r="E1091" s="162"/>
      <c r="F1091" s="162"/>
      <c r="G1091" s="162"/>
      <c r="H1091" s="47">
        <f t="shared" si="84"/>
        <v>0</v>
      </c>
    </row>
    <row r="1092" spans="1:14" s="3" customFormat="1" ht="15.75">
      <c r="A1092" s="91"/>
      <c r="B1092" s="64" t="s">
        <v>7</v>
      </c>
      <c r="C1092" s="162"/>
      <c r="D1092" s="162"/>
      <c r="E1092" s="162"/>
      <c r="F1092" s="162"/>
      <c r="G1092" s="162"/>
      <c r="H1092" s="47">
        <f t="shared" si="84"/>
        <v>0</v>
      </c>
    </row>
    <row r="1093" spans="1:14" s="3" customFormat="1" ht="100.5" customHeight="1">
      <c r="A1093" s="91" t="s">
        <v>305</v>
      </c>
      <c r="B1093" s="48" t="s">
        <v>453</v>
      </c>
      <c r="C1093" s="39">
        <f>SUM(C1095:C1097)</f>
        <v>25424</v>
      </c>
      <c r="D1093" s="162"/>
      <c r="E1093" s="162"/>
      <c r="F1093" s="162"/>
      <c r="G1093" s="162">
        <f>SUM(G1095:G1097)</f>
        <v>25424</v>
      </c>
      <c r="H1093" s="47">
        <f t="shared" si="84"/>
        <v>0</v>
      </c>
    </row>
    <row r="1094" spans="1:14" s="3" customFormat="1" ht="15.75">
      <c r="A1094" s="91"/>
      <c r="B1094" s="64" t="s">
        <v>6</v>
      </c>
      <c r="C1094" s="39">
        <f>SUM(D1094:G1094)</f>
        <v>0</v>
      </c>
      <c r="D1094" s="162"/>
      <c r="E1094" s="162"/>
      <c r="F1094" s="162"/>
      <c r="G1094" s="162"/>
      <c r="H1094" s="47">
        <f t="shared" si="84"/>
        <v>0</v>
      </c>
      <c r="N1094" s="49"/>
    </row>
    <row r="1095" spans="1:14" s="3" customFormat="1" ht="15.75">
      <c r="A1095" s="91"/>
      <c r="B1095" s="64" t="s">
        <v>10</v>
      </c>
      <c r="C1095" s="39">
        <f>SUM(D1095:G1095)</f>
        <v>5085</v>
      </c>
      <c r="D1095" s="162"/>
      <c r="E1095" s="162"/>
      <c r="F1095" s="162"/>
      <c r="G1095" s="162">
        <v>5085</v>
      </c>
      <c r="H1095" s="47">
        <f t="shared" si="84"/>
        <v>0</v>
      </c>
    </row>
    <row r="1096" spans="1:14" s="3" customFormat="1" ht="15.75">
      <c r="A1096" s="91"/>
      <c r="B1096" s="64" t="s">
        <v>11</v>
      </c>
      <c r="C1096" s="39">
        <f>SUM(D1096:G1096)</f>
        <v>8644</v>
      </c>
      <c r="D1096" s="162"/>
      <c r="E1096" s="162"/>
      <c r="F1096" s="162"/>
      <c r="G1096" s="162">
        <v>8644</v>
      </c>
      <c r="H1096" s="47">
        <f t="shared" si="84"/>
        <v>0</v>
      </c>
    </row>
    <row r="1097" spans="1:14" s="3" customFormat="1" ht="15.75">
      <c r="A1097" s="91"/>
      <c r="B1097" s="64" t="s">
        <v>12</v>
      </c>
      <c r="C1097" s="39">
        <f>SUM(D1097:G1097)</f>
        <v>11695</v>
      </c>
      <c r="D1097" s="162"/>
      <c r="E1097" s="162"/>
      <c r="F1097" s="162"/>
      <c r="G1097" s="162">
        <v>11695</v>
      </c>
      <c r="H1097" s="47">
        <f t="shared" si="84"/>
        <v>0</v>
      </c>
    </row>
    <row r="1098" spans="1:14" s="3" customFormat="1" ht="15.75">
      <c r="A1098" s="91"/>
      <c r="B1098" s="64" t="s">
        <v>7</v>
      </c>
      <c r="C1098" s="50"/>
      <c r="D1098" s="162"/>
      <c r="E1098" s="162"/>
      <c r="F1098" s="162"/>
      <c r="G1098" s="50"/>
      <c r="H1098" s="47">
        <f t="shared" si="84"/>
        <v>0</v>
      </c>
    </row>
    <row r="1099" spans="1:14" s="3" customFormat="1" ht="47.25">
      <c r="A1099" s="91" t="s">
        <v>306</v>
      </c>
      <c r="B1099" s="48" t="s">
        <v>451</v>
      </c>
      <c r="C1099" s="162">
        <f>SUM(C1100:C1104)</f>
        <v>34698.199999999997</v>
      </c>
      <c r="D1099" s="162"/>
      <c r="E1099" s="162"/>
      <c r="F1099" s="162"/>
      <c r="G1099" s="162">
        <f>SUM(G1100:G1104)</f>
        <v>34698.199999999997</v>
      </c>
      <c r="H1099" s="47"/>
    </row>
    <row r="1100" spans="1:14" s="3" customFormat="1" ht="15.75">
      <c r="A1100" s="91"/>
      <c r="B1100" s="64" t="s">
        <v>6</v>
      </c>
      <c r="C1100" s="39">
        <v>10803.7</v>
      </c>
      <c r="D1100" s="162"/>
      <c r="E1100" s="162"/>
      <c r="F1100" s="162"/>
      <c r="G1100" s="39">
        <v>10803.7</v>
      </c>
      <c r="H1100" s="47"/>
    </row>
    <row r="1101" spans="1:14" s="3" customFormat="1" ht="15.75">
      <c r="A1101" s="91"/>
      <c r="B1101" s="64" t="s">
        <v>10</v>
      </c>
      <c r="C1101" s="39">
        <v>11560</v>
      </c>
      <c r="D1101" s="162"/>
      <c r="E1101" s="162"/>
      <c r="F1101" s="162"/>
      <c r="G1101" s="39">
        <v>11560</v>
      </c>
      <c r="H1101" s="47"/>
    </row>
    <row r="1102" spans="1:14" s="3" customFormat="1" ht="15.75">
      <c r="A1102" s="91"/>
      <c r="B1102" s="64" t="s">
        <v>11</v>
      </c>
      <c r="C1102" s="162">
        <v>12334.5</v>
      </c>
      <c r="D1102" s="162"/>
      <c r="E1102" s="162"/>
      <c r="F1102" s="162"/>
      <c r="G1102" s="162">
        <v>12334.5</v>
      </c>
      <c r="H1102" s="47"/>
    </row>
    <row r="1103" spans="1:14" s="3" customFormat="1" ht="15.75">
      <c r="A1103" s="91"/>
      <c r="B1103" s="64" t="s">
        <v>12</v>
      </c>
      <c r="C1103" s="162"/>
      <c r="D1103" s="162"/>
      <c r="E1103" s="162"/>
      <c r="F1103" s="162"/>
      <c r="G1103" s="162"/>
      <c r="H1103" s="47"/>
    </row>
    <row r="1104" spans="1:14" s="3" customFormat="1" ht="15.75">
      <c r="A1104" s="91"/>
      <c r="B1104" s="64" t="s">
        <v>7</v>
      </c>
      <c r="C1104" s="162"/>
      <c r="D1104" s="162"/>
      <c r="E1104" s="162"/>
      <c r="F1104" s="162"/>
      <c r="G1104" s="162"/>
      <c r="H1104" s="47"/>
    </row>
    <row r="1105" spans="1:8" s="3" customFormat="1" ht="63">
      <c r="A1105" s="91" t="s">
        <v>307</v>
      </c>
      <c r="B1105" s="163" t="s">
        <v>452</v>
      </c>
      <c r="C1105" s="39">
        <f>C1106+C1107+C1108+C1109+C1110</f>
        <v>37775.300000000003</v>
      </c>
      <c r="D1105" s="162"/>
      <c r="E1105" s="162"/>
      <c r="F1105" s="162"/>
      <c r="G1105" s="162">
        <f>G1106+G1107+G1108+G1109+G1110</f>
        <v>37775.300000000003</v>
      </c>
      <c r="H1105" s="47"/>
    </row>
    <row r="1106" spans="1:8" s="3" customFormat="1" ht="15.75">
      <c r="A1106" s="91"/>
      <c r="B1106" s="64" t="s">
        <v>6</v>
      </c>
      <c r="C1106" s="39">
        <v>6600</v>
      </c>
      <c r="D1106" s="162"/>
      <c r="E1106" s="162"/>
      <c r="F1106" s="162"/>
      <c r="G1106" s="39">
        <v>6600</v>
      </c>
      <c r="H1106" s="47"/>
    </row>
    <row r="1107" spans="1:8" s="3" customFormat="1" ht="15.75">
      <c r="A1107" s="91"/>
      <c r="B1107" s="64" t="s">
        <v>10</v>
      </c>
      <c r="C1107" s="39">
        <v>7062</v>
      </c>
      <c r="D1107" s="162"/>
      <c r="E1107" s="162"/>
      <c r="F1107" s="162"/>
      <c r="G1107" s="39">
        <v>7062</v>
      </c>
      <c r="H1107" s="47"/>
    </row>
    <row r="1108" spans="1:8" s="3" customFormat="1" ht="15.75">
      <c r="A1108" s="91"/>
      <c r="B1108" s="64" t="s">
        <v>11</v>
      </c>
      <c r="C1108" s="162">
        <v>7535.2</v>
      </c>
      <c r="D1108" s="162"/>
      <c r="E1108" s="162"/>
      <c r="F1108" s="162"/>
      <c r="G1108" s="162">
        <v>7535.2</v>
      </c>
      <c r="H1108" s="47"/>
    </row>
    <row r="1109" spans="1:8" s="3" customFormat="1" ht="15.75">
      <c r="A1109" s="91"/>
      <c r="B1109" s="64" t="s">
        <v>12</v>
      </c>
      <c r="C1109" s="162">
        <v>8032.5</v>
      </c>
      <c r="D1109" s="162"/>
      <c r="E1109" s="162"/>
      <c r="F1109" s="162"/>
      <c r="G1109" s="162">
        <v>8032.5</v>
      </c>
      <c r="H1109" s="47"/>
    </row>
    <row r="1110" spans="1:8" s="3" customFormat="1" ht="15.75">
      <c r="A1110" s="91"/>
      <c r="B1110" s="64" t="s">
        <v>7</v>
      </c>
      <c r="C1110" s="162">
        <v>8545.6</v>
      </c>
      <c r="D1110" s="162"/>
      <c r="E1110" s="162"/>
      <c r="F1110" s="162"/>
      <c r="G1110" s="162">
        <v>8545.6</v>
      </c>
      <c r="H1110" s="47"/>
    </row>
    <row r="1111" spans="1:8" s="3" customFormat="1" ht="65.25" customHeight="1">
      <c r="A1111" s="120" t="s">
        <v>187</v>
      </c>
      <c r="B1111" s="48" t="s">
        <v>308</v>
      </c>
      <c r="C1111" s="39">
        <f>SUM(D1111:G1111)</f>
        <v>52940.39</v>
      </c>
      <c r="D1111" s="39"/>
      <c r="E1111" s="39"/>
      <c r="F1111" s="39">
        <f>SUM(F1112:F1116)</f>
        <v>52940.39</v>
      </c>
      <c r="G1111" s="39"/>
      <c r="H1111" s="47"/>
    </row>
    <row r="1112" spans="1:8" s="3" customFormat="1" ht="15.75">
      <c r="A1112" s="124"/>
      <c r="B1112" s="46" t="s">
        <v>6</v>
      </c>
      <c r="C1112" s="39">
        <f>F1112</f>
        <v>10250</v>
      </c>
      <c r="D1112" s="39"/>
      <c r="E1112" s="39"/>
      <c r="F1112" s="39">
        <f>F1118+F1124+F1130+F1136+F1142</f>
        <v>10250</v>
      </c>
      <c r="G1112" s="39"/>
      <c r="H1112" s="47"/>
    </row>
    <row r="1113" spans="1:8" s="3" customFormat="1" ht="15.75">
      <c r="A1113" s="124"/>
      <c r="B1113" s="46" t="s">
        <v>10</v>
      </c>
      <c r="C1113" s="39">
        <f>F1113</f>
        <v>10250</v>
      </c>
      <c r="D1113" s="39"/>
      <c r="E1113" s="39"/>
      <c r="F1113" s="39">
        <f>F1119+F1125+F1131+F1137+F1143</f>
        <v>10250</v>
      </c>
      <c r="G1113" s="39"/>
      <c r="H1113" s="47"/>
    </row>
    <row r="1114" spans="1:8" s="3" customFormat="1" ht="15.75">
      <c r="A1114" s="124"/>
      <c r="B1114" s="46" t="s">
        <v>11</v>
      </c>
      <c r="C1114" s="39">
        <f>F1114</f>
        <v>10250</v>
      </c>
      <c r="D1114" s="39"/>
      <c r="E1114" s="39"/>
      <c r="F1114" s="39">
        <f>F1120+F1126+F1132+F1138+F1144</f>
        <v>10250</v>
      </c>
      <c r="G1114" s="39"/>
      <c r="H1114" s="47"/>
    </row>
    <row r="1115" spans="1:8" s="3" customFormat="1" ht="15.75">
      <c r="A1115" s="114"/>
      <c r="B1115" s="46" t="s">
        <v>12</v>
      </c>
      <c r="C1115" s="39">
        <f>F1115</f>
        <v>10803.5</v>
      </c>
      <c r="D1115" s="39"/>
      <c r="E1115" s="39"/>
      <c r="F1115" s="39">
        <f>F1121+F1127+F1133+F1139+F1145</f>
        <v>10803.5</v>
      </c>
      <c r="G1115" s="39"/>
      <c r="H1115" s="47"/>
    </row>
    <row r="1116" spans="1:8" s="3" customFormat="1" ht="15.75">
      <c r="A1116" s="114"/>
      <c r="B1116" s="46" t="s">
        <v>7</v>
      </c>
      <c r="C1116" s="39">
        <f>F1116</f>
        <v>11386.889999999998</v>
      </c>
      <c r="D1116" s="39"/>
      <c r="E1116" s="39"/>
      <c r="F1116" s="39">
        <f>F1122+F1128+F1134+F1140+F1146</f>
        <v>11386.889999999998</v>
      </c>
      <c r="G1116" s="39"/>
      <c r="H1116" s="47"/>
    </row>
    <row r="1117" spans="1:8" s="3" customFormat="1" ht="47.25" customHeight="1">
      <c r="A1117" s="114" t="s">
        <v>309</v>
      </c>
      <c r="B1117" s="46" t="s">
        <v>389</v>
      </c>
      <c r="C1117" s="162">
        <f>SUM(C1118:C1122)</f>
        <v>28653.409999999996</v>
      </c>
      <c r="D1117" s="39"/>
      <c r="E1117" s="39"/>
      <c r="F1117" s="162">
        <f>SUM(F1118:F1122)</f>
        <v>28653.409999999996</v>
      </c>
      <c r="G1117" s="162"/>
      <c r="H1117" s="47"/>
    </row>
    <row r="1118" spans="1:8" s="3" customFormat="1" ht="15.75">
      <c r="A1118" s="91"/>
      <c r="B1118" s="64" t="s">
        <v>6</v>
      </c>
      <c r="C1118" s="39">
        <f>F1118</f>
        <v>5547.7</v>
      </c>
      <c r="D1118" s="162"/>
      <c r="E1118" s="162"/>
      <c r="F1118" s="162">
        <v>5547.7</v>
      </c>
      <c r="G1118" s="162"/>
      <c r="H1118" s="47"/>
    </row>
    <row r="1119" spans="1:8" s="3" customFormat="1" ht="15.75">
      <c r="A1119" s="91"/>
      <c r="B1119" s="64" t="s">
        <v>10</v>
      </c>
      <c r="C1119" s="39">
        <f>F1119</f>
        <v>5547.7</v>
      </c>
      <c r="D1119" s="162"/>
      <c r="E1119" s="162"/>
      <c r="F1119" s="162">
        <v>5547.7</v>
      </c>
      <c r="G1119" s="39"/>
      <c r="H1119" s="47"/>
    </row>
    <row r="1120" spans="1:8" s="3" customFormat="1" ht="15.75">
      <c r="A1120" s="91"/>
      <c r="B1120" s="64" t="s">
        <v>11</v>
      </c>
      <c r="C1120" s="39">
        <f>F1120</f>
        <v>5547.7</v>
      </c>
      <c r="D1120" s="162"/>
      <c r="E1120" s="162"/>
      <c r="F1120" s="162">
        <v>5547.7</v>
      </c>
      <c r="G1120" s="39"/>
      <c r="H1120" s="47"/>
    </row>
    <row r="1121" spans="1:12" s="3" customFormat="1" ht="15.75">
      <c r="A1121" s="91"/>
      <c r="B1121" s="64" t="s">
        <v>12</v>
      </c>
      <c r="C1121" s="39">
        <f>F1121</f>
        <v>5847.28</v>
      </c>
      <c r="D1121" s="162"/>
      <c r="E1121" s="162"/>
      <c r="F1121" s="39">
        <v>5847.28</v>
      </c>
      <c r="G1121" s="39"/>
      <c r="H1121" s="47"/>
    </row>
    <row r="1122" spans="1:12" s="3" customFormat="1" ht="15.75">
      <c r="A1122" s="91"/>
      <c r="B1122" s="64" t="s">
        <v>7</v>
      </c>
      <c r="C1122" s="39">
        <f>F1122</f>
        <v>6163.03</v>
      </c>
      <c r="D1122" s="162"/>
      <c r="E1122" s="162"/>
      <c r="F1122" s="39">
        <v>6163.03</v>
      </c>
      <c r="G1122" s="39"/>
      <c r="H1122" s="47"/>
    </row>
    <row r="1123" spans="1:12" s="3" customFormat="1" ht="32.25" customHeight="1">
      <c r="A1123" s="91" t="s">
        <v>310</v>
      </c>
      <c r="B1123" s="164" t="s">
        <v>454</v>
      </c>
      <c r="C1123" s="162">
        <f>SUM(C1124:C1128)</f>
        <v>8516.9600000000009</v>
      </c>
      <c r="D1123" s="162"/>
      <c r="E1123" s="162"/>
      <c r="F1123" s="162">
        <f>SUM(F1124:F1128)</f>
        <v>8516.9600000000009</v>
      </c>
      <c r="G1123" s="162"/>
      <c r="H1123" s="47"/>
    </row>
    <row r="1124" spans="1:12" s="3" customFormat="1" ht="15.75">
      <c r="A1124" s="91"/>
      <c r="B1124" s="64" t="s">
        <v>6</v>
      </c>
      <c r="C1124" s="39">
        <f>F1124</f>
        <v>1649</v>
      </c>
      <c r="D1124" s="162"/>
      <c r="E1124" s="162"/>
      <c r="F1124" s="39">
        <v>1649</v>
      </c>
      <c r="G1124" s="39"/>
      <c r="H1124" s="47"/>
    </row>
    <row r="1125" spans="1:12" s="3" customFormat="1" ht="15.75">
      <c r="A1125" s="91"/>
      <c r="B1125" s="64" t="s">
        <v>10</v>
      </c>
      <c r="C1125" s="39">
        <f>F1125</f>
        <v>1649</v>
      </c>
      <c r="D1125" s="162"/>
      <c r="E1125" s="162"/>
      <c r="F1125" s="39">
        <v>1649</v>
      </c>
      <c r="G1125" s="39"/>
      <c r="H1125" s="47"/>
    </row>
    <row r="1126" spans="1:12" s="3" customFormat="1" ht="15.75">
      <c r="A1126" s="91"/>
      <c r="B1126" s="64" t="s">
        <v>11</v>
      </c>
      <c r="C1126" s="39">
        <f>F1126</f>
        <v>1649</v>
      </c>
      <c r="D1126" s="162"/>
      <c r="E1126" s="162"/>
      <c r="F1126" s="39">
        <v>1649</v>
      </c>
      <c r="G1126" s="39"/>
      <c r="H1126" s="47"/>
    </row>
    <row r="1127" spans="1:12" s="3" customFormat="1" ht="15.75">
      <c r="A1127" s="91"/>
      <c r="B1127" s="64" t="s">
        <v>12</v>
      </c>
      <c r="C1127" s="39">
        <f>F1127</f>
        <v>1738.05</v>
      </c>
      <c r="D1127" s="162"/>
      <c r="E1127" s="162"/>
      <c r="F1127" s="39">
        <v>1738.05</v>
      </c>
      <c r="G1127" s="39"/>
      <c r="H1127" s="47"/>
    </row>
    <row r="1128" spans="1:12" s="3" customFormat="1" ht="15.75">
      <c r="A1128" s="91"/>
      <c r="B1128" s="64" t="s">
        <v>7</v>
      </c>
      <c r="C1128" s="39">
        <f>F1128</f>
        <v>1831.91</v>
      </c>
      <c r="D1128" s="162"/>
      <c r="E1128" s="162"/>
      <c r="F1128" s="39">
        <v>1831.91</v>
      </c>
      <c r="G1128" s="39"/>
      <c r="H1128" s="47"/>
    </row>
    <row r="1129" spans="1:12" s="3" customFormat="1" ht="64.5" customHeight="1">
      <c r="A1129" s="91" t="s">
        <v>311</v>
      </c>
      <c r="B1129" s="48" t="s">
        <v>312</v>
      </c>
      <c r="C1129" s="162">
        <f>SUM(C1130:C1134)</f>
        <v>5719.81</v>
      </c>
      <c r="D1129" s="162"/>
      <c r="E1129" s="162"/>
      <c r="F1129" s="162">
        <f>SUM(F1130:F1134)</f>
        <v>5719.81</v>
      </c>
      <c r="G1129" s="162"/>
      <c r="H1129" s="47"/>
    </row>
    <row r="1130" spans="1:12" s="3" customFormat="1" ht="15.75">
      <c r="A1130" s="91"/>
      <c r="B1130" s="64" t="s">
        <v>6</v>
      </c>
      <c r="C1130" s="39">
        <f>F1130</f>
        <v>1138.4000000000001</v>
      </c>
      <c r="D1130" s="162"/>
      <c r="E1130" s="162"/>
      <c r="F1130" s="162">
        <v>1138.4000000000001</v>
      </c>
      <c r="G1130" s="162"/>
      <c r="H1130" s="47"/>
    </row>
    <row r="1131" spans="1:12" s="3" customFormat="1" ht="15.75">
      <c r="A1131" s="91"/>
      <c r="B1131" s="64" t="s">
        <v>10</v>
      </c>
      <c r="C1131" s="39">
        <f>F1131</f>
        <v>1100</v>
      </c>
      <c r="D1131" s="162"/>
      <c r="E1131" s="162"/>
      <c r="F1131" s="162">
        <v>1100</v>
      </c>
      <c r="G1131" s="162"/>
      <c r="H1131" s="47"/>
    </row>
    <row r="1132" spans="1:12" s="3" customFormat="1" ht="15.75">
      <c r="A1132" s="91"/>
      <c r="B1132" s="64" t="s">
        <v>11</v>
      </c>
      <c r="C1132" s="39">
        <f>F1132</f>
        <v>1100</v>
      </c>
      <c r="D1132" s="162"/>
      <c r="E1132" s="162"/>
      <c r="F1132" s="162">
        <v>1100</v>
      </c>
      <c r="G1132" s="162"/>
      <c r="H1132" s="47"/>
    </row>
    <row r="1133" spans="1:12" s="3" customFormat="1" ht="15.75">
      <c r="A1133" s="91"/>
      <c r="B1133" s="64" t="s">
        <v>12</v>
      </c>
      <c r="C1133" s="39">
        <f>F1133</f>
        <v>1159.4000000000001</v>
      </c>
      <c r="D1133" s="162"/>
      <c r="E1133" s="162"/>
      <c r="F1133" s="162">
        <v>1159.4000000000001</v>
      </c>
      <c r="G1133" s="162"/>
      <c r="H1133" s="47"/>
    </row>
    <row r="1134" spans="1:12" s="3" customFormat="1" ht="15.75">
      <c r="A1134" s="91"/>
      <c r="B1134" s="64" t="s">
        <v>7</v>
      </c>
      <c r="C1134" s="39">
        <f>F1134</f>
        <v>1222.01</v>
      </c>
      <c r="D1134" s="162"/>
      <c r="E1134" s="162"/>
      <c r="F1134" s="162">
        <v>1222.01</v>
      </c>
      <c r="G1134" s="162"/>
      <c r="H1134" s="47"/>
    </row>
    <row r="1135" spans="1:12" s="3" customFormat="1" ht="63">
      <c r="A1135" s="91" t="s">
        <v>313</v>
      </c>
      <c r="B1135" s="48" t="s">
        <v>390</v>
      </c>
      <c r="C1135" s="162">
        <f>SUM(C1136:C1140)</f>
        <v>9335.9</v>
      </c>
      <c r="D1135" s="162"/>
      <c r="E1135" s="162"/>
      <c r="F1135" s="162">
        <f>SUM(F1136:F1140)</f>
        <v>9335.9</v>
      </c>
      <c r="G1135" s="162"/>
      <c r="H1135" s="47"/>
      <c r="L1135" s="47"/>
    </row>
    <row r="1136" spans="1:12" s="3" customFormat="1" ht="15.75">
      <c r="A1136" s="91"/>
      <c r="B1136" s="64" t="s">
        <v>6</v>
      </c>
      <c r="C1136" s="39">
        <f>SUM(D1136:G1136)</f>
        <v>1776.6</v>
      </c>
      <c r="D1136" s="162"/>
      <c r="E1136" s="162"/>
      <c r="F1136" s="162">
        <v>1776.6</v>
      </c>
      <c r="G1136" s="162"/>
      <c r="H1136" s="47"/>
      <c r="L1136" s="47"/>
    </row>
    <row r="1137" spans="1:12" s="3" customFormat="1" ht="15.75">
      <c r="A1137" s="91"/>
      <c r="B1137" s="64" t="s">
        <v>10</v>
      </c>
      <c r="C1137" s="39">
        <f>SUM(D1137:G1137)</f>
        <v>1815</v>
      </c>
      <c r="D1137" s="162"/>
      <c r="E1137" s="162"/>
      <c r="F1137" s="162">
        <v>1815</v>
      </c>
      <c r="G1137" s="162"/>
      <c r="H1137" s="47"/>
      <c r="L1137" s="47"/>
    </row>
    <row r="1138" spans="1:12" s="3" customFormat="1" ht="15.75">
      <c r="A1138" s="91"/>
      <c r="B1138" s="64" t="s">
        <v>11</v>
      </c>
      <c r="C1138" s="39">
        <f>SUM(D1138:G1138)</f>
        <v>1815</v>
      </c>
      <c r="D1138" s="162"/>
      <c r="E1138" s="162"/>
      <c r="F1138" s="162">
        <v>1815</v>
      </c>
      <c r="G1138" s="162"/>
      <c r="H1138" s="47"/>
      <c r="L1138" s="47"/>
    </row>
    <row r="1139" spans="1:12" s="3" customFormat="1" ht="15.75">
      <c r="A1139" s="91"/>
      <c r="B1139" s="64" t="s">
        <v>12</v>
      </c>
      <c r="C1139" s="39">
        <f>SUM(D1139:G1139)</f>
        <v>1913</v>
      </c>
      <c r="D1139" s="162"/>
      <c r="E1139" s="162"/>
      <c r="F1139" s="162">
        <v>1913</v>
      </c>
      <c r="G1139" s="162"/>
      <c r="H1139" s="47"/>
      <c r="L1139" s="47"/>
    </row>
    <row r="1140" spans="1:12" s="3" customFormat="1" ht="15.75">
      <c r="A1140" s="91"/>
      <c r="B1140" s="64" t="s">
        <v>7</v>
      </c>
      <c r="C1140" s="39">
        <f>SUM(D1140:G1140)</f>
        <v>2016.3</v>
      </c>
      <c r="D1140" s="162"/>
      <c r="E1140" s="162"/>
      <c r="F1140" s="162">
        <v>2016.3</v>
      </c>
      <c r="G1140" s="162"/>
      <c r="H1140" s="47"/>
      <c r="L1140" s="47"/>
    </row>
    <row r="1141" spans="1:12" s="3" customFormat="1" ht="96.75" customHeight="1">
      <c r="A1141" s="91" t="s">
        <v>314</v>
      </c>
      <c r="B1141" s="48" t="s">
        <v>315</v>
      </c>
      <c r="C1141" s="162">
        <f>SUM(C1142:C1146)</f>
        <v>714.31000000000006</v>
      </c>
      <c r="D1141" s="162"/>
      <c r="E1141" s="162"/>
      <c r="F1141" s="162">
        <f>SUM(F1142:F1146)</f>
        <v>714.31000000000006</v>
      </c>
      <c r="G1141" s="162"/>
      <c r="H1141" s="47"/>
    </row>
    <row r="1142" spans="1:12" s="3" customFormat="1" ht="15.75">
      <c r="A1142" s="91"/>
      <c r="B1142" s="64" t="s">
        <v>6</v>
      </c>
      <c r="C1142" s="39">
        <f>F1142</f>
        <v>138.30000000000001</v>
      </c>
      <c r="D1142" s="162"/>
      <c r="E1142" s="162"/>
      <c r="F1142" s="162">
        <v>138.30000000000001</v>
      </c>
      <c r="G1142" s="162"/>
      <c r="H1142" s="47"/>
    </row>
    <row r="1143" spans="1:12" s="3" customFormat="1" ht="15.75">
      <c r="A1143" s="91"/>
      <c r="B1143" s="64" t="s">
        <v>10</v>
      </c>
      <c r="C1143" s="39">
        <f>F1143</f>
        <v>138.30000000000001</v>
      </c>
      <c r="D1143" s="162"/>
      <c r="E1143" s="162"/>
      <c r="F1143" s="162">
        <v>138.30000000000001</v>
      </c>
      <c r="G1143" s="162"/>
      <c r="H1143" s="47"/>
    </row>
    <row r="1144" spans="1:12" s="3" customFormat="1" ht="15.75">
      <c r="A1144" s="91"/>
      <c r="B1144" s="64" t="s">
        <v>11</v>
      </c>
      <c r="C1144" s="39">
        <f>F1144</f>
        <v>138.30000000000001</v>
      </c>
      <c r="D1144" s="162"/>
      <c r="E1144" s="162"/>
      <c r="F1144" s="162">
        <v>138.30000000000001</v>
      </c>
      <c r="G1144" s="162"/>
      <c r="H1144" s="47"/>
    </row>
    <row r="1145" spans="1:12" s="3" customFormat="1" ht="15.75">
      <c r="A1145" s="91"/>
      <c r="B1145" s="64" t="s">
        <v>12</v>
      </c>
      <c r="C1145" s="39">
        <f>F1145</f>
        <v>145.77000000000001</v>
      </c>
      <c r="D1145" s="162"/>
      <c r="E1145" s="162"/>
      <c r="F1145" s="162">
        <v>145.77000000000001</v>
      </c>
      <c r="G1145" s="162"/>
      <c r="H1145" s="47"/>
    </row>
    <row r="1146" spans="1:12" s="3" customFormat="1" ht="15.75">
      <c r="A1146" s="91"/>
      <c r="B1146" s="64" t="s">
        <v>7</v>
      </c>
      <c r="C1146" s="39">
        <f>F1146</f>
        <v>153.63999999999999</v>
      </c>
      <c r="D1146" s="162"/>
      <c r="E1146" s="162"/>
      <c r="F1146" s="162">
        <v>153.63999999999999</v>
      </c>
      <c r="G1146" s="162"/>
      <c r="H1146" s="47"/>
    </row>
    <row r="1147" spans="1:12" s="3" customFormat="1" ht="132.75" customHeight="1">
      <c r="A1147" s="120" t="s">
        <v>252</v>
      </c>
      <c r="B1147" s="51" t="s">
        <v>455</v>
      </c>
      <c r="C1147" s="162">
        <f>SUM(C1148:C1152)</f>
        <v>14169.699999999999</v>
      </c>
      <c r="D1147" s="39"/>
      <c r="E1147" s="162">
        <f>SUM(E1148:E1152)</f>
        <v>14169.699999999999</v>
      </c>
      <c r="F1147" s="162"/>
      <c r="G1147" s="162"/>
      <c r="H1147" s="47"/>
    </row>
    <row r="1148" spans="1:12" s="3" customFormat="1" ht="15.75">
      <c r="A1148" s="126"/>
      <c r="B1148" s="46" t="s">
        <v>6</v>
      </c>
      <c r="C1148" s="39">
        <f>SUM(D1148:G1148)</f>
        <v>8589.9</v>
      </c>
      <c r="D1148" s="39"/>
      <c r="E1148" s="39">
        <f>E1154+E1160+E1166+E1172+E1178</f>
        <v>8589.9</v>
      </c>
      <c r="F1148" s="39"/>
      <c r="G1148" s="39"/>
      <c r="H1148" s="47"/>
    </row>
    <row r="1149" spans="1:12" s="3" customFormat="1" ht="15.75">
      <c r="A1149" s="126"/>
      <c r="B1149" s="46" t="s">
        <v>10</v>
      </c>
      <c r="C1149" s="39">
        <f>SUM(D1149:G1149)</f>
        <v>2789.9</v>
      </c>
      <c r="D1149" s="39"/>
      <c r="E1149" s="39">
        <f t="shared" ref="E1149:E1152" si="85">E1155+E1161+E1167+E1173+E1179</f>
        <v>2789.9</v>
      </c>
      <c r="F1149" s="39"/>
      <c r="G1149" s="39"/>
      <c r="H1149" s="47"/>
    </row>
    <row r="1150" spans="1:12" s="3" customFormat="1" ht="15.75">
      <c r="A1150" s="126"/>
      <c r="B1150" s="46" t="s">
        <v>11</v>
      </c>
      <c r="C1150" s="39">
        <f>SUM(D1150:G1150)</f>
        <v>2789.9</v>
      </c>
      <c r="D1150" s="39"/>
      <c r="E1150" s="39">
        <f t="shared" si="85"/>
        <v>2789.9</v>
      </c>
      <c r="F1150" s="39"/>
      <c r="G1150" s="39"/>
      <c r="H1150" s="47"/>
    </row>
    <row r="1151" spans="1:12" s="3" customFormat="1" ht="15.75">
      <c r="A1151" s="114"/>
      <c r="B1151" s="46" t="s">
        <v>12</v>
      </c>
      <c r="C1151" s="39">
        <f t="shared" ref="C1151:C1152" si="86">SUM(D1151:G1151)</f>
        <v>0</v>
      </c>
      <c r="D1151" s="39"/>
      <c r="E1151" s="39">
        <f t="shared" si="85"/>
        <v>0</v>
      </c>
      <c r="F1151" s="39"/>
      <c r="G1151" s="39"/>
      <c r="H1151" s="47"/>
    </row>
    <row r="1152" spans="1:12" s="3" customFormat="1" ht="15.75">
      <c r="A1152" s="114"/>
      <c r="B1152" s="46" t="s">
        <v>7</v>
      </c>
      <c r="C1152" s="39">
        <f t="shared" si="86"/>
        <v>0</v>
      </c>
      <c r="D1152" s="39"/>
      <c r="E1152" s="39">
        <f t="shared" si="85"/>
        <v>0</v>
      </c>
      <c r="F1152" s="39"/>
      <c r="G1152" s="39"/>
      <c r="H1152" s="47"/>
    </row>
    <row r="1153" spans="1:8" s="3" customFormat="1" ht="51" customHeight="1">
      <c r="A1153" s="114" t="s">
        <v>316</v>
      </c>
      <c r="B1153" s="163" t="s">
        <v>456</v>
      </c>
      <c r="C1153" s="162">
        <f>SUM(C1154:C1158)</f>
        <v>4300</v>
      </c>
      <c r="D1153" s="39"/>
      <c r="E1153" s="162">
        <f>SUM(E1154:E1158)</f>
        <v>4300</v>
      </c>
      <c r="F1153" s="162"/>
      <c r="G1153" s="162"/>
      <c r="H1153" s="47"/>
    </row>
    <row r="1154" spans="1:8" s="3" customFormat="1" ht="15.75">
      <c r="A1154" s="91"/>
      <c r="B1154" s="64" t="s">
        <v>6</v>
      </c>
      <c r="C1154" s="39">
        <f>SUM(D1154:G1154)</f>
        <v>4300</v>
      </c>
      <c r="D1154" s="162"/>
      <c r="E1154" s="162">
        <v>4300</v>
      </c>
      <c r="F1154" s="162"/>
      <c r="G1154" s="162"/>
      <c r="H1154" s="47"/>
    </row>
    <row r="1155" spans="1:8" s="3" customFormat="1" ht="15.75">
      <c r="A1155" s="91"/>
      <c r="B1155" s="64" t="s">
        <v>10</v>
      </c>
      <c r="C1155" s="39"/>
      <c r="D1155" s="162"/>
      <c r="E1155" s="162"/>
      <c r="F1155" s="162"/>
      <c r="G1155" s="162"/>
      <c r="H1155" s="47"/>
    </row>
    <row r="1156" spans="1:8" s="3" customFormat="1" ht="15.75">
      <c r="A1156" s="91"/>
      <c r="B1156" s="64" t="s">
        <v>11</v>
      </c>
      <c r="C1156" s="39"/>
      <c r="D1156" s="162"/>
      <c r="E1156" s="162"/>
      <c r="F1156" s="162"/>
      <c r="G1156" s="162"/>
      <c r="H1156" s="47"/>
    </row>
    <row r="1157" spans="1:8" s="3" customFormat="1" ht="15.75">
      <c r="A1157" s="91"/>
      <c r="B1157" s="64" t="s">
        <v>12</v>
      </c>
      <c r="C1157" s="39"/>
      <c r="D1157" s="162"/>
      <c r="E1157" s="162"/>
      <c r="F1157" s="162"/>
      <c r="G1157" s="162"/>
      <c r="H1157" s="47"/>
    </row>
    <row r="1158" spans="1:8" s="3" customFormat="1" ht="15.75">
      <c r="A1158" s="91"/>
      <c r="B1158" s="64" t="s">
        <v>7</v>
      </c>
      <c r="C1158" s="39"/>
      <c r="D1158" s="162"/>
      <c r="E1158" s="52"/>
      <c r="F1158" s="52"/>
      <c r="G1158" s="52"/>
      <c r="H1158" s="47"/>
    </row>
    <row r="1159" spans="1:8" s="3" customFormat="1" ht="47.25">
      <c r="A1159" s="114" t="s">
        <v>317</v>
      </c>
      <c r="B1159" s="163" t="s">
        <v>391</v>
      </c>
      <c r="C1159" s="39">
        <f>SUM(C1160:C1163)</f>
        <v>1500</v>
      </c>
      <c r="D1159" s="39"/>
      <c r="E1159" s="39">
        <f>SUM(E1160:E1163)</f>
        <v>1500</v>
      </c>
      <c r="F1159" s="39"/>
      <c r="G1159" s="39"/>
      <c r="H1159" s="47"/>
    </row>
    <row r="1160" spans="1:8" s="3" customFormat="1" ht="15.75">
      <c r="A1160" s="91"/>
      <c r="B1160" s="64" t="s">
        <v>6</v>
      </c>
      <c r="C1160" s="39">
        <f>SUM(D1160:G1160)</f>
        <v>1500</v>
      </c>
      <c r="D1160" s="162"/>
      <c r="E1160" s="162">
        <v>1500</v>
      </c>
      <c r="F1160" s="162"/>
      <c r="G1160" s="162"/>
      <c r="H1160" s="47"/>
    </row>
    <row r="1161" spans="1:8" s="3" customFormat="1" ht="15.75">
      <c r="A1161" s="91"/>
      <c r="B1161" s="64" t="s">
        <v>10</v>
      </c>
      <c r="C1161" s="39"/>
      <c r="D1161" s="162"/>
      <c r="E1161" s="162"/>
      <c r="F1161" s="162"/>
      <c r="G1161" s="162"/>
      <c r="H1161" s="47"/>
    </row>
    <row r="1162" spans="1:8" s="3" customFormat="1" ht="15.75">
      <c r="A1162" s="91"/>
      <c r="B1162" s="64" t="s">
        <v>11</v>
      </c>
      <c r="C1162" s="39"/>
      <c r="D1162" s="162"/>
      <c r="E1162" s="162"/>
      <c r="F1162" s="162"/>
      <c r="G1162" s="162"/>
      <c r="H1162" s="47"/>
    </row>
    <row r="1163" spans="1:8" s="3" customFormat="1" ht="15.75">
      <c r="A1163" s="91"/>
      <c r="B1163" s="64" t="s">
        <v>12</v>
      </c>
      <c r="C1163" s="39"/>
      <c r="D1163" s="162"/>
      <c r="E1163" s="162"/>
      <c r="F1163" s="162"/>
      <c r="G1163" s="162"/>
      <c r="H1163" s="47"/>
    </row>
    <row r="1164" spans="1:8" s="3" customFormat="1" ht="15.75">
      <c r="A1164" s="91"/>
      <c r="B1164" s="64" t="s">
        <v>7</v>
      </c>
      <c r="C1164" s="52"/>
      <c r="D1164" s="162"/>
      <c r="E1164" s="52"/>
      <c r="F1164" s="52"/>
      <c r="G1164" s="52"/>
      <c r="H1164" s="47"/>
    </row>
    <row r="1165" spans="1:8" s="3" customFormat="1" ht="47.25">
      <c r="A1165" s="114" t="s">
        <v>318</v>
      </c>
      <c r="B1165" s="163" t="s">
        <v>319</v>
      </c>
      <c r="C1165" s="39">
        <f>SUM(C1166:C1170)</f>
        <v>5076</v>
      </c>
      <c r="D1165" s="39"/>
      <c r="E1165" s="39">
        <f>SUM(E1166:E1170)</f>
        <v>5076</v>
      </c>
      <c r="F1165" s="39"/>
      <c r="G1165" s="39"/>
      <c r="H1165" s="47"/>
    </row>
    <row r="1166" spans="1:8" s="3" customFormat="1" ht="15.75">
      <c r="A1166" s="91"/>
      <c r="B1166" s="64" t="s">
        <v>6</v>
      </c>
      <c r="C1166" s="39">
        <f>SUM(D1166:G1166)</f>
        <v>1692</v>
      </c>
      <c r="D1166" s="162"/>
      <c r="E1166" s="162">
        <v>1692</v>
      </c>
      <c r="F1166" s="162"/>
      <c r="G1166" s="162"/>
      <c r="H1166" s="47"/>
    </row>
    <row r="1167" spans="1:8" s="3" customFormat="1" ht="15.75">
      <c r="A1167" s="91"/>
      <c r="B1167" s="64" t="s">
        <v>10</v>
      </c>
      <c r="C1167" s="39">
        <f>SUM(D1167:G1167)</f>
        <v>1692</v>
      </c>
      <c r="D1167" s="162"/>
      <c r="E1167" s="162">
        <v>1692</v>
      </c>
      <c r="F1167" s="162"/>
      <c r="G1167" s="162"/>
      <c r="H1167" s="47"/>
    </row>
    <row r="1168" spans="1:8" s="3" customFormat="1" ht="15.75">
      <c r="A1168" s="91"/>
      <c r="B1168" s="64" t="s">
        <v>11</v>
      </c>
      <c r="C1168" s="39">
        <f>SUM(D1168:G1168)</f>
        <v>1692</v>
      </c>
      <c r="D1168" s="162"/>
      <c r="E1168" s="162">
        <v>1692</v>
      </c>
      <c r="F1168" s="162"/>
      <c r="G1168" s="162"/>
      <c r="H1168" s="47"/>
    </row>
    <row r="1169" spans="1:8" s="3" customFormat="1" ht="15.75">
      <c r="A1169" s="91"/>
      <c r="B1169" s="64" t="s">
        <v>12</v>
      </c>
      <c r="C1169" s="39">
        <f t="shared" ref="C1169:C1170" si="87">SUM(D1169:G1169)</f>
        <v>0</v>
      </c>
      <c r="D1169" s="162"/>
      <c r="E1169" s="162"/>
      <c r="F1169" s="162"/>
      <c r="G1169" s="162"/>
      <c r="H1169" s="47"/>
    </row>
    <row r="1170" spans="1:8" s="3" customFormat="1" ht="15.75">
      <c r="A1170" s="91"/>
      <c r="B1170" s="64" t="s">
        <v>7</v>
      </c>
      <c r="C1170" s="39">
        <f t="shared" si="87"/>
        <v>0</v>
      </c>
      <c r="D1170" s="162"/>
      <c r="E1170" s="162"/>
      <c r="F1170" s="162"/>
      <c r="G1170" s="162"/>
      <c r="H1170" s="47"/>
    </row>
    <row r="1171" spans="1:8" s="3" customFormat="1" ht="36.75" customHeight="1">
      <c r="A1171" s="114" t="s">
        <v>320</v>
      </c>
      <c r="B1171" s="163" t="s">
        <v>321</v>
      </c>
      <c r="C1171" s="39">
        <f>SUM(C1172:C1176)</f>
        <v>1200</v>
      </c>
      <c r="D1171" s="39"/>
      <c r="E1171" s="39">
        <f>SUM(E1172:E1176)</f>
        <v>1200</v>
      </c>
      <c r="F1171" s="39"/>
      <c r="G1171" s="39"/>
      <c r="H1171" s="47"/>
    </row>
    <row r="1172" spans="1:8" s="3" customFormat="1" ht="15.75">
      <c r="A1172" s="91"/>
      <c r="B1172" s="64" t="s">
        <v>6</v>
      </c>
      <c r="C1172" s="39">
        <f>SUM(D1172:G1172)</f>
        <v>400</v>
      </c>
      <c r="D1172" s="162"/>
      <c r="E1172" s="162">
        <v>400</v>
      </c>
      <c r="F1172" s="162"/>
      <c r="G1172" s="162"/>
      <c r="H1172" s="47"/>
    </row>
    <row r="1173" spans="1:8" s="3" customFormat="1" ht="15.75">
      <c r="A1173" s="91"/>
      <c r="B1173" s="64" t="s">
        <v>10</v>
      </c>
      <c r="C1173" s="39">
        <f>SUM(D1173:G1173)</f>
        <v>400</v>
      </c>
      <c r="D1173" s="162"/>
      <c r="E1173" s="162">
        <v>400</v>
      </c>
      <c r="F1173" s="162"/>
      <c r="G1173" s="162"/>
      <c r="H1173" s="47"/>
    </row>
    <row r="1174" spans="1:8" s="3" customFormat="1" ht="15.75">
      <c r="A1174" s="91"/>
      <c r="B1174" s="64" t="s">
        <v>11</v>
      </c>
      <c r="C1174" s="39">
        <f>SUM(D1174:G1174)</f>
        <v>400</v>
      </c>
      <c r="D1174" s="162"/>
      <c r="E1174" s="162">
        <v>400</v>
      </c>
      <c r="F1174" s="162"/>
      <c r="G1174" s="162"/>
      <c r="H1174" s="47"/>
    </row>
    <row r="1175" spans="1:8" s="3" customFormat="1" ht="15.75">
      <c r="A1175" s="91"/>
      <c r="B1175" s="64" t="s">
        <v>12</v>
      </c>
      <c r="C1175" s="39">
        <f t="shared" ref="C1175:C1176" si="88">SUM(D1175:G1175)</f>
        <v>0</v>
      </c>
      <c r="D1175" s="162"/>
      <c r="E1175" s="162"/>
      <c r="F1175" s="162"/>
      <c r="G1175" s="162"/>
      <c r="H1175" s="47"/>
    </row>
    <row r="1176" spans="1:8" s="3" customFormat="1" ht="15.75">
      <c r="A1176" s="91"/>
      <c r="B1176" s="64" t="s">
        <v>7</v>
      </c>
      <c r="C1176" s="39">
        <f t="shared" si="88"/>
        <v>0</v>
      </c>
      <c r="D1176" s="162"/>
      <c r="E1176" s="162"/>
      <c r="F1176" s="162"/>
      <c r="G1176" s="162"/>
      <c r="H1176" s="47"/>
    </row>
    <row r="1177" spans="1:8" s="3" customFormat="1" ht="49.5" customHeight="1">
      <c r="A1177" s="114" t="s">
        <v>322</v>
      </c>
      <c r="B1177" s="163" t="s">
        <v>419</v>
      </c>
      <c r="C1177" s="39">
        <f>SUM(C1178:C1182)</f>
        <v>2093.6999999999998</v>
      </c>
      <c r="D1177" s="39"/>
      <c r="E1177" s="39">
        <f>SUM(E1178:E1182)</f>
        <v>2093.6999999999998</v>
      </c>
      <c r="F1177" s="39"/>
      <c r="G1177" s="39"/>
      <c r="H1177" s="47"/>
    </row>
    <row r="1178" spans="1:8" s="3" customFormat="1" ht="15.75">
      <c r="A1178" s="91"/>
      <c r="B1178" s="64" t="s">
        <v>6</v>
      </c>
      <c r="C1178" s="39">
        <f>SUM(D1178:G1178)</f>
        <v>697.9</v>
      </c>
      <c r="D1178" s="162"/>
      <c r="E1178" s="162">
        <v>697.9</v>
      </c>
      <c r="F1178" s="162"/>
      <c r="G1178" s="162"/>
      <c r="H1178" s="47"/>
    </row>
    <row r="1179" spans="1:8" s="3" customFormat="1" ht="15.75">
      <c r="A1179" s="91"/>
      <c r="B1179" s="64" t="s">
        <v>10</v>
      </c>
      <c r="C1179" s="39">
        <f t="shared" ref="C1179:C1182" si="89">SUM(D1179:G1179)</f>
        <v>697.9</v>
      </c>
      <c r="D1179" s="162"/>
      <c r="E1179" s="162">
        <v>697.9</v>
      </c>
      <c r="F1179" s="162"/>
      <c r="G1179" s="162"/>
      <c r="H1179" s="47"/>
    </row>
    <row r="1180" spans="1:8" s="3" customFormat="1" ht="15.75">
      <c r="A1180" s="91"/>
      <c r="B1180" s="64" t="s">
        <v>11</v>
      </c>
      <c r="C1180" s="39">
        <f t="shared" si="89"/>
        <v>697.9</v>
      </c>
      <c r="D1180" s="162"/>
      <c r="E1180" s="162">
        <v>697.9</v>
      </c>
      <c r="F1180" s="162"/>
      <c r="G1180" s="162"/>
      <c r="H1180" s="47"/>
    </row>
    <row r="1181" spans="1:8" s="3" customFormat="1" ht="15.75">
      <c r="A1181" s="91"/>
      <c r="B1181" s="64" t="s">
        <v>12</v>
      </c>
      <c r="C1181" s="39">
        <f t="shared" si="89"/>
        <v>0</v>
      </c>
      <c r="D1181" s="162"/>
      <c r="E1181" s="162"/>
      <c r="F1181" s="162"/>
      <c r="G1181" s="162"/>
      <c r="H1181" s="47"/>
    </row>
    <row r="1182" spans="1:8" s="3" customFormat="1" ht="15.75">
      <c r="A1182" s="91"/>
      <c r="B1182" s="64" t="s">
        <v>7</v>
      </c>
      <c r="C1182" s="39">
        <f t="shared" si="89"/>
        <v>0</v>
      </c>
      <c r="D1182" s="162"/>
      <c r="E1182" s="162"/>
      <c r="F1182" s="162"/>
      <c r="G1182" s="162"/>
      <c r="H1182" s="47"/>
    </row>
    <row r="1183" spans="1:8" ht="31.5">
      <c r="A1183" s="102" t="s">
        <v>323</v>
      </c>
      <c r="B1183" s="45" t="s">
        <v>301</v>
      </c>
      <c r="C1183" s="39">
        <f>SUM(D1183:G1183)</f>
        <v>1555100</v>
      </c>
      <c r="D1183" s="44"/>
      <c r="E1183" s="44"/>
      <c r="F1183" s="44"/>
      <c r="G1183" s="44">
        <f>SUM(G1184:G1188)</f>
        <v>1555100</v>
      </c>
      <c r="H1183" s="13"/>
    </row>
    <row r="1184" spans="1:8" ht="15.75">
      <c r="A1184" s="111"/>
      <c r="B1184" s="17" t="s">
        <v>6</v>
      </c>
      <c r="C1184" s="39">
        <f>SUM(D1184:G1184)</f>
        <v>305100</v>
      </c>
      <c r="D1184" s="39"/>
      <c r="E1184" s="39"/>
      <c r="F1184" s="39"/>
      <c r="G1184" s="39">
        <v>305100</v>
      </c>
      <c r="H1184" s="13"/>
    </row>
    <row r="1185" spans="1:10" ht="15.75">
      <c r="A1185" s="111"/>
      <c r="B1185" s="17" t="s">
        <v>10</v>
      </c>
      <c r="C1185" s="39">
        <f>SUM(D1185:G1185)</f>
        <v>500000</v>
      </c>
      <c r="D1185" s="39"/>
      <c r="E1185" s="39"/>
      <c r="F1185" s="39"/>
      <c r="G1185" s="39">
        <v>500000</v>
      </c>
      <c r="H1185" s="13"/>
    </row>
    <row r="1186" spans="1:10" ht="15.75">
      <c r="A1186" s="111"/>
      <c r="B1186" s="17" t="s">
        <v>11</v>
      </c>
      <c r="C1186" s="39"/>
      <c r="D1186" s="39"/>
      <c r="E1186" s="39"/>
      <c r="F1186" s="39"/>
      <c r="G1186" s="39"/>
      <c r="H1186" s="13"/>
    </row>
    <row r="1187" spans="1:10" ht="15.75">
      <c r="A1187" s="127"/>
      <c r="B1187" s="17" t="s">
        <v>12</v>
      </c>
      <c r="C1187" s="39">
        <f>SUM(D1187:G1187)</f>
        <v>750000</v>
      </c>
      <c r="D1187" s="39"/>
      <c r="E1187" s="39"/>
      <c r="F1187" s="39"/>
      <c r="G1187" s="39">
        <v>750000</v>
      </c>
      <c r="H1187" s="13"/>
    </row>
    <row r="1188" spans="1:10" ht="15.75">
      <c r="A1188" s="127"/>
      <c r="B1188" s="17" t="s">
        <v>7</v>
      </c>
      <c r="C1188" s="39"/>
      <c r="D1188" s="39"/>
      <c r="E1188" s="39"/>
      <c r="F1188" s="39"/>
      <c r="G1188" s="39"/>
      <c r="H1188" s="13"/>
    </row>
    <row r="1189" spans="1:10" ht="65.25" customHeight="1">
      <c r="A1189" s="102" t="s">
        <v>378</v>
      </c>
      <c r="B1189" s="45" t="s">
        <v>457</v>
      </c>
      <c r="C1189" s="39">
        <f>SUM(D1189:G1189)</f>
        <v>17000</v>
      </c>
      <c r="D1189" s="44"/>
      <c r="E1189" s="44">
        <f>E1190+E1191+E1192+E1193+E1194</f>
        <v>17000</v>
      </c>
      <c r="F1189" s="44"/>
      <c r="G1189" s="44"/>
      <c r="H1189" s="13"/>
    </row>
    <row r="1190" spans="1:10" ht="15.75">
      <c r="A1190" s="111"/>
      <c r="B1190" s="17" t="s">
        <v>6</v>
      </c>
      <c r="C1190" s="39"/>
      <c r="D1190" s="39"/>
      <c r="E1190" s="39"/>
      <c r="F1190" s="39"/>
      <c r="G1190" s="39"/>
      <c r="H1190" s="13"/>
    </row>
    <row r="1191" spans="1:10" ht="15.75">
      <c r="A1191" s="111"/>
      <c r="B1191" s="17" t="s">
        <v>10</v>
      </c>
      <c r="C1191" s="39"/>
      <c r="D1191" s="39"/>
      <c r="E1191" s="39"/>
      <c r="F1191" s="39"/>
      <c r="G1191" s="39"/>
      <c r="H1191" s="13"/>
    </row>
    <row r="1192" spans="1:10" ht="15.75">
      <c r="A1192" s="111"/>
      <c r="B1192" s="17" t="s">
        <v>11</v>
      </c>
      <c r="C1192" s="39"/>
      <c r="D1192" s="39"/>
      <c r="E1192" s="39"/>
      <c r="F1192" s="39"/>
      <c r="G1192" s="39"/>
      <c r="H1192" s="13"/>
    </row>
    <row r="1193" spans="1:10" ht="15.75">
      <c r="A1193" s="127"/>
      <c r="B1193" s="17" t="s">
        <v>12</v>
      </c>
      <c r="C1193" s="39">
        <f>SUM(D1193:G1193)</f>
        <v>17000</v>
      </c>
      <c r="D1193" s="39"/>
      <c r="E1193" s="39">
        <v>17000</v>
      </c>
      <c r="F1193" s="39"/>
      <c r="G1193" s="39"/>
      <c r="H1193" s="13"/>
    </row>
    <row r="1194" spans="1:10" ht="15.75">
      <c r="A1194" s="127"/>
      <c r="B1194" s="17" t="s">
        <v>7</v>
      </c>
      <c r="C1194" s="39"/>
      <c r="D1194" s="39"/>
      <c r="E1194" s="39"/>
      <c r="F1194" s="39"/>
      <c r="G1194" s="39"/>
      <c r="H1194" s="13"/>
    </row>
    <row r="1195" spans="1:10" ht="27" customHeight="1">
      <c r="A1195" s="192" t="s">
        <v>382</v>
      </c>
      <c r="B1195" s="193"/>
      <c r="C1195" s="193"/>
      <c r="D1195" s="193"/>
      <c r="E1195" s="193"/>
      <c r="F1195" s="193"/>
      <c r="G1195" s="194"/>
      <c r="H1195" s="13">
        <f t="shared" ref="H1195:H1241" si="90">C1195-D1195-E1195-F1195-G1195</f>
        <v>0</v>
      </c>
    </row>
    <row r="1196" spans="1:10" ht="23.25" customHeight="1">
      <c r="A1196" s="192" t="s">
        <v>377</v>
      </c>
      <c r="B1196" s="193"/>
      <c r="C1196" s="193"/>
      <c r="D1196" s="193"/>
      <c r="E1196" s="193"/>
      <c r="F1196" s="193"/>
      <c r="G1196" s="194"/>
      <c r="H1196" s="13">
        <f t="shared" si="90"/>
        <v>0</v>
      </c>
    </row>
    <row r="1197" spans="1:10" ht="36.75" customHeight="1">
      <c r="A1197" s="104" t="s">
        <v>160</v>
      </c>
      <c r="B1197" s="16" t="s">
        <v>159</v>
      </c>
      <c r="C1197" s="6">
        <f t="shared" ref="C1197:C1220" si="91">SUM(D1197:G1197)</f>
        <v>11806.997975999999</v>
      </c>
      <c r="D1197" s="6"/>
      <c r="E1197" s="6"/>
      <c r="F1197" s="6">
        <f>SUM(F1198:F1202)</f>
        <v>11806.997975999999</v>
      </c>
      <c r="G1197" s="6"/>
      <c r="H1197" s="13">
        <f t="shared" si="90"/>
        <v>0</v>
      </c>
      <c r="J1197" s="5" t="s">
        <v>290</v>
      </c>
    </row>
    <row r="1198" spans="1:10" ht="15.75">
      <c r="A1198" s="104"/>
      <c r="B1198" s="17" t="s">
        <v>6</v>
      </c>
      <c r="C1198" s="6">
        <f t="shared" si="91"/>
        <v>2286</v>
      </c>
      <c r="D1198" s="6"/>
      <c r="E1198" s="6"/>
      <c r="F1198" s="6">
        <f>686+1000+600</f>
        <v>2286</v>
      </c>
      <c r="G1198" s="6"/>
      <c r="H1198" s="13">
        <f t="shared" si="90"/>
        <v>0</v>
      </c>
      <c r="I1198" s="14"/>
      <c r="J1198" s="5" t="s">
        <v>291</v>
      </c>
    </row>
    <row r="1199" spans="1:10" ht="15.75">
      <c r="A1199" s="104"/>
      <c r="B1199" s="17" t="s">
        <v>10</v>
      </c>
      <c r="C1199" s="6">
        <f t="shared" si="91"/>
        <v>2286</v>
      </c>
      <c r="D1199" s="6"/>
      <c r="E1199" s="6"/>
      <c r="F1199" s="6">
        <f>686+1000+600</f>
        <v>2286</v>
      </c>
      <c r="G1199" s="6"/>
      <c r="H1199" s="13">
        <f t="shared" si="90"/>
        <v>0</v>
      </c>
      <c r="I1199" s="14"/>
      <c r="J1199" s="5" t="s">
        <v>292</v>
      </c>
    </row>
    <row r="1200" spans="1:10" ht="15.75">
      <c r="A1200" s="104"/>
      <c r="B1200" s="17" t="s">
        <v>11</v>
      </c>
      <c r="C1200" s="6">
        <f t="shared" si="91"/>
        <v>2286</v>
      </c>
      <c r="D1200" s="6"/>
      <c r="E1200" s="6"/>
      <c r="F1200" s="6">
        <f>686+1000+600</f>
        <v>2286</v>
      </c>
      <c r="G1200" s="6"/>
      <c r="H1200" s="13">
        <f t="shared" si="90"/>
        <v>0</v>
      </c>
      <c r="I1200" s="14"/>
      <c r="J1200" s="5" t="s">
        <v>293</v>
      </c>
    </row>
    <row r="1201" spans="1:12" ht="15.75">
      <c r="A1201" s="104"/>
      <c r="B1201" s="17" t="s">
        <v>12</v>
      </c>
      <c r="C1201" s="6">
        <f t="shared" si="91"/>
        <v>2409.444</v>
      </c>
      <c r="D1201" s="6"/>
      <c r="E1201" s="6"/>
      <c r="F1201" s="6">
        <f>F1200*K1201</f>
        <v>2409.444</v>
      </c>
      <c r="G1201" s="6"/>
      <c r="H1201" s="13">
        <f t="shared" si="90"/>
        <v>0</v>
      </c>
      <c r="I1201" s="14"/>
      <c r="K1201" s="5">
        <v>1.054</v>
      </c>
    </row>
    <row r="1202" spans="1:12" ht="15.75">
      <c r="A1202" s="104"/>
      <c r="B1202" s="17" t="s">
        <v>7</v>
      </c>
      <c r="C1202" s="6">
        <f t="shared" si="91"/>
        <v>2539.5539760000001</v>
      </c>
      <c r="D1202" s="6"/>
      <c r="E1202" s="6"/>
      <c r="F1202" s="6">
        <f>F1201*K1202</f>
        <v>2539.5539760000001</v>
      </c>
      <c r="G1202" s="6"/>
      <c r="H1202" s="13">
        <f t="shared" si="90"/>
        <v>0</v>
      </c>
      <c r="I1202" s="14"/>
      <c r="K1202" s="5">
        <v>1.054</v>
      </c>
    </row>
    <row r="1203" spans="1:12" s="167" customFormat="1" ht="31.5" hidden="1">
      <c r="A1203" s="178" t="s">
        <v>161</v>
      </c>
      <c r="B1203" s="179" t="s">
        <v>20</v>
      </c>
      <c r="C1203" s="180">
        <f t="shared" si="91"/>
        <v>0</v>
      </c>
      <c r="D1203" s="180"/>
      <c r="E1203" s="180"/>
      <c r="F1203" s="180">
        <f>SUM(F1204:F1208)</f>
        <v>0</v>
      </c>
      <c r="G1203" s="180"/>
      <c r="H1203" s="166">
        <f t="shared" si="90"/>
        <v>0</v>
      </c>
      <c r="L1203" s="168"/>
    </row>
    <row r="1204" spans="1:12" s="167" customFormat="1" ht="15.75" hidden="1">
      <c r="A1204" s="178"/>
      <c r="B1204" s="181" t="s">
        <v>6</v>
      </c>
      <c r="C1204" s="180"/>
      <c r="D1204" s="180"/>
      <c r="E1204" s="180"/>
      <c r="F1204" s="180"/>
      <c r="G1204" s="180"/>
      <c r="H1204" s="166">
        <f t="shared" si="90"/>
        <v>0</v>
      </c>
      <c r="L1204" s="168"/>
    </row>
    <row r="1205" spans="1:12" s="167" customFormat="1" ht="15.75" hidden="1">
      <c r="A1205" s="178"/>
      <c r="B1205" s="181" t="s">
        <v>10</v>
      </c>
      <c r="C1205" s="180"/>
      <c r="D1205" s="180"/>
      <c r="E1205" s="180"/>
      <c r="F1205" s="180"/>
      <c r="G1205" s="180"/>
      <c r="H1205" s="166">
        <f t="shared" si="90"/>
        <v>0</v>
      </c>
      <c r="L1205" s="168"/>
    </row>
    <row r="1206" spans="1:12" s="167" customFormat="1" ht="15.75" hidden="1">
      <c r="A1206" s="178"/>
      <c r="B1206" s="181" t="s">
        <v>11</v>
      </c>
      <c r="C1206" s="180"/>
      <c r="D1206" s="180"/>
      <c r="E1206" s="180"/>
      <c r="F1206" s="180"/>
      <c r="G1206" s="180"/>
      <c r="H1206" s="166">
        <f t="shared" si="90"/>
        <v>0</v>
      </c>
      <c r="L1206" s="168"/>
    </row>
    <row r="1207" spans="1:12" s="167" customFormat="1" ht="15.75" hidden="1">
      <c r="A1207" s="178"/>
      <c r="B1207" s="181" t="s">
        <v>12</v>
      </c>
      <c r="C1207" s="180">
        <f t="shared" si="91"/>
        <v>0</v>
      </c>
      <c r="D1207" s="180"/>
      <c r="E1207" s="180"/>
      <c r="F1207" s="180"/>
      <c r="G1207" s="180"/>
      <c r="H1207" s="166">
        <f t="shared" si="90"/>
        <v>0</v>
      </c>
      <c r="L1207" s="168"/>
    </row>
    <row r="1208" spans="1:12" s="167" customFormat="1" ht="15.75" hidden="1">
      <c r="A1208" s="178"/>
      <c r="B1208" s="181" t="s">
        <v>7</v>
      </c>
      <c r="C1208" s="180">
        <f t="shared" si="91"/>
        <v>0</v>
      </c>
      <c r="D1208" s="180"/>
      <c r="E1208" s="180"/>
      <c r="F1208" s="180"/>
      <c r="G1208" s="180"/>
      <c r="H1208" s="166">
        <f t="shared" si="90"/>
        <v>0</v>
      </c>
      <c r="L1208" s="168"/>
    </row>
    <row r="1209" spans="1:12" ht="51.75" customHeight="1">
      <c r="A1209" s="101" t="s">
        <v>164</v>
      </c>
      <c r="B1209" s="16" t="s">
        <v>162</v>
      </c>
      <c r="C1209" s="6">
        <f t="shared" si="91"/>
        <v>206</v>
      </c>
      <c r="D1209" s="6"/>
      <c r="E1209" s="6"/>
      <c r="F1209" s="6">
        <f>SUM(F1210:F1214)</f>
        <v>206</v>
      </c>
      <c r="G1209" s="6"/>
      <c r="H1209" s="13">
        <f t="shared" si="90"/>
        <v>0</v>
      </c>
    </row>
    <row r="1210" spans="1:12" ht="15.75">
      <c r="A1210" s="101"/>
      <c r="B1210" s="17" t="s">
        <v>6</v>
      </c>
      <c r="C1210" s="6"/>
      <c r="D1210" s="6"/>
      <c r="E1210" s="6"/>
      <c r="F1210" s="6"/>
      <c r="G1210" s="6"/>
      <c r="H1210" s="13">
        <f t="shared" si="90"/>
        <v>0</v>
      </c>
    </row>
    <row r="1211" spans="1:12" ht="15.75">
      <c r="A1211" s="101"/>
      <c r="B1211" s="17" t="s">
        <v>10</v>
      </c>
      <c r="C1211" s="6"/>
      <c r="D1211" s="6"/>
      <c r="E1211" s="6"/>
      <c r="F1211" s="6"/>
      <c r="G1211" s="6"/>
      <c r="H1211" s="13">
        <f t="shared" si="90"/>
        <v>0</v>
      </c>
    </row>
    <row r="1212" spans="1:12" ht="15.75">
      <c r="A1212" s="101"/>
      <c r="B1212" s="17" t="s">
        <v>11</v>
      </c>
      <c r="C1212" s="6"/>
      <c r="D1212" s="6"/>
      <c r="E1212" s="6"/>
      <c r="F1212" s="6"/>
      <c r="G1212" s="6"/>
      <c r="H1212" s="13">
        <f t="shared" si="90"/>
        <v>0</v>
      </c>
    </row>
    <row r="1213" spans="1:12" ht="15.75">
      <c r="A1213" s="101"/>
      <c r="B1213" s="17" t="s">
        <v>12</v>
      </c>
      <c r="C1213" s="6">
        <f t="shared" si="91"/>
        <v>100</v>
      </c>
      <c r="D1213" s="6"/>
      <c r="E1213" s="6"/>
      <c r="F1213" s="6">
        <v>100</v>
      </c>
      <c r="G1213" s="6"/>
      <c r="H1213" s="13">
        <f t="shared" si="90"/>
        <v>0</v>
      </c>
    </row>
    <row r="1214" spans="1:12" ht="15.75">
      <c r="A1214" s="101"/>
      <c r="B1214" s="17" t="s">
        <v>7</v>
      </c>
      <c r="C1214" s="6">
        <f t="shared" si="91"/>
        <v>106</v>
      </c>
      <c r="D1214" s="6"/>
      <c r="E1214" s="6"/>
      <c r="F1214" s="6">
        <v>106</v>
      </c>
      <c r="G1214" s="6"/>
      <c r="H1214" s="13">
        <f t="shared" si="90"/>
        <v>0</v>
      </c>
    </row>
    <row r="1215" spans="1:12" s="167" customFormat="1" ht="63.75" hidden="1" customHeight="1">
      <c r="A1215" s="182" t="s">
        <v>165</v>
      </c>
      <c r="B1215" s="179" t="s">
        <v>163</v>
      </c>
      <c r="C1215" s="180">
        <f t="shared" si="91"/>
        <v>0</v>
      </c>
      <c r="D1215" s="180"/>
      <c r="E1215" s="180"/>
      <c r="F1215" s="180">
        <f>SUM(F1216:F1220)</f>
        <v>0</v>
      </c>
      <c r="G1215" s="180"/>
      <c r="H1215" s="166">
        <f t="shared" si="90"/>
        <v>0</v>
      </c>
    </row>
    <row r="1216" spans="1:12" s="167" customFormat="1" ht="15.75" hidden="1">
      <c r="A1216" s="182"/>
      <c r="B1216" s="181" t="s">
        <v>6</v>
      </c>
      <c r="C1216" s="180"/>
      <c r="D1216" s="180"/>
      <c r="E1216" s="180"/>
      <c r="F1216" s="180"/>
      <c r="G1216" s="180"/>
      <c r="H1216" s="166">
        <f t="shared" si="90"/>
        <v>0</v>
      </c>
    </row>
    <row r="1217" spans="1:8" s="167" customFormat="1" ht="15.75" hidden="1">
      <c r="A1217" s="182"/>
      <c r="B1217" s="181" t="s">
        <v>10</v>
      </c>
      <c r="C1217" s="180"/>
      <c r="D1217" s="180"/>
      <c r="E1217" s="180"/>
      <c r="F1217" s="180"/>
      <c r="G1217" s="180"/>
      <c r="H1217" s="166">
        <f t="shared" si="90"/>
        <v>0</v>
      </c>
    </row>
    <row r="1218" spans="1:8" s="167" customFormat="1" ht="15.75" hidden="1">
      <c r="A1218" s="182"/>
      <c r="B1218" s="181" t="s">
        <v>11</v>
      </c>
      <c r="C1218" s="180"/>
      <c r="D1218" s="180"/>
      <c r="E1218" s="180"/>
      <c r="F1218" s="180"/>
      <c r="G1218" s="180"/>
      <c r="H1218" s="166">
        <f t="shared" si="90"/>
        <v>0</v>
      </c>
    </row>
    <row r="1219" spans="1:8" s="167" customFormat="1" ht="15.75" hidden="1">
      <c r="A1219" s="182"/>
      <c r="B1219" s="181" t="s">
        <v>12</v>
      </c>
      <c r="C1219" s="180">
        <f t="shared" si="91"/>
        <v>0</v>
      </c>
      <c r="D1219" s="180"/>
      <c r="E1219" s="180"/>
      <c r="F1219" s="180"/>
      <c r="G1219" s="180"/>
      <c r="H1219" s="166">
        <f t="shared" si="90"/>
        <v>0</v>
      </c>
    </row>
    <row r="1220" spans="1:8" s="167" customFormat="1" ht="15.75" hidden="1">
      <c r="A1220" s="178"/>
      <c r="B1220" s="181" t="s">
        <v>7</v>
      </c>
      <c r="C1220" s="180">
        <f t="shared" si="91"/>
        <v>0</v>
      </c>
      <c r="D1220" s="180"/>
      <c r="E1220" s="180"/>
      <c r="F1220" s="180"/>
      <c r="G1220" s="180"/>
      <c r="H1220" s="166">
        <f t="shared" si="90"/>
        <v>0</v>
      </c>
    </row>
    <row r="1221" spans="1:8" s="167" customFormat="1" ht="158.25" customHeight="1">
      <c r="A1221" s="174" t="s">
        <v>381</v>
      </c>
      <c r="B1221" s="33" t="s">
        <v>383</v>
      </c>
      <c r="C1221" s="6">
        <f>C1226</f>
        <v>780</v>
      </c>
      <c r="D1221" s="6"/>
      <c r="E1221" s="6"/>
      <c r="F1221" s="6">
        <f>F1226</f>
        <v>780</v>
      </c>
      <c r="G1221" s="6"/>
      <c r="H1221" s="166"/>
    </row>
    <row r="1222" spans="1:8" s="167" customFormat="1" ht="15.75">
      <c r="A1222" s="174"/>
      <c r="B1222" s="17" t="s">
        <v>6</v>
      </c>
      <c r="C1222" s="6"/>
      <c r="D1222" s="6"/>
      <c r="E1222" s="6"/>
      <c r="F1222" s="6"/>
      <c r="G1222" s="6"/>
      <c r="H1222" s="166"/>
    </row>
    <row r="1223" spans="1:8" s="167" customFormat="1" ht="15.75">
      <c r="A1223" s="174"/>
      <c r="B1223" s="17" t="s">
        <v>10</v>
      </c>
      <c r="C1223" s="6"/>
      <c r="D1223" s="6"/>
      <c r="E1223" s="6"/>
      <c r="F1223" s="6"/>
      <c r="G1223" s="6"/>
      <c r="H1223" s="166"/>
    </row>
    <row r="1224" spans="1:8" s="167" customFormat="1" ht="15.75">
      <c r="A1224" s="174"/>
      <c r="B1224" s="17" t="s">
        <v>11</v>
      </c>
      <c r="C1224" s="6"/>
      <c r="D1224" s="6"/>
      <c r="E1224" s="6"/>
      <c r="F1224" s="6"/>
      <c r="G1224" s="6"/>
      <c r="H1224" s="166"/>
    </row>
    <row r="1225" spans="1:8" s="167" customFormat="1" ht="15.75">
      <c r="A1225" s="174"/>
      <c r="B1225" s="17" t="s">
        <v>12</v>
      </c>
      <c r="C1225" s="6"/>
      <c r="D1225" s="6"/>
      <c r="E1225" s="6"/>
      <c r="F1225" s="6"/>
      <c r="G1225" s="6"/>
      <c r="H1225" s="166"/>
    </row>
    <row r="1226" spans="1:8" s="167" customFormat="1" ht="15.75">
      <c r="A1226" s="174"/>
      <c r="B1226" s="17" t="s">
        <v>7</v>
      </c>
      <c r="C1226" s="6">
        <v>780</v>
      </c>
      <c r="D1226" s="6"/>
      <c r="E1226" s="6"/>
      <c r="F1226" s="6">
        <v>780</v>
      </c>
      <c r="G1226" s="6"/>
      <c r="H1226" s="166"/>
    </row>
    <row r="1227" spans="1:8" s="136" customFormat="1" ht="15.75">
      <c r="A1227" s="175"/>
      <c r="B1227" s="176"/>
      <c r="C1227" s="177"/>
      <c r="D1227" s="177"/>
      <c r="E1227" s="177"/>
      <c r="F1227" s="177"/>
      <c r="G1227" s="41"/>
      <c r="H1227" s="40"/>
    </row>
    <row r="1228" spans="1:8" ht="33.75" customHeight="1">
      <c r="A1228" s="195" t="s">
        <v>166</v>
      </c>
      <c r="B1228" s="196"/>
      <c r="C1228" s="196"/>
      <c r="D1228" s="196"/>
      <c r="E1228" s="196"/>
      <c r="F1228" s="196"/>
      <c r="G1228" s="197"/>
      <c r="H1228" s="13">
        <f t="shared" si="90"/>
        <v>0</v>
      </c>
    </row>
    <row r="1229" spans="1:8" ht="47.25">
      <c r="A1229" s="104" t="s">
        <v>168</v>
      </c>
      <c r="B1229" s="16" t="s">
        <v>167</v>
      </c>
      <c r="C1229" s="6">
        <f t="shared" ref="C1229:C1234" si="92">SUM(D1229:G1229)</f>
        <v>10329.799999999999</v>
      </c>
      <c r="D1229" s="6"/>
      <c r="E1229" s="6"/>
      <c r="F1229" s="6">
        <f>SUM(F1230:F1234)</f>
        <v>10329.799999999999</v>
      </c>
      <c r="G1229" s="6"/>
      <c r="H1229" s="13">
        <f t="shared" si="90"/>
        <v>0</v>
      </c>
    </row>
    <row r="1230" spans="1:8" ht="15.75">
      <c r="A1230" s="104"/>
      <c r="B1230" s="17" t="s">
        <v>6</v>
      </c>
      <c r="C1230" s="6">
        <f t="shared" si="92"/>
        <v>2000</v>
      </c>
      <c r="D1230" s="6"/>
      <c r="E1230" s="6"/>
      <c r="F1230" s="6">
        <v>2000</v>
      </c>
      <c r="G1230" s="6"/>
      <c r="H1230" s="13">
        <f t="shared" si="90"/>
        <v>0</v>
      </c>
    </row>
    <row r="1231" spans="1:8" ht="15.75">
      <c r="A1231" s="104"/>
      <c r="B1231" s="17" t="s">
        <v>10</v>
      </c>
      <c r="C1231" s="6">
        <f t="shared" si="92"/>
        <v>2000</v>
      </c>
      <c r="D1231" s="6"/>
      <c r="E1231" s="6"/>
      <c r="F1231" s="6">
        <v>2000</v>
      </c>
      <c r="G1231" s="6"/>
      <c r="H1231" s="13">
        <f t="shared" si="90"/>
        <v>0</v>
      </c>
    </row>
    <row r="1232" spans="1:8" ht="15.75">
      <c r="A1232" s="104"/>
      <c r="B1232" s="17" t="s">
        <v>11</v>
      </c>
      <c r="C1232" s="6">
        <f t="shared" si="92"/>
        <v>2000</v>
      </c>
      <c r="D1232" s="6"/>
      <c r="E1232" s="6"/>
      <c r="F1232" s="6">
        <v>2000</v>
      </c>
      <c r="G1232" s="6"/>
      <c r="H1232" s="13">
        <f t="shared" si="90"/>
        <v>0</v>
      </c>
    </row>
    <row r="1233" spans="1:12" ht="15.75">
      <c r="A1233" s="104"/>
      <c r="B1233" s="17" t="s">
        <v>12</v>
      </c>
      <c r="C1233" s="6">
        <f t="shared" si="92"/>
        <v>2108</v>
      </c>
      <c r="D1233" s="6"/>
      <c r="E1233" s="6"/>
      <c r="F1233" s="6">
        <v>2108</v>
      </c>
      <c r="G1233" s="6"/>
      <c r="H1233" s="13">
        <f t="shared" si="90"/>
        <v>0</v>
      </c>
    </row>
    <row r="1234" spans="1:12" ht="15.75">
      <c r="A1234" s="104"/>
      <c r="B1234" s="17" t="s">
        <v>7</v>
      </c>
      <c r="C1234" s="6">
        <f t="shared" si="92"/>
        <v>2221.8000000000002</v>
      </c>
      <c r="D1234" s="6"/>
      <c r="E1234" s="6"/>
      <c r="F1234" s="6">
        <v>2221.8000000000002</v>
      </c>
      <c r="G1234" s="6"/>
      <c r="H1234" s="13">
        <f t="shared" si="90"/>
        <v>0</v>
      </c>
    </row>
    <row r="1235" spans="1:12" ht="33" customHeight="1">
      <c r="A1235" s="195" t="s">
        <v>169</v>
      </c>
      <c r="B1235" s="196"/>
      <c r="C1235" s="196"/>
      <c r="D1235" s="196"/>
      <c r="E1235" s="196"/>
      <c r="F1235" s="196"/>
      <c r="G1235" s="197"/>
      <c r="H1235" s="13">
        <f t="shared" si="90"/>
        <v>0</v>
      </c>
    </row>
    <row r="1236" spans="1:12" ht="31.5" customHeight="1">
      <c r="A1236" s="104" t="s">
        <v>170</v>
      </c>
      <c r="B1236" s="16" t="s">
        <v>172</v>
      </c>
      <c r="C1236" s="6">
        <f t="shared" ref="C1236:C1247" si="93">SUM(D1236:G1236)</f>
        <v>22702.6</v>
      </c>
      <c r="D1236" s="6"/>
      <c r="E1236" s="6"/>
      <c r="F1236" s="6">
        <f>SUM(F1237:F1241)</f>
        <v>22702.6</v>
      </c>
      <c r="G1236" s="6"/>
      <c r="H1236" s="13">
        <f t="shared" si="90"/>
        <v>0</v>
      </c>
      <c r="L1236" s="134"/>
    </row>
    <row r="1237" spans="1:12" ht="15.75">
      <c r="A1237" s="104"/>
      <c r="B1237" s="17" t="s">
        <v>6</v>
      </c>
      <c r="C1237" s="6">
        <f t="shared" si="93"/>
        <v>4395.6000000000004</v>
      </c>
      <c r="D1237" s="6"/>
      <c r="E1237" s="6"/>
      <c r="F1237" s="6">
        <v>4395.6000000000004</v>
      </c>
      <c r="G1237" s="6"/>
      <c r="H1237" s="13">
        <f t="shared" si="90"/>
        <v>0</v>
      </c>
      <c r="L1237" s="134"/>
    </row>
    <row r="1238" spans="1:12" ht="15.75">
      <c r="A1238" s="104"/>
      <c r="B1238" s="17" t="s">
        <v>10</v>
      </c>
      <c r="C1238" s="6">
        <f t="shared" si="93"/>
        <v>4395.6000000000004</v>
      </c>
      <c r="D1238" s="6"/>
      <c r="E1238" s="6"/>
      <c r="F1238" s="6">
        <v>4395.6000000000004</v>
      </c>
      <c r="G1238" s="6"/>
      <c r="H1238" s="13">
        <f t="shared" si="90"/>
        <v>0</v>
      </c>
      <c r="L1238" s="134"/>
    </row>
    <row r="1239" spans="1:12" ht="15.75">
      <c r="A1239" s="104"/>
      <c r="B1239" s="17" t="s">
        <v>11</v>
      </c>
      <c r="C1239" s="6">
        <f t="shared" si="93"/>
        <v>4395.6000000000004</v>
      </c>
      <c r="D1239" s="6"/>
      <c r="E1239" s="6"/>
      <c r="F1239" s="6">
        <v>4395.6000000000004</v>
      </c>
      <c r="G1239" s="6"/>
      <c r="H1239" s="13">
        <f t="shared" si="90"/>
        <v>0</v>
      </c>
      <c r="L1239" s="134"/>
    </row>
    <row r="1240" spans="1:12" ht="15.75">
      <c r="A1240" s="104"/>
      <c r="B1240" s="17" t="s">
        <v>12</v>
      </c>
      <c r="C1240" s="6">
        <f t="shared" si="93"/>
        <v>4632.7</v>
      </c>
      <c r="D1240" s="6"/>
      <c r="E1240" s="6"/>
      <c r="F1240" s="6">
        <v>4632.7</v>
      </c>
      <c r="G1240" s="6"/>
      <c r="H1240" s="13">
        <f t="shared" si="90"/>
        <v>0</v>
      </c>
      <c r="L1240" s="134"/>
    </row>
    <row r="1241" spans="1:12" ht="15.75">
      <c r="A1241" s="104"/>
      <c r="B1241" s="17" t="s">
        <v>7</v>
      </c>
      <c r="C1241" s="6">
        <f t="shared" si="93"/>
        <v>4883.1000000000004</v>
      </c>
      <c r="D1241" s="6"/>
      <c r="E1241" s="6"/>
      <c r="F1241" s="6">
        <v>4883.1000000000004</v>
      </c>
      <c r="G1241" s="6"/>
      <c r="H1241" s="13">
        <f t="shared" si="90"/>
        <v>0</v>
      </c>
      <c r="L1241" s="134"/>
    </row>
    <row r="1242" spans="1:12" ht="47.25">
      <c r="A1242" s="104" t="s">
        <v>171</v>
      </c>
      <c r="B1242" s="16" t="s">
        <v>173</v>
      </c>
      <c r="C1242" s="6">
        <f t="shared" si="93"/>
        <v>6382.7</v>
      </c>
      <c r="D1242" s="6"/>
      <c r="E1242" s="6"/>
      <c r="F1242" s="6">
        <f>SUM(F1243:F1247)</f>
        <v>6382.7</v>
      </c>
      <c r="G1242" s="6"/>
      <c r="H1242" s="13">
        <f t="shared" ref="H1242:H1297" si="94">C1242-D1242-E1242-F1242-G1242</f>
        <v>0</v>
      </c>
      <c r="L1242" s="134"/>
    </row>
    <row r="1243" spans="1:12" ht="15.75">
      <c r="A1243" s="104"/>
      <c r="B1243" s="17" t="s">
        <v>6</v>
      </c>
      <c r="C1243" s="6">
        <f t="shared" si="93"/>
        <v>1235.8</v>
      </c>
      <c r="D1243" s="6"/>
      <c r="E1243" s="6"/>
      <c r="F1243" s="6">
        <v>1235.8</v>
      </c>
      <c r="G1243" s="6"/>
      <c r="H1243" s="13">
        <f t="shared" si="94"/>
        <v>0</v>
      </c>
      <c r="L1243" s="134"/>
    </row>
    <row r="1244" spans="1:12" ht="15.75">
      <c r="A1244" s="104"/>
      <c r="B1244" s="17" t="s">
        <v>10</v>
      </c>
      <c r="C1244" s="6">
        <f t="shared" si="93"/>
        <v>1235.8</v>
      </c>
      <c r="D1244" s="6"/>
      <c r="E1244" s="6"/>
      <c r="F1244" s="6">
        <v>1235.8</v>
      </c>
      <c r="G1244" s="6"/>
      <c r="H1244" s="13">
        <f t="shared" si="94"/>
        <v>0</v>
      </c>
      <c r="L1244" s="134"/>
    </row>
    <row r="1245" spans="1:12" ht="15.75">
      <c r="A1245" s="104"/>
      <c r="B1245" s="17" t="s">
        <v>11</v>
      </c>
      <c r="C1245" s="6">
        <f t="shared" si="93"/>
        <v>1235.8</v>
      </c>
      <c r="D1245" s="6"/>
      <c r="E1245" s="6"/>
      <c r="F1245" s="6">
        <v>1235.8</v>
      </c>
      <c r="G1245" s="6"/>
      <c r="H1245" s="13">
        <f t="shared" si="94"/>
        <v>0</v>
      </c>
      <c r="L1245" s="134"/>
    </row>
    <row r="1246" spans="1:12" ht="15.75">
      <c r="A1246" s="104"/>
      <c r="B1246" s="17" t="s">
        <v>12</v>
      </c>
      <c r="C1246" s="6">
        <f t="shared" si="93"/>
        <v>1302.5</v>
      </c>
      <c r="D1246" s="6"/>
      <c r="E1246" s="6"/>
      <c r="F1246" s="6">
        <v>1302.5</v>
      </c>
      <c r="G1246" s="6"/>
      <c r="H1246" s="13">
        <f t="shared" si="94"/>
        <v>0</v>
      </c>
      <c r="L1246" s="134"/>
    </row>
    <row r="1247" spans="1:12" ht="15.75">
      <c r="A1247" s="104"/>
      <c r="B1247" s="17" t="s">
        <v>7</v>
      </c>
      <c r="C1247" s="6">
        <f t="shared" si="93"/>
        <v>1372.8</v>
      </c>
      <c r="D1247" s="6"/>
      <c r="E1247" s="6"/>
      <c r="F1247" s="6">
        <v>1372.8</v>
      </c>
      <c r="G1247" s="6"/>
      <c r="H1247" s="13">
        <f t="shared" si="94"/>
        <v>0</v>
      </c>
      <c r="L1247" s="134"/>
    </row>
    <row r="1248" spans="1:12" ht="38.25" customHeight="1">
      <c r="A1248" s="192" t="s">
        <v>174</v>
      </c>
      <c r="B1248" s="193"/>
      <c r="C1248" s="193"/>
      <c r="D1248" s="193"/>
      <c r="E1248" s="193"/>
      <c r="F1248" s="193"/>
      <c r="G1248" s="194"/>
      <c r="H1248" s="13">
        <f t="shared" si="94"/>
        <v>0</v>
      </c>
    </row>
    <row r="1249" spans="1:12" ht="31.5">
      <c r="A1249" s="104" t="s">
        <v>175</v>
      </c>
      <c r="B1249" s="16" t="s">
        <v>393</v>
      </c>
      <c r="C1249" s="6">
        <f>SUM(D1249:G1249)</f>
        <v>47995.5</v>
      </c>
      <c r="D1249" s="6"/>
      <c r="E1249" s="6"/>
      <c r="F1249" s="6">
        <f>SUM(F1250:F1254)</f>
        <v>47995.5</v>
      </c>
      <c r="G1249" s="6"/>
      <c r="H1249" s="13">
        <f t="shared" si="94"/>
        <v>0</v>
      </c>
    </row>
    <row r="1250" spans="1:12" ht="15.75">
      <c r="A1250" s="104"/>
      <c r="B1250" s="17" t="s">
        <v>6</v>
      </c>
      <c r="C1250" s="6">
        <f>SUM(D1250:G1250)</f>
        <v>18795.5</v>
      </c>
      <c r="D1250" s="6"/>
      <c r="E1250" s="6"/>
      <c r="F1250" s="6">
        <v>18795.5</v>
      </c>
      <c r="G1250" s="9"/>
      <c r="H1250" s="13">
        <f t="shared" si="94"/>
        <v>0</v>
      </c>
    </row>
    <row r="1251" spans="1:12" ht="15.75">
      <c r="A1251" s="104"/>
      <c r="B1251" s="17" t="s">
        <v>10</v>
      </c>
      <c r="C1251" s="6">
        <f>SUM(D1251:G1251)</f>
        <v>14600</v>
      </c>
      <c r="D1251" s="6"/>
      <c r="E1251" s="6"/>
      <c r="F1251" s="6">
        <v>14600</v>
      </c>
      <c r="G1251" s="9"/>
      <c r="H1251" s="13">
        <f t="shared" si="94"/>
        <v>0</v>
      </c>
    </row>
    <row r="1252" spans="1:12" ht="15.75">
      <c r="A1252" s="104"/>
      <c r="B1252" s="17" t="s">
        <v>11</v>
      </c>
      <c r="C1252" s="6">
        <f>SUM(D1252:G1252)</f>
        <v>14600</v>
      </c>
      <c r="D1252" s="6"/>
      <c r="E1252" s="6"/>
      <c r="F1252" s="6">
        <v>14600</v>
      </c>
      <c r="G1252" s="9"/>
      <c r="H1252" s="13">
        <f t="shared" si="94"/>
        <v>0</v>
      </c>
    </row>
    <row r="1253" spans="1:12" ht="15.75">
      <c r="A1253" s="104"/>
      <c r="B1253" s="17" t="s">
        <v>12</v>
      </c>
      <c r="C1253" s="6"/>
      <c r="D1253" s="6"/>
      <c r="E1253" s="6"/>
      <c r="F1253" s="6"/>
      <c r="G1253" s="9"/>
      <c r="H1253" s="13">
        <f t="shared" si="94"/>
        <v>0</v>
      </c>
    </row>
    <row r="1254" spans="1:12" ht="15.75">
      <c r="A1254" s="104"/>
      <c r="B1254" s="17" t="s">
        <v>7</v>
      </c>
      <c r="C1254" s="6"/>
      <c r="D1254" s="6"/>
      <c r="E1254" s="6"/>
      <c r="F1254" s="6"/>
      <c r="G1254" s="9"/>
      <c r="H1254" s="13">
        <f t="shared" si="94"/>
        <v>0</v>
      </c>
    </row>
    <row r="1255" spans="1:12" ht="35.25" customHeight="1">
      <c r="A1255" s="192" t="s">
        <v>273</v>
      </c>
      <c r="B1255" s="193"/>
      <c r="C1255" s="193"/>
      <c r="D1255" s="193"/>
      <c r="E1255" s="193"/>
      <c r="F1255" s="193"/>
      <c r="G1255" s="194"/>
      <c r="H1255" s="13">
        <f t="shared" si="94"/>
        <v>0</v>
      </c>
    </row>
    <row r="1256" spans="1:12" ht="102" customHeight="1">
      <c r="A1256" s="101" t="s">
        <v>176</v>
      </c>
      <c r="B1256" s="16" t="s">
        <v>178</v>
      </c>
      <c r="C1256" s="6">
        <f t="shared" ref="C1256:C1274" si="95">SUM(D1256:G1256)</f>
        <v>12707.242834800001</v>
      </c>
      <c r="D1256" s="6"/>
      <c r="E1256" s="6"/>
      <c r="F1256" s="6">
        <f>SUM(F1257:F1261)</f>
        <v>12707.242834800001</v>
      </c>
      <c r="G1256" s="6"/>
      <c r="H1256" s="13">
        <f t="shared" si="94"/>
        <v>0</v>
      </c>
    </row>
    <row r="1257" spans="1:12" ht="15.75">
      <c r="A1257" s="111"/>
      <c r="B1257" s="17" t="s">
        <v>6</v>
      </c>
      <c r="C1257" s="6">
        <f t="shared" si="95"/>
        <v>2460.3000000000002</v>
      </c>
      <c r="D1257" s="6"/>
      <c r="E1257" s="6"/>
      <c r="F1257" s="6">
        <v>2460.3000000000002</v>
      </c>
      <c r="G1257" s="6"/>
      <c r="H1257" s="13">
        <f t="shared" si="94"/>
        <v>0</v>
      </c>
    </row>
    <row r="1258" spans="1:12" ht="15.75">
      <c r="A1258" s="111"/>
      <c r="B1258" s="17" t="s">
        <v>10</v>
      </c>
      <c r="C1258" s="6">
        <f t="shared" si="95"/>
        <v>2460.3000000000002</v>
      </c>
      <c r="D1258" s="6"/>
      <c r="E1258" s="6"/>
      <c r="F1258" s="6">
        <v>2460.3000000000002</v>
      </c>
      <c r="G1258" s="6"/>
      <c r="H1258" s="13">
        <f t="shared" si="94"/>
        <v>0</v>
      </c>
    </row>
    <row r="1259" spans="1:12" ht="15.75">
      <c r="A1259" s="111"/>
      <c r="B1259" s="17" t="s">
        <v>11</v>
      </c>
      <c r="C1259" s="6">
        <f t="shared" si="95"/>
        <v>2460.3000000000002</v>
      </c>
      <c r="D1259" s="6"/>
      <c r="E1259" s="6"/>
      <c r="F1259" s="6">
        <v>2460.3000000000002</v>
      </c>
      <c r="G1259" s="6"/>
      <c r="H1259" s="13">
        <f t="shared" si="94"/>
        <v>0</v>
      </c>
    </row>
    <row r="1260" spans="1:12" ht="15.75">
      <c r="A1260" s="118"/>
      <c r="B1260" s="17" t="s">
        <v>12</v>
      </c>
      <c r="C1260" s="6">
        <f t="shared" si="95"/>
        <v>2593.1562000000004</v>
      </c>
      <c r="D1260" s="6"/>
      <c r="E1260" s="6"/>
      <c r="F1260" s="6">
        <f>F1259*K1201</f>
        <v>2593.1562000000004</v>
      </c>
      <c r="G1260" s="6"/>
      <c r="H1260" s="13">
        <f t="shared" si="94"/>
        <v>0</v>
      </c>
    </row>
    <row r="1261" spans="1:12" ht="15.75">
      <c r="A1261" s="118"/>
      <c r="B1261" s="17" t="s">
        <v>7</v>
      </c>
      <c r="C1261" s="6">
        <f t="shared" si="95"/>
        <v>2733.1866348000003</v>
      </c>
      <c r="D1261" s="6"/>
      <c r="E1261" s="6"/>
      <c r="F1261" s="6">
        <f>F1260*K1202</f>
        <v>2733.1866348000003</v>
      </c>
      <c r="G1261" s="6"/>
      <c r="H1261" s="13">
        <f t="shared" si="94"/>
        <v>0</v>
      </c>
    </row>
    <row r="1262" spans="1:12" ht="84.75" customHeight="1">
      <c r="A1262" s="101" t="s">
        <v>177</v>
      </c>
      <c r="B1262" s="16" t="s">
        <v>179</v>
      </c>
      <c r="C1262" s="6">
        <f>SUM(D1262:G1262)</f>
        <v>617.26</v>
      </c>
      <c r="D1262" s="6"/>
      <c r="E1262" s="6"/>
      <c r="F1262" s="6">
        <f>SUM(F1263:F1267)</f>
        <v>617.26</v>
      </c>
      <c r="G1262" s="6"/>
      <c r="H1262" s="13">
        <f t="shared" si="94"/>
        <v>0</v>
      </c>
      <c r="L1262" s="134"/>
    </row>
    <row r="1263" spans="1:12" ht="15.75">
      <c r="A1263" s="111"/>
      <c r="B1263" s="17" t="s">
        <v>6</v>
      </c>
      <c r="C1263" s="6">
        <f t="shared" si="95"/>
        <v>101</v>
      </c>
      <c r="D1263" s="6"/>
      <c r="E1263" s="6"/>
      <c r="F1263" s="6">
        <f>SUMIF($B$1269:$B$1279,B1269,$F$1269:$F$1279)</f>
        <v>101</v>
      </c>
      <c r="G1263" s="6"/>
      <c r="H1263" s="13">
        <f t="shared" si="94"/>
        <v>0</v>
      </c>
      <c r="L1263" s="134"/>
    </row>
    <row r="1264" spans="1:12" ht="15.75">
      <c r="A1264" s="111"/>
      <c r="B1264" s="17" t="s">
        <v>10</v>
      </c>
      <c r="C1264" s="6">
        <f t="shared" si="95"/>
        <v>101</v>
      </c>
      <c r="D1264" s="6"/>
      <c r="E1264" s="6"/>
      <c r="F1264" s="6">
        <f>SUMIF($B$1269:$B$1279,B1270,$F$1269:$F$1279)</f>
        <v>101</v>
      </c>
      <c r="G1264" s="6"/>
      <c r="H1264" s="13">
        <f t="shared" si="94"/>
        <v>0</v>
      </c>
      <c r="L1264" s="134"/>
    </row>
    <row r="1265" spans="1:12" ht="15.75">
      <c r="A1265" s="111"/>
      <c r="B1265" s="17" t="s">
        <v>11</v>
      </c>
      <c r="C1265" s="6">
        <f t="shared" si="95"/>
        <v>101</v>
      </c>
      <c r="D1265" s="6"/>
      <c r="E1265" s="6"/>
      <c r="F1265" s="6">
        <f>SUMIF($B$1269:$B$1279,B1271,$F$1269:$F$1279)</f>
        <v>101</v>
      </c>
      <c r="G1265" s="6"/>
      <c r="H1265" s="13">
        <f t="shared" si="94"/>
        <v>0</v>
      </c>
      <c r="L1265" s="134"/>
    </row>
    <row r="1266" spans="1:12" ht="15.75">
      <c r="A1266" s="118"/>
      <c r="B1266" s="17" t="s">
        <v>12</v>
      </c>
      <c r="C1266" s="6">
        <f t="shared" si="95"/>
        <v>152.32999999999998</v>
      </c>
      <c r="D1266" s="6"/>
      <c r="E1266" s="6"/>
      <c r="F1266" s="6">
        <f>SUMIF($B$1269:$B$1279,B1272,$F$1269:$F$1279)</f>
        <v>152.32999999999998</v>
      </c>
      <c r="G1266" s="6"/>
      <c r="H1266" s="13">
        <f t="shared" si="94"/>
        <v>0</v>
      </c>
      <c r="L1266" s="134"/>
    </row>
    <row r="1267" spans="1:12" ht="15.75">
      <c r="A1267" s="118"/>
      <c r="B1267" s="17" t="s">
        <v>7</v>
      </c>
      <c r="C1267" s="6">
        <f t="shared" si="95"/>
        <v>161.93</v>
      </c>
      <c r="D1267" s="6"/>
      <c r="E1267" s="6"/>
      <c r="F1267" s="6">
        <f>SUMIF($B$1269:$B$1279,B1273,$F$1269:$F$1279)</f>
        <v>161.93</v>
      </c>
      <c r="G1267" s="6"/>
      <c r="H1267" s="13">
        <f t="shared" si="94"/>
        <v>0</v>
      </c>
      <c r="L1267" s="134"/>
    </row>
    <row r="1268" spans="1:12" ht="113.25" customHeight="1">
      <c r="A1268" s="133" t="s">
        <v>274</v>
      </c>
      <c r="B1268" s="16" t="s">
        <v>420</v>
      </c>
      <c r="C1268" s="6">
        <f t="shared" si="95"/>
        <v>234.71000000000004</v>
      </c>
      <c r="D1268" s="6"/>
      <c r="E1268" s="6"/>
      <c r="F1268" s="6">
        <f>SUM(F1269:F1273)</f>
        <v>234.71000000000004</v>
      </c>
      <c r="G1268" s="6"/>
      <c r="H1268" s="13">
        <f t="shared" si="94"/>
        <v>0</v>
      </c>
    </row>
    <row r="1269" spans="1:12" ht="15.75">
      <c r="A1269" s="104"/>
      <c r="B1269" s="64" t="s">
        <v>6</v>
      </c>
      <c r="C1269" s="6">
        <f t="shared" si="95"/>
        <v>36</v>
      </c>
      <c r="D1269" s="6"/>
      <c r="E1269" s="6"/>
      <c r="F1269" s="6">
        <v>36</v>
      </c>
      <c r="G1269" s="6"/>
      <c r="H1269" s="13">
        <f t="shared" si="94"/>
        <v>0</v>
      </c>
    </row>
    <row r="1270" spans="1:12" ht="15.75">
      <c r="A1270" s="104"/>
      <c r="B1270" s="64" t="s">
        <v>10</v>
      </c>
      <c r="C1270" s="6">
        <f t="shared" si="95"/>
        <v>36</v>
      </c>
      <c r="D1270" s="6"/>
      <c r="E1270" s="6"/>
      <c r="F1270" s="6">
        <v>36</v>
      </c>
      <c r="G1270" s="6"/>
      <c r="H1270" s="13">
        <f t="shared" si="94"/>
        <v>0</v>
      </c>
    </row>
    <row r="1271" spans="1:12" ht="15.75">
      <c r="A1271" s="104"/>
      <c r="B1271" s="64" t="s">
        <v>11</v>
      </c>
      <c r="C1271" s="6">
        <f t="shared" si="95"/>
        <v>36</v>
      </c>
      <c r="D1271" s="6"/>
      <c r="E1271" s="6"/>
      <c r="F1271" s="6">
        <v>36</v>
      </c>
      <c r="G1271" s="6"/>
      <c r="H1271" s="13">
        <f t="shared" si="94"/>
        <v>0</v>
      </c>
    </row>
    <row r="1272" spans="1:12" ht="15.75">
      <c r="A1272" s="104"/>
      <c r="B1272" s="64" t="s">
        <v>12</v>
      </c>
      <c r="C1272" s="6">
        <f t="shared" si="95"/>
        <v>61.42</v>
      </c>
      <c r="D1272" s="6"/>
      <c r="E1272" s="6"/>
      <c r="F1272" s="6">
        <v>61.42</v>
      </c>
      <c r="G1272" s="6"/>
      <c r="H1272" s="13">
        <f t="shared" si="94"/>
        <v>0</v>
      </c>
    </row>
    <row r="1273" spans="1:12" ht="15.75">
      <c r="A1273" s="104"/>
      <c r="B1273" s="64" t="s">
        <v>7</v>
      </c>
      <c r="C1273" s="6">
        <f t="shared" si="95"/>
        <v>65.290000000000006</v>
      </c>
      <c r="D1273" s="6"/>
      <c r="E1273" s="6"/>
      <c r="F1273" s="6">
        <v>65.290000000000006</v>
      </c>
      <c r="G1273" s="6"/>
      <c r="H1273" s="13">
        <f t="shared" si="94"/>
        <v>0</v>
      </c>
    </row>
    <row r="1274" spans="1:12" ht="78.75">
      <c r="A1274" s="133" t="s">
        <v>275</v>
      </c>
      <c r="B1274" s="16" t="s">
        <v>421</v>
      </c>
      <c r="C1274" s="6">
        <f t="shared" si="95"/>
        <v>382.54999999999995</v>
      </c>
      <c r="D1274" s="6"/>
      <c r="E1274" s="6"/>
      <c r="F1274" s="6">
        <f>SUM(F1275:F1279)</f>
        <v>382.54999999999995</v>
      </c>
      <c r="G1274" s="6"/>
      <c r="H1274" s="13">
        <f t="shared" si="94"/>
        <v>0</v>
      </c>
    </row>
    <row r="1275" spans="1:12" ht="15.75">
      <c r="A1275" s="133"/>
      <c r="B1275" s="64" t="s">
        <v>6</v>
      </c>
      <c r="C1275" s="6">
        <f t="shared" ref="C1275:C1292" si="96">SUM(D1275:G1275)</f>
        <v>65</v>
      </c>
      <c r="D1275" s="6"/>
      <c r="E1275" s="6"/>
      <c r="F1275" s="6">
        <v>65</v>
      </c>
      <c r="G1275" s="6"/>
      <c r="H1275" s="13">
        <f t="shared" si="94"/>
        <v>0</v>
      </c>
    </row>
    <row r="1276" spans="1:12" ht="15.75">
      <c r="A1276" s="133"/>
      <c r="B1276" s="64" t="s">
        <v>10</v>
      </c>
      <c r="C1276" s="6">
        <f t="shared" si="96"/>
        <v>65</v>
      </c>
      <c r="D1276" s="6"/>
      <c r="E1276" s="6"/>
      <c r="F1276" s="6">
        <v>65</v>
      </c>
      <c r="G1276" s="6"/>
      <c r="H1276" s="13">
        <f t="shared" si="94"/>
        <v>0</v>
      </c>
    </row>
    <row r="1277" spans="1:12" ht="15.75">
      <c r="A1277" s="133"/>
      <c r="B1277" s="64" t="s">
        <v>11</v>
      </c>
      <c r="C1277" s="6">
        <f t="shared" si="96"/>
        <v>65</v>
      </c>
      <c r="D1277" s="6"/>
      <c r="E1277" s="6"/>
      <c r="F1277" s="6">
        <v>65</v>
      </c>
      <c r="G1277" s="6"/>
      <c r="H1277" s="13">
        <f t="shared" si="94"/>
        <v>0</v>
      </c>
    </row>
    <row r="1278" spans="1:12" ht="15.75">
      <c r="A1278" s="133"/>
      <c r="B1278" s="64" t="s">
        <v>12</v>
      </c>
      <c r="C1278" s="6">
        <f t="shared" si="96"/>
        <v>90.91</v>
      </c>
      <c r="D1278" s="6"/>
      <c r="E1278" s="6"/>
      <c r="F1278" s="6">
        <v>90.91</v>
      </c>
      <c r="G1278" s="6"/>
      <c r="H1278" s="13">
        <f t="shared" si="94"/>
        <v>0</v>
      </c>
    </row>
    <row r="1279" spans="1:12" ht="15.75">
      <c r="A1279" s="133"/>
      <c r="B1279" s="64" t="s">
        <v>7</v>
      </c>
      <c r="C1279" s="6">
        <f t="shared" si="96"/>
        <v>96.64</v>
      </c>
      <c r="D1279" s="6"/>
      <c r="E1279" s="6"/>
      <c r="F1279" s="6">
        <v>96.64</v>
      </c>
      <c r="G1279" s="6"/>
      <c r="H1279" s="13">
        <f t="shared" si="94"/>
        <v>0</v>
      </c>
    </row>
    <row r="1280" spans="1:12" ht="31.5">
      <c r="A1280" s="101" t="s">
        <v>276</v>
      </c>
      <c r="B1280" s="16" t="s">
        <v>181</v>
      </c>
      <c r="C1280" s="6">
        <f t="shared" si="96"/>
        <v>10688.2</v>
      </c>
      <c r="D1280" s="6"/>
      <c r="E1280" s="6"/>
      <c r="F1280" s="6">
        <f>SUM(F1281:F1285)</f>
        <v>10688.2</v>
      </c>
      <c r="G1280" s="6"/>
      <c r="H1280" s="13">
        <f t="shared" si="94"/>
        <v>0</v>
      </c>
    </row>
    <row r="1281" spans="1:8" ht="15.75">
      <c r="A1281" s="111"/>
      <c r="B1281" s="17" t="s">
        <v>6</v>
      </c>
      <c r="C1281" s="6">
        <f t="shared" si="96"/>
        <v>1815.5</v>
      </c>
      <c r="D1281" s="6"/>
      <c r="E1281" s="6"/>
      <c r="F1281" s="6">
        <f>SUMIF($B$1287:$B$1297,B1287,$F$1287:$F$1297)</f>
        <v>1815.5</v>
      </c>
      <c r="G1281" s="6"/>
      <c r="H1281" s="13">
        <f t="shared" si="94"/>
        <v>0</v>
      </c>
    </row>
    <row r="1282" spans="1:8" ht="15.75">
      <c r="A1282" s="111"/>
      <c r="B1282" s="17" t="s">
        <v>10</v>
      </c>
      <c r="C1282" s="6">
        <f t="shared" si="96"/>
        <v>1815.5</v>
      </c>
      <c r="D1282" s="6"/>
      <c r="E1282" s="6"/>
      <c r="F1282" s="6">
        <f>SUMIF($B$1287:$B$1297,B1288,$F$1287:$F$1297)</f>
        <v>1815.5</v>
      </c>
      <c r="G1282" s="6"/>
      <c r="H1282" s="13">
        <f t="shared" si="94"/>
        <v>0</v>
      </c>
    </row>
    <row r="1283" spans="1:8" ht="15.75">
      <c r="A1283" s="111"/>
      <c r="B1283" s="17" t="s">
        <v>11</v>
      </c>
      <c r="C1283" s="6">
        <f t="shared" si="96"/>
        <v>1815.5</v>
      </c>
      <c r="D1283" s="6"/>
      <c r="E1283" s="6"/>
      <c r="F1283" s="6">
        <f>SUMIF($B$1287:$B$1297,B1289,$F$1287:$F$1297)</f>
        <v>1815.5</v>
      </c>
      <c r="G1283" s="6"/>
      <c r="H1283" s="13">
        <f t="shared" si="94"/>
        <v>0</v>
      </c>
    </row>
    <row r="1284" spans="1:8" ht="15.75">
      <c r="A1284" s="118"/>
      <c r="B1284" s="17" t="s">
        <v>12</v>
      </c>
      <c r="C1284" s="6">
        <f t="shared" si="96"/>
        <v>1816.05</v>
      </c>
      <c r="D1284" s="6"/>
      <c r="E1284" s="6"/>
      <c r="F1284" s="6">
        <f>SUMIF($B$1287:$B$1297,B1290,$F$1287:$F$1297)</f>
        <v>1816.05</v>
      </c>
      <c r="G1284" s="6"/>
      <c r="H1284" s="13">
        <f t="shared" si="94"/>
        <v>0</v>
      </c>
    </row>
    <row r="1285" spans="1:8" ht="15.75">
      <c r="A1285" s="118"/>
      <c r="B1285" s="17" t="s">
        <v>7</v>
      </c>
      <c r="C1285" s="6">
        <f t="shared" si="96"/>
        <v>3425.65</v>
      </c>
      <c r="D1285" s="6"/>
      <c r="E1285" s="6"/>
      <c r="F1285" s="6">
        <f>SUMIF($B$1287:$B$1297,B1291,$F$1287:$F$1297)</f>
        <v>3425.65</v>
      </c>
      <c r="G1285" s="6"/>
      <c r="H1285" s="13">
        <f t="shared" si="94"/>
        <v>0</v>
      </c>
    </row>
    <row r="1286" spans="1:8" ht="94.5">
      <c r="A1286" s="101" t="s">
        <v>277</v>
      </c>
      <c r="B1286" s="16" t="s">
        <v>180</v>
      </c>
      <c r="C1286" s="6">
        <f t="shared" si="96"/>
        <v>9193.01</v>
      </c>
      <c r="D1286" s="6"/>
      <c r="E1286" s="6"/>
      <c r="F1286" s="6">
        <f>SUM(F1287:F1291)</f>
        <v>9193.01</v>
      </c>
      <c r="G1286" s="6"/>
      <c r="H1286" s="13">
        <f t="shared" si="94"/>
        <v>0</v>
      </c>
    </row>
    <row r="1287" spans="1:8" ht="15.75">
      <c r="A1287" s="104"/>
      <c r="B1287" s="64" t="s">
        <v>6</v>
      </c>
      <c r="C1287" s="6">
        <f t="shared" si="96"/>
        <v>1815.5</v>
      </c>
      <c r="D1287" s="6"/>
      <c r="E1287" s="6"/>
      <c r="F1287" s="6">
        <v>1815.5</v>
      </c>
      <c r="G1287" s="6"/>
      <c r="H1287" s="13">
        <f t="shared" si="94"/>
        <v>0</v>
      </c>
    </row>
    <row r="1288" spans="1:8" ht="15.75">
      <c r="A1288" s="104"/>
      <c r="B1288" s="64" t="s">
        <v>10</v>
      </c>
      <c r="C1288" s="6">
        <f t="shared" si="96"/>
        <v>1815.5</v>
      </c>
      <c r="D1288" s="6"/>
      <c r="E1288" s="6"/>
      <c r="F1288" s="6">
        <v>1815.5</v>
      </c>
      <c r="G1288" s="6"/>
      <c r="H1288" s="13">
        <f t="shared" si="94"/>
        <v>0</v>
      </c>
    </row>
    <row r="1289" spans="1:8" ht="15.75">
      <c r="A1289" s="104"/>
      <c r="B1289" s="64" t="s">
        <v>11</v>
      </c>
      <c r="C1289" s="6">
        <f t="shared" si="96"/>
        <v>1815.5</v>
      </c>
      <c r="D1289" s="6"/>
      <c r="E1289" s="6"/>
      <c r="F1289" s="6">
        <v>1815.5</v>
      </c>
      <c r="G1289" s="6"/>
      <c r="H1289" s="13">
        <f t="shared" si="94"/>
        <v>0</v>
      </c>
    </row>
    <row r="1290" spans="1:8" ht="15.75">
      <c r="A1290" s="104"/>
      <c r="B1290" s="64" t="s">
        <v>12</v>
      </c>
      <c r="C1290" s="6">
        <f t="shared" si="96"/>
        <v>1816.05</v>
      </c>
      <c r="D1290" s="6"/>
      <c r="E1290" s="6"/>
      <c r="F1290" s="6">
        <v>1816.05</v>
      </c>
      <c r="G1290" s="6"/>
      <c r="H1290" s="13">
        <f t="shared" si="94"/>
        <v>0</v>
      </c>
    </row>
    <row r="1291" spans="1:8" ht="15.75">
      <c r="A1291" s="104"/>
      <c r="B1291" s="64" t="s">
        <v>7</v>
      </c>
      <c r="C1291" s="6">
        <f t="shared" si="96"/>
        <v>1930.46</v>
      </c>
      <c r="D1291" s="6"/>
      <c r="E1291" s="6"/>
      <c r="F1291" s="6">
        <v>1930.46</v>
      </c>
      <c r="G1291" s="6"/>
      <c r="H1291" s="13">
        <f t="shared" si="94"/>
        <v>0</v>
      </c>
    </row>
    <row r="1292" spans="1:8" ht="129.75" customHeight="1">
      <c r="A1292" s="101" t="s">
        <v>278</v>
      </c>
      <c r="B1292" s="16" t="s">
        <v>422</v>
      </c>
      <c r="C1292" s="6">
        <f t="shared" si="96"/>
        <v>1495.19</v>
      </c>
      <c r="D1292" s="6"/>
      <c r="E1292" s="6"/>
      <c r="F1292" s="6">
        <f>SUM(F1293:F1297)</f>
        <v>1495.19</v>
      </c>
      <c r="G1292" s="6"/>
      <c r="H1292" s="13">
        <f t="shared" si="94"/>
        <v>0</v>
      </c>
    </row>
    <row r="1293" spans="1:8" ht="15.75">
      <c r="A1293" s="104"/>
      <c r="B1293" s="64" t="s">
        <v>6</v>
      </c>
      <c r="C1293" s="6"/>
      <c r="D1293" s="6"/>
      <c r="E1293" s="6"/>
      <c r="F1293" s="6"/>
      <c r="G1293" s="6"/>
      <c r="H1293" s="13">
        <f t="shared" si="94"/>
        <v>0</v>
      </c>
    </row>
    <row r="1294" spans="1:8" ht="15.75">
      <c r="A1294" s="104"/>
      <c r="B1294" s="64" t="s">
        <v>10</v>
      </c>
      <c r="C1294" s="6"/>
      <c r="D1294" s="6"/>
      <c r="E1294" s="6"/>
      <c r="F1294" s="6"/>
      <c r="G1294" s="6"/>
      <c r="H1294" s="13">
        <f t="shared" si="94"/>
        <v>0</v>
      </c>
    </row>
    <row r="1295" spans="1:8" ht="15.75">
      <c r="A1295" s="104"/>
      <c r="B1295" s="64" t="s">
        <v>11</v>
      </c>
      <c r="C1295" s="6"/>
      <c r="D1295" s="6"/>
      <c r="E1295" s="6"/>
      <c r="F1295" s="6"/>
      <c r="G1295" s="6"/>
      <c r="H1295" s="13">
        <f t="shared" si="94"/>
        <v>0</v>
      </c>
    </row>
    <row r="1296" spans="1:8" ht="15.75">
      <c r="A1296" s="104"/>
      <c r="B1296" s="64" t="s">
        <v>12</v>
      </c>
      <c r="C1296" s="6"/>
      <c r="D1296" s="6"/>
      <c r="E1296" s="6"/>
      <c r="F1296" s="6"/>
      <c r="G1296" s="6"/>
      <c r="H1296" s="13">
        <f t="shared" si="94"/>
        <v>0</v>
      </c>
    </row>
    <row r="1297" spans="1:8" ht="15.75">
      <c r="A1297" s="104"/>
      <c r="B1297" s="64" t="s">
        <v>7</v>
      </c>
      <c r="C1297" s="6">
        <f t="shared" ref="C1297:C1315" si="97">SUM(D1297:G1297)</f>
        <v>1495.19</v>
      </c>
      <c r="D1297" s="6"/>
      <c r="E1297" s="6"/>
      <c r="F1297" s="6">
        <v>1495.19</v>
      </c>
      <c r="G1297" s="6"/>
      <c r="H1297" s="13">
        <f t="shared" si="94"/>
        <v>0</v>
      </c>
    </row>
    <row r="1298" spans="1:8" ht="53.25" customHeight="1">
      <c r="A1298" s="101" t="s">
        <v>279</v>
      </c>
      <c r="B1298" s="16" t="s">
        <v>182</v>
      </c>
      <c r="C1298" s="6">
        <f>SUM(D1298:G1298)</f>
        <v>860.54</v>
      </c>
      <c r="D1298" s="6"/>
      <c r="E1298" s="6"/>
      <c r="F1298" s="6">
        <f>SUM(F1299:F1303)</f>
        <v>860.54</v>
      </c>
      <c r="G1298" s="6"/>
      <c r="H1298" s="13">
        <f t="shared" ref="H1298:H1320" si="98">C1298-D1298-E1298-F1298-G1298</f>
        <v>0</v>
      </c>
    </row>
    <row r="1299" spans="1:8" ht="15.75">
      <c r="A1299" s="111"/>
      <c r="B1299" s="17" t="s">
        <v>6</v>
      </c>
      <c r="C1299" s="6">
        <f>SUM(D1299:G1299)</f>
        <v>163</v>
      </c>
      <c r="D1299" s="6"/>
      <c r="E1299" s="6"/>
      <c r="F1299" s="6">
        <f>SUMIF($B$1304:$B$1315,B1305,$F$1304:$F$1315)</f>
        <v>163</v>
      </c>
      <c r="G1299" s="6"/>
      <c r="H1299" s="13">
        <f t="shared" si="98"/>
        <v>0</v>
      </c>
    </row>
    <row r="1300" spans="1:8" ht="15.75">
      <c r="A1300" s="111"/>
      <c r="B1300" s="17" t="s">
        <v>10</v>
      </c>
      <c r="C1300" s="6">
        <f t="shared" si="97"/>
        <v>163</v>
      </c>
      <c r="D1300" s="6"/>
      <c r="E1300" s="6"/>
      <c r="F1300" s="6">
        <f>SUMIF($B$1304:$B$1315,B1306,$F$1304:$F$1315)</f>
        <v>163</v>
      </c>
      <c r="G1300" s="6"/>
      <c r="H1300" s="13">
        <f t="shared" si="98"/>
        <v>0</v>
      </c>
    </row>
    <row r="1301" spans="1:8" ht="15.75">
      <c r="A1301" s="111"/>
      <c r="B1301" s="17" t="s">
        <v>11</v>
      </c>
      <c r="C1301" s="6">
        <f t="shared" si="97"/>
        <v>166.82</v>
      </c>
      <c r="D1301" s="6"/>
      <c r="E1301" s="6"/>
      <c r="F1301" s="6">
        <f>SUMIF($B$1304:$B$1315,B1307,$F$1304:$F$1315)</f>
        <v>166.82</v>
      </c>
      <c r="G1301" s="6"/>
      <c r="H1301" s="13">
        <f t="shared" si="98"/>
        <v>0</v>
      </c>
    </row>
    <row r="1302" spans="1:8" ht="15.75">
      <c r="A1302" s="118"/>
      <c r="B1302" s="17" t="s">
        <v>12</v>
      </c>
      <c r="C1302" s="6">
        <f t="shared" si="97"/>
        <v>178.25</v>
      </c>
      <c r="D1302" s="6"/>
      <c r="E1302" s="6"/>
      <c r="F1302" s="6">
        <f>SUMIF($B$1304:$B$1315,B1308,$F$1304:$F$1315)</f>
        <v>178.25</v>
      </c>
      <c r="G1302" s="6"/>
      <c r="H1302" s="13">
        <f t="shared" si="98"/>
        <v>0</v>
      </c>
    </row>
    <row r="1303" spans="1:8" ht="15.75">
      <c r="A1303" s="118"/>
      <c r="B1303" s="17" t="s">
        <v>7</v>
      </c>
      <c r="C1303" s="6">
        <f t="shared" si="97"/>
        <v>189.47</v>
      </c>
      <c r="D1303" s="6"/>
      <c r="E1303" s="6"/>
      <c r="F1303" s="6">
        <f>SUMIF($B$1304:$B$1315,B1309,$F$1304:$F$1315)</f>
        <v>189.47</v>
      </c>
      <c r="G1303" s="6"/>
      <c r="H1303" s="13">
        <f t="shared" si="98"/>
        <v>0</v>
      </c>
    </row>
    <row r="1304" spans="1:8" ht="48.75" customHeight="1">
      <c r="A1304" s="133" t="s">
        <v>288</v>
      </c>
      <c r="B1304" s="16" t="s">
        <v>21</v>
      </c>
      <c r="C1304" s="6">
        <f t="shared" si="97"/>
        <v>510.24</v>
      </c>
      <c r="D1304" s="6"/>
      <c r="E1304" s="6"/>
      <c r="F1304" s="6">
        <f>SUM(F1305:F1309)</f>
        <v>510.24</v>
      </c>
      <c r="G1304" s="6"/>
      <c r="H1304" s="13">
        <f t="shared" si="98"/>
        <v>0</v>
      </c>
    </row>
    <row r="1305" spans="1:8" ht="15.75">
      <c r="A1305" s="104"/>
      <c r="B1305" s="64" t="s">
        <v>6</v>
      </c>
      <c r="C1305" s="6">
        <f t="shared" si="97"/>
        <v>98</v>
      </c>
      <c r="D1305" s="6"/>
      <c r="E1305" s="6"/>
      <c r="F1305" s="6">
        <v>98</v>
      </c>
      <c r="G1305" s="6"/>
      <c r="H1305" s="13">
        <f t="shared" si="98"/>
        <v>0</v>
      </c>
    </row>
    <row r="1306" spans="1:8" ht="15.75">
      <c r="A1306" s="104"/>
      <c r="B1306" s="64" t="s">
        <v>10</v>
      </c>
      <c r="C1306" s="6">
        <f t="shared" si="97"/>
        <v>98</v>
      </c>
      <c r="D1306" s="6"/>
      <c r="E1306" s="6"/>
      <c r="F1306" s="6">
        <v>98</v>
      </c>
      <c r="G1306" s="6"/>
      <c r="H1306" s="13">
        <f t="shared" si="98"/>
        <v>0</v>
      </c>
    </row>
    <row r="1307" spans="1:8" ht="15.75">
      <c r="A1307" s="104"/>
      <c r="B1307" s="64" t="s">
        <v>11</v>
      </c>
      <c r="C1307" s="6">
        <f t="shared" si="97"/>
        <v>98</v>
      </c>
      <c r="D1307" s="6"/>
      <c r="E1307" s="6"/>
      <c r="F1307" s="6">
        <v>98</v>
      </c>
      <c r="G1307" s="6"/>
      <c r="H1307" s="13">
        <f t="shared" si="98"/>
        <v>0</v>
      </c>
    </row>
    <row r="1308" spans="1:8" ht="15.75">
      <c r="A1308" s="104"/>
      <c r="B1308" s="64" t="s">
        <v>12</v>
      </c>
      <c r="C1308" s="6">
        <f t="shared" si="97"/>
        <v>104.82</v>
      </c>
      <c r="D1308" s="6"/>
      <c r="E1308" s="6"/>
      <c r="F1308" s="6">
        <v>104.82</v>
      </c>
      <c r="G1308" s="6"/>
      <c r="H1308" s="13">
        <f t="shared" si="98"/>
        <v>0</v>
      </c>
    </row>
    <row r="1309" spans="1:8" ht="15.75">
      <c r="A1309" s="104"/>
      <c r="B1309" s="64" t="s">
        <v>7</v>
      </c>
      <c r="C1309" s="6">
        <f t="shared" si="97"/>
        <v>111.42</v>
      </c>
      <c r="D1309" s="6"/>
      <c r="E1309" s="6"/>
      <c r="F1309" s="6">
        <v>111.42</v>
      </c>
      <c r="G1309" s="6"/>
      <c r="H1309" s="13">
        <f t="shared" si="98"/>
        <v>0</v>
      </c>
    </row>
    <row r="1310" spans="1:8" ht="31.5">
      <c r="A1310" s="133" t="s">
        <v>289</v>
      </c>
      <c r="B1310" s="16" t="s">
        <v>22</v>
      </c>
      <c r="C1310" s="6">
        <f t="shared" si="97"/>
        <v>350.3</v>
      </c>
      <c r="D1310" s="6"/>
      <c r="E1310" s="6"/>
      <c r="F1310" s="6">
        <f>SUM(F1311:F1315)</f>
        <v>350.3</v>
      </c>
      <c r="G1310" s="6"/>
      <c r="H1310" s="13">
        <f t="shared" si="98"/>
        <v>0</v>
      </c>
    </row>
    <row r="1311" spans="1:8" ht="15.75">
      <c r="A1311" s="104"/>
      <c r="B1311" s="64" t="s">
        <v>6</v>
      </c>
      <c r="C1311" s="6">
        <f t="shared" si="97"/>
        <v>65</v>
      </c>
      <c r="D1311" s="6"/>
      <c r="E1311" s="6"/>
      <c r="F1311" s="6">
        <v>65</v>
      </c>
      <c r="G1311" s="6"/>
      <c r="H1311" s="13">
        <f t="shared" si="98"/>
        <v>0</v>
      </c>
    </row>
    <row r="1312" spans="1:8" ht="15.75">
      <c r="A1312" s="104"/>
      <c r="B1312" s="64" t="s">
        <v>10</v>
      </c>
      <c r="C1312" s="6">
        <f t="shared" si="97"/>
        <v>65</v>
      </c>
      <c r="D1312" s="6"/>
      <c r="E1312" s="6"/>
      <c r="F1312" s="6">
        <v>65</v>
      </c>
      <c r="G1312" s="6"/>
      <c r="H1312" s="13">
        <f t="shared" si="98"/>
        <v>0</v>
      </c>
    </row>
    <row r="1313" spans="1:14" ht="15.75">
      <c r="A1313" s="104"/>
      <c r="B1313" s="64" t="s">
        <v>11</v>
      </c>
      <c r="C1313" s="6">
        <f t="shared" si="97"/>
        <v>68.819999999999993</v>
      </c>
      <c r="D1313" s="6"/>
      <c r="E1313" s="6"/>
      <c r="F1313" s="6">
        <v>68.819999999999993</v>
      </c>
      <c r="G1313" s="6"/>
      <c r="H1313" s="13">
        <f t="shared" si="98"/>
        <v>0</v>
      </c>
    </row>
    <row r="1314" spans="1:14" ht="15.75">
      <c r="A1314" s="104"/>
      <c r="B1314" s="64" t="s">
        <v>12</v>
      </c>
      <c r="C1314" s="6">
        <f t="shared" si="97"/>
        <v>73.430000000000007</v>
      </c>
      <c r="D1314" s="6"/>
      <c r="E1314" s="6"/>
      <c r="F1314" s="6">
        <v>73.430000000000007</v>
      </c>
      <c r="G1314" s="6"/>
      <c r="H1314" s="13">
        <f t="shared" si="98"/>
        <v>0</v>
      </c>
    </row>
    <row r="1315" spans="1:14" ht="15.75">
      <c r="A1315" s="104"/>
      <c r="B1315" s="64" t="s">
        <v>7</v>
      </c>
      <c r="C1315" s="6">
        <f t="shared" si="97"/>
        <v>78.05</v>
      </c>
      <c r="D1315" s="6"/>
      <c r="E1315" s="6"/>
      <c r="F1315" s="6">
        <v>78.05</v>
      </c>
      <c r="G1315" s="6"/>
      <c r="H1315" s="13">
        <f t="shared" si="98"/>
        <v>0</v>
      </c>
    </row>
    <row r="1316" spans="1:14" ht="24" customHeight="1">
      <c r="A1316" s="118"/>
      <c r="B1316" s="26" t="s">
        <v>189</v>
      </c>
      <c r="C1316" s="184">
        <f>SUM(D1316:G1316)</f>
        <v>336594433.53821188</v>
      </c>
      <c r="D1316" s="185">
        <f>SUM(D1317:D1321)</f>
        <v>240134.1</v>
      </c>
      <c r="E1316" s="185">
        <f>SUM(E1317:E1321)</f>
        <v>46278534.609999999</v>
      </c>
      <c r="F1316" s="185">
        <f>SUM(F1317:F1321)</f>
        <v>20880743.42821189</v>
      </c>
      <c r="G1316" s="185">
        <f>SUM(G1317:G1321)</f>
        <v>269195021.39999998</v>
      </c>
      <c r="H1316" s="13">
        <f t="shared" si="98"/>
        <v>0</v>
      </c>
      <c r="L1316" s="134"/>
    </row>
    <row r="1317" spans="1:14" ht="15.75">
      <c r="A1317" s="118"/>
      <c r="B1317" s="139" t="s">
        <v>6</v>
      </c>
      <c r="C1317" s="184">
        <f t="shared" ref="C1317:C1320" si="99">SUM(D1317:G1317)</f>
        <v>67000497.609999999</v>
      </c>
      <c r="D1317" s="185">
        <f>D10+D29+D35+D42+D103+D139+D145+D151+D157+D187+D194+D236+D254+D261+D268+D304+D322+D364+D388+D407+D413+D419+D425+D431+D437+D443+D449+D455+D461+D467+D473+D479+D485+D491+D497+D503+D509+D516+D528+D540+D565+D579+D585+D592+D598+D604+D713+D719+D725+D732+D751+D757+D763+D771+D777+D783+D819+D825+D831+D837+D855+D874+D922+D929+D935+D941+D947+D953+D959+D965+D971+D977+D990+D997+D983+D1015+D1021+D1027+D1033+D1040+D1112+D1148+D1184+D1198+D1204+D1210+D1216+D1230+D1237+D1243+D1250+D1257+D1263+D1281+D1299</f>
        <v>53301.599999999999</v>
      </c>
      <c r="E1317" s="185">
        <f>E10+E29+E35+E42+E103+E139+E145+E151+E157+E187+E194+E236+E254+E261+E268+E304+E322+E364+E388+E407+E413+E419+E425+E431+E437+E443+E449+E455+E461+E467+E473+E479+E485+E491+E497+E503+E509+E516+E528+E540+E565+E579+E585+E592+E598+E604+E713+E719+E725+E732+E751+E757+E763+E771+E777+E783+E819+E825+E831+E837+E855+E874+E922+E929+E935+E941+E947+E953+E959+E965+E971+E977+E990+E997+E983+E1015+E1021+E1027+E1033+E1040+E1112+E1148+E1184+E1190+E1198+E1204+E1210+E1216+E1230+E1237+E1243+E1250+E1257+E1263+E1281+E1299</f>
        <v>9603844.5600000005</v>
      </c>
      <c r="F1317" s="185">
        <f>F10+F29+F35+F42+F103+F139+F145+F151+F157+F187+F194+F236+F254+F261+F268+F304+F322+F364+F388+F407+F413+F419+F425+F431+F437+F443+F449+F455+F461+F467+F473+F479+F485+F491+F497+F503+F509+F516+F528+F540+F565+F579+F585+F592+F598+F604+F713+F719+F725+F732+F751+F757+F763+F771+F777+F783+F819+F825+F831+F837+F855+F874+F922+F929+F935+F941+F947+F953+F959+F965+F971+F977+F990+F997+F983+F1015+F1021+F1027+F1033+F1040+F1112+F1148+F1184+F1198+F1204+F1210+F1216+F1222+F1230+F1237+F1243+F1250+F1257+F1263+F1281+F1299</f>
        <v>4247022.2599999988</v>
      </c>
      <c r="G1317" s="185">
        <f>G10+G29+G35+G42+G103+G139+G145+G151+G157+G187+G194+G236+G254+G261+G268+G304+G322+G364+G388+G407+G413+G419+G425+G431+G437+G443+G449+G455+G461+G467+G473+G479+G485+G491+G497+G503+G509+G516+G528+G540+G565+G579+G585+G592+G598+G604+G713+G719+G725+G732+G751+G757+G763+G771+G777+G783+G819+G825+G831+G837+G855+G874+G922+G929+G935+G941+G947+G953+G959+G965+G971+G977+G990+G997+G983+G1015+G1021+G1027+G1033+G1040+G1112+G1148+G1184+G1198+G1204+G1210+G1216+G1230+G1237+G1243+G1250+G1257+G1263+G1281+G1299</f>
        <v>53096329.189999998</v>
      </c>
      <c r="H1317" s="13">
        <f t="shared" si="98"/>
        <v>0</v>
      </c>
      <c r="L1317" s="134"/>
    </row>
    <row r="1318" spans="1:14" ht="15.75">
      <c r="A1318" s="118"/>
      <c r="B1318" s="139" t="s">
        <v>10</v>
      </c>
      <c r="C1318" s="184">
        <f t="shared" si="99"/>
        <v>63092060.329999998</v>
      </c>
      <c r="D1318" s="185">
        <f>D11+D30+D36+D43+D104+D140+D146+D152+D158+D188+D195+D237+D255+D262+D269+D305+D323+D365+D389+D408+D414+D420+D426+D432+D438+D444+D450+D456+D462+D468+D474+D480+D486+D492+D498+D504+D510+D517+D529+D541+D566+D580+D586+D593+D599+D605+D714+D720+D726+D733+D752+D758+D764+D772+D778+D784+D820+D826+D832+D838+D856+D875+D923+D930+D936+D942+D948+D954+D960+D966+D972+D978+D991+D998+D984+D1016+D1022+D1028+D1034+D1041+D1113+D1149+D1185+D1199+D1205+D1211+D1217+D1231+D1238+D1244+D1251+D1258+D1264+D1282+D1300</f>
        <v>44471</v>
      </c>
      <c r="E1318" s="185">
        <f>E11+E30+E36+E43+E104+E140+E146+E152+E158+E188+E195+E237+E255+E262+E269+E305+E323+E365+E389+E408+E414+E420+E426+E432+E438+E444+E450+E456+E462+E468+E474+E480+E486+E492+E498+E504+E510+E517+E529+E541+E566+E580+E586+E593+E599+E605+E714+E720+E726+E733+E752+E758+E764+E772+E778+E784+E820+E826+E832+E838+E856+E875+E923+E930+E936+E942+E948+E954+E960+E966+E972+E978+E991+E998+E984+E1016+E1022+E1028+E1034+E1041+E1113+E1149+E1185+E1191+E1199+E1205+E1211+E1217+E1231+E1238+E1244+E1251+E1258+E1264+E1282+E1300</f>
        <v>8116167.4000000004</v>
      </c>
      <c r="F1318" s="185">
        <f t="shared" ref="F1318:F1320" si="100">F11+F30+F36+F43+F104+F140+F146+F152+F158+F188+F195+F237+F255+F262+F269+F305+F323+F365+F389+F408+F414+F420+F426+F432+F438+F444+F450+F456+F462+F468+F474+F480+F486+F492+F498+F504+F510+F517+F529+F541+F566+F580+F586+F593+F599+F605+F714+F720+F726+F733+F752+F758+F764+F772+F778+F784+F820+F826+F832+F838+F856+F875+F923+F930+F936+F942+F948+F954+F960+F966+F972+F978+F991+F998+F984+F1016+F1022+F1028+F1034+F1041+F1113+F1149+F1185+F1199+F1205+F1211+F1217+F1223+F1231+F1238+F1244+F1251+F1258+F1264+F1282+F1300</f>
        <v>3989265.1599999997</v>
      </c>
      <c r="G1318" s="185">
        <f>G11+G30+G36+G43+G104+G140+G146+G152+G158+G188+G195+G237+G255+G262+G269+G305+G323+G365+G389+G408+G414+G420+G426+G432+G438+G444+G450+G456+G462+G468+G474+G480+G486+G492+G498+G504+G510+G517+G529+G541+G566+G580+G586+G593+G599+G605+G714+G720+G726+G733+G752+G758+G764+G772+G778+G784+G820+G826+G832+G838+G856+G875+G923+G930+G936+G942+G948+G954+G960+G966+G972+G978+G991+G998+G984+G1016+G1022+G1028+G1034+G1041+G1113+G1149+G1185+G1199+G1205+G1211+G1217+G1231+G1238+G1244+G1251+G1258+G1264+G1282+G1300</f>
        <v>50942156.769999996</v>
      </c>
      <c r="H1318" s="13">
        <f t="shared" si="98"/>
        <v>0</v>
      </c>
      <c r="L1318" s="134"/>
    </row>
    <row r="1319" spans="1:14" ht="15.75">
      <c r="A1319" s="118"/>
      <c r="B1319" s="139" t="s">
        <v>11</v>
      </c>
      <c r="C1319" s="184">
        <f t="shared" si="99"/>
        <v>58253752.030000001</v>
      </c>
      <c r="D1319" s="185">
        <f>D12+D31+D37+D44+D105+D141+D147+D153+D159+D189+D196+D238+D256+D263+D270+D306+D324+D366+D390+D409+D415+D421+D427+D433+D439+D445+D451+D457+D463+D469+D475+D481+D487+D493+D499+D505+D511+D518+D530+D542+D567+D581+D587+D594+D600+D606+D715+D721+D727+D734+D753+D759+D765+D773+D779+D785+D821+D827+D833+D839+D857+D876+D924+D931+D937+D943+D949+D955+D961+D967+D973+D979+D992+D999+D985+D1017+D1023+D1029+D1035+D1042+D1114+D1150+D1186+D1200+D1206+D1212+D1218+D1232+D1239+D1245+D1252+D1259+D1265+D1283+D1301</f>
        <v>44471</v>
      </c>
      <c r="E1319" s="185">
        <f>E12+E31+E37+E44+E105+E141+E147+E153+E159+E189+E196+E238+E256+E263+E270+E306+E324+E366+E390+E409+E415+E421+E427+E433+E439+E445+E451+E457+E463+E469+E475+E481+E487+E493+E499+E505+E511+E518+E530+E542+E567+E581+E587+E594+E600+E606+E715+E721+E727+E734+E753+E759+E765+E773+E779+E785+E821+E827+E833+E839+E857+E876+E924+E931+E937+E943+E949+E955+E961+E967+E973+E979+E992+E999+E985+E1017+E1023+E1029+E1035+E1042+E1114+E1150+E1186+E1192+E1200+E1206+E1212+E1218+E1232+E1239+E1245+E1252+E1259+E1265+E1283+E1301</f>
        <v>7613232.3000000007</v>
      </c>
      <c r="F1319" s="185">
        <f t="shared" si="100"/>
        <v>3860664.1599999992</v>
      </c>
      <c r="G1319" s="185">
        <f>G12+G31+G37+G44+G105+G141+G147+G153+G159+G189+G196+G238+G256+G263+G270+G306+G324+G366+G390+G409+G415+G421+G427+G433+G439+G445+G451+G457+G463+G469+G475+G481+G487+G493+G499+G505+G511+G518+G530+G542+G567+G581+G587+G594+G600+G606+G715+G721+G727+G734+G753+G759+G765+G773+G779+G785+G821+G827+G833+G839+G857+G876+G924+G931+G937+G943+G949+G955+G961+G967+G973+G979+G992+G999+G985+G1017+G1023+G1029+G1035+G1042+G1114+G1150+G1186+G1200+G1206+G1212+G1218+G1232+G1239+G1245+G1252+G1259+G1265+G1283+G1301</f>
        <v>46735384.57</v>
      </c>
      <c r="H1319" s="13">
        <f t="shared" si="98"/>
        <v>0</v>
      </c>
      <c r="L1319" s="134"/>
    </row>
    <row r="1320" spans="1:14" ht="15.75">
      <c r="A1320" s="118"/>
      <c r="B1320" s="139" t="s">
        <v>12</v>
      </c>
      <c r="C1320" s="184">
        <f t="shared" si="99"/>
        <v>74814613.831569999</v>
      </c>
      <c r="D1320" s="185">
        <f>D13+D32+D38+D45+D106+D142+D148+D154+D160+D190+D197+D239+D257+D264+D271+D307+D325+D367+D391+D410+D416+D422+D428+D434+D440+D446+D452+D458+D464+D470+D476+D482+D488+D494+D500+D506+D512+D519+D531+D543+D568+D582+D588+D595+D601+D607+D716+D722+D728+D735+D754+D760+D766+D774+D780+D786+D822+D828+D834+D840+D858+D877+D925+D932+D938+D944+D950+D956+D962+D968+D974+D980+D993+D1000+D986+D1018+D1024+D1030+D1036+D1043+D1115+D1151+D1187+D1201+D1207+D1213+D1219+D1233+D1240+D1246+D1253+D1260+D1266+D1284+D1302</f>
        <v>47450.6</v>
      </c>
      <c r="E1320" s="185">
        <f>E13+E32+E38+E45+E106+E142+E148+E154+E160+E190+E197+E239+E257+E264+E271+E307+E325+E367+E391+E410+E416+E422+E428+E434+E440+E446+E452+E458+E464+E470+E476+E482+E488+E494+E500+E506+E512+E519+E531+E543+E568+E582+E588+E595+E601+E607+E716+E722+E728+E735+E754+E760+E766+E774+E780+E786+E822+E828+E834+E840+E858+E877+E925+E932+E938+E944+E950+E956+E962+E968+E974+E980+E993+E1000+E986+E1018+E1024+E1030+E1036+E1043+E1115+E1151+E1187+E1193+E1201+E1207+E1213+E1219+E1233+E1240+E1246+E1253+E1260+E1266+E1284+E1302</f>
        <v>10551737.460000001</v>
      </c>
      <c r="F1320" s="185">
        <f t="shared" si="100"/>
        <v>4394159.9115700005</v>
      </c>
      <c r="G1320" s="185">
        <f>G13+G32+G38+G45+G106+G142+G148+G154+G160+G190+G197+G239+G257+G264+G271+G307+G325+G367+G391+G410+G416+G422+G428+G434+G440+G446+G452+G458+G464+G470+G476+G482+G488+G494+G500+G506+G512+G519+G531+G543+G568+G582+G588+G595+G601+G607+G716+G722+G728+G735+G754+G760+G766+G774+G780+G786+G822+G828+G834+G840+G858+G877+G925+G932+G938+G944+G950+G956+G962+G968+G974+G980+G993+G1000+G986+G1018+G1024+G1030+G1036+G1043+G1115+G1151+G1187+G1201+G1207+G1213+G1219+G1233+G1240+G1246+G1253+G1260+G1266+G1284+G1302</f>
        <v>59821265.859999999</v>
      </c>
      <c r="H1320" s="13">
        <f t="shared" si="98"/>
        <v>0</v>
      </c>
      <c r="L1320" s="134"/>
    </row>
    <row r="1321" spans="1:14" ht="16.5" customHeight="1">
      <c r="A1321" s="118"/>
      <c r="B1321" s="139" t="s">
        <v>7</v>
      </c>
      <c r="C1321" s="184">
        <f>SUM(D1321:G1321)</f>
        <v>73433509.736641884</v>
      </c>
      <c r="D1321" s="185">
        <f>D14+D33+D39+D46+D107+D143+D149+D155+D161+D191+D198+D240+D258+D265+D272+D308+D326+D368+D392+D411+D417+D423+D429+D435+D441+D447+D453+D459+D465+D471+D477+D483+D489+D495+D501+D507+D513+D520+D532+D544+D569+D583+D589+D596+D602+D608+D717+D723+D729+D736+D755+D761+D767+D775+D781+D787+D823+D829+D835+D841+D859+D878+D926+D933+D939+D945+D951+D957+D963+D969+D975+D981+D994+D1001+D987+D1019+D1025+D1031+D1037+D1044+D1116+D1152+D1188+D1202+D1208+D1214+D1220+D1234+D1241+D1247+D1254+D1261+D1267+D1285+D1303</f>
        <v>50439.9</v>
      </c>
      <c r="E1321" s="185">
        <f>E14+E33+E39+E46+E107+E143+E149+E155+E161+E191+E198+E240+E258+E265+E272+E308+E326+E368+E392+E411+E417+E423+E429+E435+E441+E447+E453+E459+E465+E471+E477+E483+E489+E495+E501+E507+E513+E520+E532+E544+E569+E583+E589+E596+E602+E608+E717+E723+E729+E736+E755+E761+E767+E775+E781+E787+E823+E829+E835+E841+E859+E878+E926+E933+E939+E945+E951+E957+E963+E969+E975+E981+E994+E1001+E987+E1019+E1025+E1031+E1037+E1044+E1116+E1152+E1188+E1194+E1202+E1208+E1214+E1220+E1234+E1241+E1247+E1254+E1261+E1267+E1285+E1303</f>
        <v>10393552.890000001</v>
      </c>
      <c r="F1321" s="185">
        <f>F14+F33+F39+F46+F107+F143+F149+F155+F161+F191+F198+F240+F258+F265+F272+F308+F326+F368+F392+F411+F417+F423+F429+F435+F441+F447+F453+F459+F465+F471+F477+F483+F489+F495+F501+F507+F513+F520+F532+F544+F569+F583+F589+F596+F602+F608+F717+F723+F729+F736+F755+F761+F767+F775+F781+F787+F823+F829+F835+F841+F859+F878+F926+F933+F939+F945+F951+F957+F963+F969+F975+F981+F994+F1001+F987+F1019+F1025+F1031+F1037+F1044+F1116+F1152+F1188+F1202+F1208+F1214+F1220+F1226+F1234+F1241+F1247+F1254+F1261+F1267+F1285+F1303</f>
        <v>4389631.9366418887</v>
      </c>
      <c r="G1321" s="185">
        <f>G14+G33+G39+G46+G107+G143+G149+G155+G161+G191+G198+G240+G258+G265+G272+G308+G326+G368+G392+G411+G417+G423+G429+G435+G441+G447+G453+G459+G465+G471+G477+G483+G489+G495+G501+G507+G513+G520+G532+G544+G569+G583+G589+G596+G602+G608+G717+G723+G729+G736+G755+G761+G767+G775+G781+G787+G823+G829+G835+G841+G859+G878+G926+G933+G939+G945+G951+G957+G963+G969+G975+G981+G994+G1001+G987+G1019+G1025+G1031+G1037+G1044+G1116+G1152+G1188+G1202+G1208+G1214+G1220+G1234+G1241+G1247+G1254+G1261+G1267+G1285+G1303</f>
        <v>58599885.009999998</v>
      </c>
      <c r="H1321" s="15" t="e">
        <f>H14+H33+H39+H46+#REF!+#REF!+H107+H149+H155+H161+H191+H198+H240+H258+H265+H272+H308+H326+H368+H392+H411+H417+H423+H429+H435+H441+H447+H453+H459+H465+H470+H520+H532+H544+H569+H575+H583+H589+H596+H602+H608+H717+H723+H729+H736+H755+H761+H767+H775+H781+H787+H829+H835+H878+H926+H933+H939+H945+H951+H957+H963+H969+H975+H981+H994+H1001+H1019+H1025+H1031+H1044+H1092+H1098+H1202+H1208+H1214+H1220+H1234+H1241+H1247+H1254+H1261+H1267+H1285+H1303</f>
        <v>#REF!</v>
      </c>
      <c r="I1321" s="15" t="e">
        <f>I14+I33+I39+I46+#REF!+#REF!+I107+I149+I155+I161+I191+I198+I240+I258+I265+I272+I308+I326+I368+I392+I411+I417+I423+I429+I435+I441+I447+I453+I459+I465+I470+I520+I532+I544+I569+I575+I583+I589+I596+I602+I608+I717+I723+I729+I736+I755+I761+I767+I775+I781+I787+I829+I835+I878+I926+I933+I939+I945+I951+I957+I963+I969+I975+I981+I994+I1001+I1019+I1025+I1031+I1044+I1092+I1098+I1202+I1208+I1214+I1220+I1234+I1241+I1247+I1254+I1261+I1267+I1285+I1303</f>
        <v>#REF!</v>
      </c>
      <c r="J1321" s="15" t="e">
        <f>J14+J33+J39+J46+#REF!+#REF!+J107+J149+J155+J161+J191+J198+J240+J258+J265+J272+J308+J326+J368+J392+J411+J417+J423+J429+J435+J441+J447+J453+J459+J465+J470+J520+J532+J544+J569+J575+J583+J589+J596+J602+J608+J717+J723+J729+J736+J755+J761+J767+J775+J781+J787+J829+J835+J878+J926+J933+J939+J945+J951+J957+J963+J969+J975+J981+J994+J1001+J1019+J1025+J1031+J1044+J1092+J1098+J1202+J1208+J1214+J1220+J1234+J1241+J1247+J1254+J1261+J1267+J1285+J1303</f>
        <v>#REF!</v>
      </c>
      <c r="K1321" s="15" t="e">
        <f>K14+K33+K39+K46+#REF!+#REF!+K107+K149+K155+K161+K191+K198+K240+K258+K265+K272+K308+K326+K368+K392+K411+K417+K423+K429+K435+K441+K447+K453+K459+K465+K470+K520+K532+K544+K569+K575+K583+K589+K596+K602+K608+K717+K723+K729+K736+K755+K761+K767+K775+K781+K787+K829+K835+K878+K926+K933+K939+K945+K951+K957+K963+K969+K975+K981+K994+K1001+K1019+K1025+K1031+K1044+K1092+K1098+K1202+K1208+K1214+K1220+K1234+K1241+K1247+K1254+K1261+K1267+K1285+K1303</f>
        <v>#REF!</v>
      </c>
      <c r="L1321" s="134"/>
    </row>
    <row r="1322" spans="1:14" ht="20.25" hidden="1" customHeight="1">
      <c r="C1322" s="13">
        <f>C1316-C1317-C1318-C1319-C1320-C1321</f>
        <v>0</v>
      </c>
      <c r="D1322" s="15">
        <f>D15+D34+D40+D47+D108+D144+D150+D156+D162+D192+D199+D241+D259+D266+D273+D309+D327+D369+D393+D412+D418+D424+D430+D436+D442+D448+D454+D460+D466+D472+D478+D484+D490+D496+D502+D508+D514+D521+D533+D545+D570+D584+D590+D597+D603+D609+D718+D724+D730+D737+D756+D762+D768+D776+D782+D788+D824+D830+D836+D842+D860+D879+D927+D934+D940+D946+D952+D958+D964+D970+D976+D982+D995+D1002+D988+D1020+D1026+D1032+D1038+D1045+D1117+D1153+D1195+D1203+D1209+D1215+D1228+D1235+D1242+D1248+D1255+D1262+D1268+D1286+D1304</f>
        <v>8830.6</v>
      </c>
      <c r="E1322" s="15">
        <f>E15+E34+E40+E47+E108+E144+E150+E156+E162+E192+E199+E241+E259+E266+E273+E309+E327+E369+E393+E412+E418+E424+E430+E436+E442+E448+E454+E460+E466+E472+E478+E484+E490+E496+E502+E508+E514+E521+E533+E545+E570+E584+E590+E597+E603+E609+E718+E724+E730+E737+E756+E762+E768+E776+E782+E788+E824+E830+E836+E842+E860+E879+E927+E934+E940+E946+E952+E958+E964+E970+E976+E982+E995+E1002+E988+E1020+E1026+E1032+E1038+E1045+E1117+E1153+E1195+E1203+E1209+E1215+E1228+E1235+E1242+E1248+E1255+E1262+E1268+E1286+E1304</f>
        <v>31498119.750000004</v>
      </c>
      <c r="F1322" s="13">
        <f>F1316-F1317-F1318-F1319-F1320-F1321</f>
        <v>0</v>
      </c>
      <c r="G1322" s="13">
        <f>G1316-G1317-G1318-G1319-G1320-G1321</f>
        <v>0</v>
      </c>
      <c r="L1322" s="134">
        <f t="shared" ref="L1322" si="101">D1322+E1322+F1322</f>
        <v>31506950.350000005</v>
      </c>
      <c r="M1322" s="5" t="e">
        <f t="shared" ref="M1322" si="102">G1322/C1322*100</f>
        <v>#DIV/0!</v>
      </c>
      <c r="N1322" s="5" t="e">
        <f t="shared" ref="N1322" si="103">L1322/C1322*100</f>
        <v>#DIV/0!</v>
      </c>
    </row>
    <row r="1323" spans="1:14" ht="20.25" customHeight="1">
      <c r="C1323" s="13"/>
      <c r="D1323" s="13"/>
      <c r="E1323" s="13"/>
      <c r="F1323" s="13"/>
      <c r="G1323" s="13"/>
    </row>
    <row r="1324" spans="1:14" ht="20.25" hidden="1" customHeight="1">
      <c r="C1324" s="13"/>
      <c r="D1324" s="13"/>
      <c r="E1324" s="15">
        <v>20896443.42821189</v>
      </c>
      <c r="F1324" s="13"/>
      <c r="G1324" s="13"/>
      <c r="H1324" s="5"/>
    </row>
    <row r="1325" spans="1:14" ht="18" hidden="1" customHeight="1">
      <c r="E1325" s="15">
        <v>4247022.2599999988</v>
      </c>
      <c r="F1325" s="134">
        <f>E1325-F1317</f>
        <v>0</v>
      </c>
      <c r="H1325" s="5"/>
    </row>
    <row r="1326" spans="1:14" ht="18.75" hidden="1">
      <c r="A1326" s="128"/>
      <c r="B1326" s="11"/>
      <c r="C1326" s="11"/>
      <c r="D1326" s="11"/>
      <c r="E1326" s="15">
        <v>3989265.1599999997</v>
      </c>
      <c r="F1326" s="186">
        <f>E1326-F1318</f>
        <v>0</v>
      </c>
      <c r="G1326" s="11"/>
      <c r="H1326" s="5"/>
    </row>
    <row r="1327" spans="1:14" ht="18.75" hidden="1">
      <c r="A1327" s="128"/>
      <c r="B1327" s="5"/>
      <c r="C1327" s="11"/>
      <c r="D1327" s="11"/>
      <c r="E1327" s="15">
        <v>3860664.1599999992</v>
      </c>
      <c r="F1327" s="190">
        <f>E1327-F1319</f>
        <v>0</v>
      </c>
      <c r="G1327" s="191"/>
      <c r="H1327" s="5"/>
    </row>
    <row r="1328" spans="1:14" ht="15.75" hidden="1">
      <c r="E1328" s="15">
        <v>4402159.9115700005</v>
      </c>
      <c r="F1328" s="134">
        <f>E1328-F1320</f>
        <v>8000</v>
      </c>
    </row>
    <row r="1329" spans="5:6" ht="15.75" hidden="1">
      <c r="E1329" s="15">
        <v>4397331.9366418887</v>
      </c>
      <c r="F1329" s="134">
        <f>E1329-F1321</f>
        <v>7700</v>
      </c>
    </row>
  </sheetData>
  <mergeCells count="37">
    <mergeCell ref="E1:G1"/>
    <mergeCell ref="A3:G3"/>
    <mergeCell ref="A5:A6"/>
    <mergeCell ref="B5:B6"/>
    <mergeCell ref="C5:C6"/>
    <mergeCell ref="D5:G5"/>
    <mergeCell ref="A7:G7"/>
    <mergeCell ref="A8:G8"/>
    <mergeCell ref="A27:G27"/>
    <mergeCell ref="A576:G576"/>
    <mergeCell ref="A40:G40"/>
    <mergeCell ref="A101:G101"/>
    <mergeCell ref="A577:G577"/>
    <mergeCell ref="A590:G590"/>
    <mergeCell ref="A711:G711"/>
    <mergeCell ref="A192:G192"/>
    <mergeCell ref="A259:G259"/>
    <mergeCell ref="A266:G266"/>
    <mergeCell ref="A405:G405"/>
    <mergeCell ref="A514:G514"/>
    <mergeCell ref="A563:G563"/>
    <mergeCell ref="A730:G730"/>
    <mergeCell ref="A749:G749"/>
    <mergeCell ref="A768:G768"/>
    <mergeCell ref="A769:G769"/>
    <mergeCell ref="A872:G872"/>
    <mergeCell ref="A927:G927"/>
    <mergeCell ref="A988:G988"/>
    <mergeCell ref="A995:G995"/>
    <mergeCell ref="A1038:G1038"/>
    <mergeCell ref="A1195:G1195"/>
    <mergeCell ref="F1327:G1327"/>
    <mergeCell ref="A1255:G1255"/>
    <mergeCell ref="A1196:G1196"/>
    <mergeCell ref="A1228:G1228"/>
    <mergeCell ref="A1235:G1235"/>
    <mergeCell ref="A1248:G1248"/>
  </mergeCells>
  <pageMargins left="0.94488188976377963" right="0.51181102362204722" top="1.0236220472440944" bottom="0.39370078740157483" header="0.31496062992125984" footer="0.31496062992125984"/>
  <pageSetup paperSize="9" scale="83" firstPageNumber="332" orientation="landscape" useFirstPageNumber="1" r:id="rId1"/>
  <headerFooter>
    <oddFooter>&amp;R&amp;P</oddFooter>
  </headerFooter>
  <rowBreaks count="4" manualBreakCount="4">
    <brk id="932" max="6" man="1"/>
    <brk id="956" max="6" man="1"/>
    <brk id="981" max="6" man="1"/>
    <brk id="1007" max="6" man="1"/>
  </rowBreaks>
  <ignoredErrors>
    <ignoredError sqref="C15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/>
  <dimension ref="A1"/>
  <sheetViews>
    <sheetView zoomScaleNormal="100"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E429F7223BAE89468E1C6405CB4BF892" ma:contentTypeVersion="1" ma:contentTypeDescription="Создание документа." ma:contentTypeScope="" ma:versionID="1fd9672180824041fe89580848972a08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F1526F-4755-4DCB-954F-E1D40DE1606E}"/>
</file>

<file path=customXml/itemProps2.xml><?xml version="1.0" encoding="utf-8"?>
<ds:datastoreItem xmlns:ds="http://schemas.openxmlformats.org/officeDocument/2006/customXml" ds:itemID="{CC75C6BC-0EC0-479B-9CB8-B9D59286FA5A}"/>
</file>

<file path=customXml/itemProps3.xml><?xml version="1.0" encoding="utf-8"?>
<ds:datastoreItem xmlns:ds="http://schemas.openxmlformats.org/officeDocument/2006/customXml" ds:itemID="{B11B3C8F-C0E1-49E5-A3FB-36DDBA5499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Администрация города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maska</dc:creator>
  <cp:lastModifiedBy>rachilina</cp:lastModifiedBy>
  <cp:lastPrinted>2011-10-12T06:41:01Z</cp:lastPrinted>
  <dcterms:created xsi:type="dcterms:W3CDTF">2010-02-10T08:34:54Z</dcterms:created>
  <dcterms:modified xsi:type="dcterms:W3CDTF">2011-10-12T06:41:03Z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0x010100E429F7223BAE89468E1C6405CB4BF892</vt:lpwstr>
  </property>
</Properties>
</file>